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korobkow.tadeusz\Desktop\Linki do katalogów z wzorami wniosków\WoPP_193_2z\"/>
    </mc:Choice>
  </mc:AlternateContent>
  <workbookProtection workbookAlgorithmName="SHA-512" workbookHashValue="JBvM1kymManSaTD6z0pot1rjXdE5HV82z58kQm4PoXIPg4Npwzl6LmmJnTTHyKwwJBG7XUD4qOuVUXVKgT31OA==" workbookSaltValue="jnMjohn/IGIYbFUhH0DFZA==" workbookSpinCount="100000" lockStructure="1"/>
  <bookViews>
    <workbookView xWindow="0" yWindow="0" windowWidth="24960" windowHeight="8010" tabRatio="756" activeTab="3"/>
  </bookViews>
  <sheets>
    <sheet name="I_III" sheetId="25" r:id="rId1"/>
    <sheet name="III_8_Wskazn" sheetId="46" r:id="rId2"/>
    <sheet name="III_IV" sheetId="40" r:id="rId3"/>
    <sheet name="V_ZRF" sheetId="43" r:id="rId4"/>
    <sheet name="VI_Opis_rzeczowy" sheetId="45" r:id="rId5"/>
    <sheet name="VII_Info_Zalacz" sheetId="36" r:id="rId6"/>
    <sheet name="VIII_Osw_podmitu" sheetId="48" r:id="rId7"/>
    <sheet name="Zal_5_Osw_partn_proj" sheetId="13" r:id="rId8"/>
    <sheet name="Zal_5a_Inf_RODO" sheetId="51" r:id="rId9"/>
    <sheet name="Zal_8_Osw_wlasc_nier" sheetId="15" r:id="rId10"/>
    <sheet name="Zal_8a_Inf_RODO_2" sheetId="54" r:id="rId11"/>
    <sheet name="Zal_9_Osw_VAT" sheetId="44" r:id="rId12"/>
    <sheet name="Zal_19_Osw_peln_osoba_upow" sheetId="56" r:id="rId13"/>
  </sheets>
  <definedNames>
    <definedName name="_xlnm._FilterDatabase" localSheetId="1" hidden="1">III_8_Wskazn!$A$1:$F$24</definedName>
    <definedName name="_xlnm._FilterDatabase" localSheetId="5" hidden="1">VII_Info_Zalacz!$A$1:$D$33</definedName>
    <definedName name="_xlnm._FilterDatabase" localSheetId="6" hidden="1">VIII_Osw_podmitu!$A$1:$G$26</definedName>
    <definedName name="_xlnm._FilterDatabase" localSheetId="12" hidden="1">Zal_19_Osw_peln_osoba_upow!#REF!</definedName>
    <definedName name="_xlnm._FilterDatabase" localSheetId="7" hidden="1">Zal_5_Osw_partn_proj!$A$1:$H$17</definedName>
    <definedName name="_xlnm._FilterDatabase" localSheetId="8" hidden="1">Zal_5a_Inf_RODO!$A$1:$G$28</definedName>
    <definedName name="_xlnm._FilterDatabase" localSheetId="10" hidden="1">Zal_8a_Inf_RODO_2!$A$1:$G$28</definedName>
    <definedName name="III_IV_15_razem">III_IV!$A$85</definedName>
    <definedName name="III_IV_154_razem">III_IV!$A$67</definedName>
    <definedName name="_xlnm.Print_Area" localSheetId="0">I_III!$A$1:$M$179</definedName>
    <definedName name="_xlnm.Print_Area" localSheetId="1">III_8_Wskazn!$A$1:$F$20</definedName>
    <definedName name="_xlnm.Print_Area" localSheetId="2">III_IV!$A$1:$N$114</definedName>
    <definedName name="_xlnm.Print_Area" localSheetId="3">V_ZRF!$A$1:$W$68</definedName>
    <definedName name="_xlnm.Print_Area" localSheetId="4">VI_Opis_rzeczowy!$A$1:$H$15</definedName>
    <definedName name="_xlnm.Print_Area" localSheetId="5">VII_Info_Zalacz!$A$1:$D$33</definedName>
    <definedName name="_xlnm.Print_Area" localSheetId="12">Zal_19_Osw_peln_osoba_upow!$A$1:$I$47</definedName>
    <definedName name="_xlnm.Print_Area" localSheetId="7">Zal_5_Osw_partn_proj!$A$1:$H$17</definedName>
    <definedName name="_xlnm.Print_Area" localSheetId="8">Zal_5a_Inf_RODO!$A$1:$G$28</definedName>
    <definedName name="_xlnm.Print_Area" localSheetId="9">Zal_8_Osw_wlasc_nier!$A$1:$F$22</definedName>
    <definedName name="_xlnm.Print_Area" localSheetId="10">Zal_8a_Inf_RODO_2!$A$1:$G$28</definedName>
    <definedName name="_xlnm.Print_Area" localSheetId="11">Zal_9_Osw_VAT!$A$1:$F$30</definedName>
    <definedName name="_xlnm.Print_Titles" localSheetId="3">V_ZRF!$A:$A</definedName>
    <definedName name="V_ZRF_Suma_A">V_ZRF!$A$11</definedName>
    <definedName name="V_ZRF_Suma_B">V_ZRF!$A$16</definedName>
    <definedName name="V_ZRF_Suma_C">V_ZRF!$A$21</definedName>
    <definedName name="V_ZRF_Suma_D">V_ZRF!$A$26</definedName>
    <definedName name="V_ZRF_Suma_E">V_ZRF!$A$31</definedName>
    <definedName name="V_ZRF_Suma_F">V_ZRF!$A$36</definedName>
    <definedName name="V_ZRF_Suma_G">V_ZRF!$A$41</definedName>
    <definedName name="V_ZRF_Suma_H">V_ZRF!$A$46</definedName>
    <definedName name="V_ZRF_Suma_I">V_ZRF!$A$57</definedName>
    <definedName name="V_ZRF_Suma_I.">V_ZRF!$A$51</definedName>
    <definedName name="V_ZRF_Suma_II">V_ZRF!$A$62</definedName>
    <definedName name="V_ZRF_Suma_J">V_ZRF!$A$56</definedName>
    <definedName name="V_ZRF_Suma_KK_operacji">V_ZRF!$A$63</definedName>
    <definedName name="VI_OR_Razem">VI_Opis_rzeczowy!$E$13</definedName>
    <definedName name="VII_Razem_liczba_zal">VII_Info_Zalacz!$A$31</definedName>
    <definedName name="WoPP_Naz_LGD_reprez">I_III!$A$71</definedName>
    <definedName name="WoPP_ZnakSprawyUM">I_III!$P$9</definedName>
    <definedName name="Z_301A9C52_99B3_4DE7_B321_BDD0A91222E7_.wvu.PrintArea" localSheetId="3" hidden="1">V_ZRF!$A$1:$V$67</definedName>
    <definedName name="Z_56E8AA3C_4CAF_4C55_B8E1_071ABD58E041_.wvu.PrintArea" localSheetId="1" hidden="1">III_8_Wskazn!$A$2:$F$12</definedName>
    <definedName name="Z_56E8AA3C_4CAF_4C55_B8E1_071ABD58E041_.wvu.PrintArea" localSheetId="11" hidden="1">Zal_9_Osw_VAT!#REF!</definedName>
    <definedName name="Z_8D761A3D_5589_43DE_BFB5_9340DD3C6E17_.wvu.PrintArea" localSheetId="3" hidden="1">V_ZRF!$A$1:$V$67</definedName>
    <definedName name="Z_8D761A3D_5589_43DE_BFB5_9340DD3C6E17_.wvu.PrintArea" localSheetId="11" hidden="1">Zal_9_Osw_VAT!#REF!</definedName>
    <definedName name="Z_8F6157A3_D431_4091_A98E_37FECE20820C_.wvu.PrintArea" localSheetId="1" hidden="1">III_8_Wskazn!$A$2:$F$12</definedName>
    <definedName name="Z_8F6157A3_D431_4091_A98E_37FECE20820C_.wvu.PrintArea" localSheetId="11" hidden="1">Zal_9_Osw_VAT!#REF!</definedName>
    <definedName name="Z_DF64D807_4B8C_423B_A975_C6FACD998002_.wvu.PrintArea" localSheetId="0" hidden="1">I_III!#REF!</definedName>
    <definedName name="Z_DF64D807_4B8C_423B_A975_C6FACD998002_.wvu.PrintArea" localSheetId="2" hidden="1">III_IV!#REF!</definedName>
    <definedName name="Z_DF64D807_4B8C_423B_A975_C6FACD998002_.wvu.PrintArea" localSheetId="3" hidden="1">V_ZRF!$A$1:$V$67</definedName>
    <definedName name="Z_DF64D807_4B8C_423B_A975_C6FACD998002_.wvu.PrintArea" localSheetId="5" hidden="1">VII_Info_Zalacz!#REF!</definedName>
    <definedName name="Z_DF64D807_4B8C_423B_A975_C6FACD998002_.wvu.PrintArea" localSheetId="6" hidden="1">VIII_Osw_podmitu!$A$1:$G$26</definedName>
    <definedName name="Z_DF64D807_4B8C_423B_A975_C6FACD998002_.wvu.PrintArea" localSheetId="12" hidden="1">Zal_19_Osw_peln_osoba_upow!$A$1:$H$47</definedName>
    <definedName name="Z_DF64D807_4B8C_423B_A975_C6FACD998002_.wvu.PrintArea" localSheetId="7" hidden="1">Zal_5_Osw_partn_proj!$A$2:$H$17</definedName>
    <definedName name="Z_DF64D807_4B8C_423B_A975_C6FACD998002_.wvu.PrintArea" localSheetId="8" hidden="1">Zal_5a_Inf_RODO!$A$1:$G$28</definedName>
    <definedName name="Z_DF64D807_4B8C_423B_A975_C6FACD998002_.wvu.PrintArea" localSheetId="9" hidden="1">Zal_8_Osw_wlasc_nier!#REF!</definedName>
    <definedName name="Z_DF64D807_4B8C_423B_A975_C6FACD998002_.wvu.PrintArea" localSheetId="10" hidden="1">Zal_8a_Inf_RODO_2!$A$1:$G$28</definedName>
    <definedName name="Z_FFF4AD8F_F3A1_4936_922D_53F50F8D266D_.wvu.PrintArea" localSheetId="0" hidden="1">I_III!#REF!</definedName>
    <definedName name="Z_FFF4AD8F_F3A1_4936_922D_53F50F8D266D_.wvu.PrintArea" localSheetId="2" hidden="1">III_IV!#REF!</definedName>
    <definedName name="Z_FFF4AD8F_F3A1_4936_922D_53F50F8D266D_.wvu.PrintArea" localSheetId="5" hidden="1">VII_Info_Zalacz!#REF!</definedName>
  </definedNames>
  <calcPr calcId="152511"/>
  <customWorkbookViews>
    <customWorkbookView name="zszik - Widok osobisty" guid="{FFF4AD8F-F3A1-4936-922D-53F50F8D266D}" mergeInterval="0" personalView="1" maximized="1" windowWidth="1148" windowHeight="648" activeSheetId="1"/>
    <customWorkbookView name="Rafał Statuch - Widok osobisty" guid="{DF64D807-4B8C-423B-A975-C6FACD998002}" mergeInterval="0" personalView="1" maximized="1" xWindow="1" yWindow="1" windowWidth="1440" windowHeight="680" activeSheetId="6"/>
  </customWorkbookViews>
</workbook>
</file>

<file path=xl/calcChain.xml><?xml version="1.0" encoding="utf-8"?>
<calcChain xmlns="http://schemas.openxmlformats.org/spreadsheetml/2006/main">
  <c r="B14" i="44" l="1"/>
  <c r="C30" i="36" l="1"/>
  <c r="D30" i="36"/>
  <c r="E8" i="43"/>
  <c r="F8" i="43"/>
  <c r="G8" i="43"/>
  <c r="E9" i="43"/>
  <c r="F9" i="43"/>
  <c r="G9" i="43"/>
  <c r="B12" i="45"/>
  <c r="C12" i="45"/>
  <c r="D12" i="45"/>
  <c r="F12" i="45" s="1"/>
  <c r="H12" i="45"/>
  <c r="B11" i="45"/>
  <c r="C11" i="45"/>
  <c r="D11" i="45"/>
  <c r="F11" i="45" s="1"/>
  <c r="H11" i="45"/>
  <c r="H8" i="45"/>
  <c r="H9" i="45"/>
  <c r="H10" i="45"/>
  <c r="B8" i="45"/>
  <c r="C8" i="45"/>
  <c r="D8" i="45"/>
  <c r="F8" i="45" s="1"/>
  <c r="B9" i="45"/>
  <c r="C9" i="45"/>
  <c r="D9" i="45"/>
  <c r="F9" i="45" s="1"/>
  <c r="B10" i="45"/>
  <c r="C10" i="45"/>
  <c r="D10" i="45"/>
  <c r="F10" i="45" s="1"/>
  <c r="L107" i="40"/>
  <c r="P108" i="40" s="1"/>
  <c r="L104" i="40"/>
  <c r="L106" i="40" s="1"/>
  <c r="L105" i="40"/>
  <c r="L80" i="40" l="1"/>
  <c r="M80" i="40" s="1"/>
  <c r="L81" i="40"/>
  <c r="M81" i="40" s="1"/>
  <c r="L82" i="40"/>
  <c r="M82" i="40" s="1"/>
  <c r="L83" i="40"/>
  <c r="M83" i="40"/>
  <c r="L84" i="40"/>
  <c r="M84" i="40" s="1"/>
  <c r="H72" i="40"/>
  <c r="I67" i="40"/>
  <c r="N58" i="40"/>
  <c r="M172" i="25" l="1"/>
  <c r="N15" i="40"/>
  <c r="N4" i="40"/>
  <c r="D108" i="40" l="1"/>
  <c r="P93" i="40"/>
  <c r="P92" i="40"/>
  <c r="P95" i="40"/>
  <c r="P91" i="40"/>
  <c r="P94" i="40"/>
  <c r="B24" i="44"/>
  <c r="F5" i="48" l="1"/>
  <c r="B15" i="15"/>
  <c r="B12" i="15"/>
  <c r="C21" i="36"/>
  <c r="C20" i="36"/>
  <c r="D28" i="36" l="1"/>
  <c r="D26" i="36"/>
  <c r="D25" i="36"/>
  <c r="D24" i="36"/>
  <c r="D23" i="36"/>
  <c r="D18" i="36"/>
  <c r="D17" i="36"/>
  <c r="D16" i="36"/>
  <c r="D15" i="36"/>
  <c r="D14" i="36"/>
  <c r="D13" i="36"/>
  <c r="D12" i="36"/>
  <c r="D11" i="36"/>
  <c r="D10" i="36"/>
  <c r="D9" i="36"/>
  <c r="D7" i="36"/>
  <c r="D6" i="36"/>
  <c r="D5" i="36"/>
  <c r="H5" i="45" l="1"/>
  <c r="H6" i="45"/>
  <c r="H7" i="45"/>
  <c r="H4" i="45"/>
  <c r="B5" i="45"/>
  <c r="B6" i="45"/>
  <c r="B7" i="45"/>
  <c r="C5" i="45"/>
  <c r="D5" i="45"/>
  <c r="C6" i="45"/>
  <c r="D6" i="45"/>
  <c r="C7" i="45"/>
  <c r="D7" i="45"/>
  <c r="D4" i="45"/>
  <c r="C4" i="45"/>
  <c r="B4" i="45"/>
  <c r="G61" i="43" l="1"/>
  <c r="F61" i="43"/>
  <c r="E61" i="43"/>
  <c r="G60" i="43"/>
  <c r="F60" i="43"/>
  <c r="E60" i="43"/>
  <c r="G59" i="43"/>
  <c r="F59" i="43"/>
  <c r="E59" i="43"/>
  <c r="G55" i="43"/>
  <c r="F55" i="43"/>
  <c r="E55" i="43"/>
  <c r="G54" i="43"/>
  <c r="F54" i="43"/>
  <c r="E54" i="43"/>
  <c r="G53" i="43"/>
  <c r="F53" i="43"/>
  <c r="E53" i="43"/>
  <c r="G50" i="43"/>
  <c r="F50" i="43"/>
  <c r="E50" i="43"/>
  <c r="G49" i="43"/>
  <c r="F49" i="43"/>
  <c r="E49" i="43"/>
  <c r="G48" i="43"/>
  <c r="F48" i="43"/>
  <c r="E48" i="43"/>
  <c r="G45" i="43"/>
  <c r="F45" i="43"/>
  <c r="E45" i="43"/>
  <c r="G44" i="43"/>
  <c r="F44" i="43"/>
  <c r="E44" i="43"/>
  <c r="G43" i="43"/>
  <c r="F43" i="43"/>
  <c r="E43" i="43"/>
  <c r="G40" i="43"/>
  <c r="F40" i="43"/>
  <c r="E40" i="43"/>
  <c r="G39" i="43"/>
  <c r="F39" i="43"/>
  <c r="E39" i="43"/>
  <c r="G38" i="43"/>
  <c r="F38" i="43"/>
  <c r="E38" i="43"/>
  <c r="G35" i="43"/>
  <c r="F35" i="43"/>
  <c r="E35" i="43"/>
  <c r="G34" i="43"/>
  <c r="F34" i="43"/>
  <c r="E34" i="43"/>
  <c r="G33" i="43"/>
  <c r="F33" i="43"/>
  <c r="E33" i="43"/>
  <c r="G30" i="43"/>
  <c r="F30" i="43"/>
  <c r="E30" i="43"/>
  <c r="G29" i="43"/>
  <c r="F29" i="43"/>
  <c r="E29" i="43"/>
  <c r="G28" i="43"/>
  <c r="F28" i="43"/>
  <c r="E28" i="43"/>
  <c r="G25" i="43"/>
  <c r="F25" i="43"/>
  <c r="E25" i="43"/>
  <c r="G24" i="43"/>
  <c r="F24" i="43"/>
  <c r="E24" i="43"/>
  <c r="G23" i="43"/>
  <c r="F23" i="43"/>
  <c r="E23" i="43"/>
  <c r="G20" i="43"/>
  <c r="F20" i="43"/>
  <c r="E20" i="43"/>
  <c r="G19" i="43"/>
  <c r="F19" i="43"/>
  <c r="E19" i="43"/>
  <c r="G18" i="43"/>
  <c r="F18" i="43"/>
  <c r="E18" i="43"/>
  <c r="G15" i="43"/>
  <c r="F15" i="43"/>
  <c r="E15" i="43"/>
  <c r="G14" i="43"/>
  <c r="F14" i="43"/>
  <c r="E14" i="43"/>
  <c r="G13" i="43"/>
  <c r="F13" i="43"/>
  <c r="E13" i="43"/>
  <c r="G10" i="43"/>
  <c r="F10" i="43"/>
  <c r="E10" i="43"/>
  <c r="V26" i="43" l="1"/>
  <c r="U26" i="43"/>
  <c r="T26" i="43"/>
  <c r="S26" i="43"/>
  <c r="R26" i="43"/>
  <c r="Q26" i="43"/>
  <c r="P26" i="43"/>
  <c r="O26" i="43"/>
  <c r="N26" i="43"/>
  <c r="M26" i="43"/>
  <c r="L26" i="43"/>
  <c r="K26" i="43"/>
  <c r="J26" i="43"/>
  <c r="I26" i="43"/>
  <c r="H26" i="43"/>
  <c r="G26" i="43"/>
  <c r="F26" i="43"/>
  <c r="E26" i="43"/>
  <c r="V31" i="43"/>
  <c r="U31" i="43"/>
  <c r="T31" i="43"/>
  <c r="S31" i="43"/>
  <c r="R31" i="43"/>
  <c r="Q31" i="43"/>
  <c r="P31" i="43"/>
  <c r="O31" i="43"/>
  <c r="N31" i="43"/>
  <c r="M31" i="43"/>
  <c r="L31" i="43"/>
  <c r="K31" i="43"/>
  <c r="J31" i="43"/>
  <c r="I31" i="43"/>
  <c r="H31" i="43"/>
  <c r="G31" i="43"/>
  <c r="F31" i="43"/>
  <c r="E31" i="43"/>
  <c r="V36" i="43"/>
  <c r="U36" i="43"/>
  <c r="T36" i="43"/>
  <c r="S36" i="43"/>
  <c r="R36" i="43"/>
  <c r="Q36" i="43"/>
  <c r="P36" i="43"/>
  <c r="O36" i="43"/>
  <c r="N36" i="43"/>
  <c r="M36" i="43"/>
  <c r="L36" i="43"/>
  <c r="K36" i="43"/>
  <c r="J36" i="43"/>
  <c r="I36" i="43"/>
  <c r="H36" i="43"/>
  <c r="G36" i="43"/>
  <c r="F36" i="43"/>
  <c r="E36" i="43"/>
  <c r="V41" i="43"/>
  <c r="U41" i="43"/>
  <c r="T41" i="43"/>
  <c r="S41" i="43"/>
  <c r="R41" i="43"/>
  <c r="Q41" i="43"/>
  <c r="P41" i="43"/>
  <c r="O41" i="43"/>
  <c r="N41" i="43"/>
  <c r="M41" i="43"/>
  <c r="L41" i="43"/>
  <c r="K41" i="43"/>
  <c r="J41" i="43"/>
  <c r="I41" i="43"/>
  <c r="H41" i="43"/>
  <c r="G41" i="43"/>
  <c r="F41" i="43"/>
  <c r="E41" i="43"/>
  <c r="Q52" i="43"/>
  <c r="Q47" i="43"/>
  <c r="Q42" i="43"/>
  <c r="Q37" i="43"/>
  <c r="Q32" i="43"/>
  <c r="Q27" i="43"/>
  <c r="Q22" i="43"/>
  <c r="Q17" i="43"/>
  <c r="Q12" i="43"/>
  <c r="Q7" i="43"/>
  <c r="Q58" i="43"/>
  <c r="Q6" i="43"/>
  <c r="Q1" i="43"/>
  <c r="V46" i="43"/>
  <c r="U46" i="43"/>
  <c r="T46" i="43"/>
  <c r="S46" i="43"/>
  <c r="R46" i="43"/>
  <c r="Q46" i="43"/>
  <c r="P46" i="43"/>
  <c r="O46" i="43"/>
  <c r="N46" i="43"/>
  <c r="M46" i="43"/>
  <c r="L46" i="43"/>
  <c r="K46" i="43"/>
  <c r="J46" i="43"/>
  <c r="I46" i="43"/>
  <c r="H46" i="43"/>
  <c r="G46" i="43"/>
  <c r="F46" i="43"/>
  <c r="E46" i="43"/>
  <c r="V51" i="43"/>
  <c r="U51" i="43"/>
  <c r="T51" i="43"/>
  <c r="S51" i="43"/>
  <c r="R51" i="43"/>
  <c r="Q51" i="43"/>
  <c r="P51" i="43"/>
  <c r="O51" i="43"/>
  <c r="N51" i="43"/>
  <c r="M51" i="43"/>
  <c r="L51" i="43"/>
  <c r="K51" i="43"/>
  <c r="J51" i="43"/>
  <c r="I51" i="43"/>
  <c r="H51" i="43"/>
  <c r="G51" i="43"/>
  <c r="F51" i="43"/>
  <c r="E51" i="43"/>
  <c r="V56" i="43"/>
  <c r="U56" i="43"/>
  <c r="T56" i="43"/>
  <c r="S56" i="43"/>
  <c r="R56" i="43"/>
  <c r="Q56" i="43"/>
  <c r="P56" i="43"/>
  <c r="O56" i="43"/>
  <c r="N56" i="43"/>
  <c r="M56" i="43"/>
  <c r="L56" i="43"/>
  <c r="K56" i="43"/>
  <c r="J56" i="43"/>
  <c r="I56" i="43"/>
  <c r="H56" i="43"/>
  <c r="G56" i="43"/>
  <c r="F56" i="43"/>
  <c r="E56" i="43"/>
  <c r="C104" i="40"/>
  <c r="C105" i="40"/>
  <c r="C106" i="40"/>
  <c r="M33" i="40" l="1"/>
  <c r="K33" i="40"/>
  <c r="F33" i="40"/>
  <c r="M23" i="40"/>
  <c r="K23" i="40"/>
  <c r="F23" i="40"/>
  <c r="L48" i="25"/>
  <c r="J48" i="25"/>
  <c r="E48" i="25"/>
  <c r="L35" i="25"/>
  <c r="J35" i="25"/>
  <c r="E35" i="25"/>
  <c r="D29" i="36" l="1"/>
  <c r="C29" i="36"/>
  <c r="D21" i="36"/>
  <c r="D20" i="36"/>
  <c r="F7" i="45"/>
  <c r="F6" i="45"/>
  <c r="F5" i="45"/>
  <c r="F4" i="45"/>
  <c r="V66" i="43"/>
  <c r="U66" i="43"/>
  <c r="T66" i="43"/>
  <c r="S66" i="43"/>
  <c r="R66" i="43"/>
  <c r="Q66" i="43"/>
  <c r="P66" i="43"/>
  <c r="O66" i="43"/>
  <c r="N66" i="43"/>
  <c r="M66" i="43"/>
  <c r="L66" i="43"/>
  <c r="K66" i="43"/>
  <c r="J66" i="43"/>
  <c r="I66" i="43"/>
  <c r="H66" i="43"/>
  <c r="G66" i="43"/>
  <c r="F66" i="43"/>
  <c r="E66" i="43"/>
  <c r="V65" i="43"/>
  <c r="U65" i="43"/>
  <c r="T65" i="43"/>
  <c r="S65" i="43"/>
  <c r="R65" i="43"/>
  <c r="Q65" i="43"/>
  <c r="P65" i="43"/>
  <c r="O65" i="43"/>
  <c r="N65" i="43"/>
  <c r="M65" i="43"/>
  <c r="L65" i="43"/>
  <c r="K65" i="43"/>
  <c r="J65" i="43"/>
  <c r="I65" i="43"/>
  <c r="H65" i="43"/>
  <c r="G65" i="43"/>
  <c r="F65" i="43"/>
  <c r="E65" i="43"/>
  <c r="V64" i="43"/>
  <c r="U64" i="43"/>
  <c r="T64" i="43"/>
  <c r="S64" i="43"/>
  <c r="R64" i="43"/>
  <c r="Q64" i="43"/>
  <c r="P64" i="43"/>
  <c r="O64" i="43"/>
  <c r="N64" i="43"/>
  <c r="M64" i="43"/>
  <c r="L64" i="43"/>
  <c r="K64" i="43"/>
  <c r="J64" i="43"/>
  <c r="I64" i="43"/>
  <c r="H64" i="43"/>
  <c r="G64" i="43"/>
  <c r="F64" i="43"/>
  <c r="E64" i="43"/>
  <c r="V62" i="43"/>
  <c r="U62" i="43"/>
  <c r="T62" i="43"/>
  <c r="S62" i="43"/>
  <c r="R62" i="43"/>
  <c r="Q62" i="43"/>
  <c r="P62" i="43"/>
  <c r="O62" i="43"/>
  <c r="N62" i="43"/>
  <c r="M62" i="43"/>
  <c r="L62" i="43"/>
  <c r="K62" i="43"/>
  <c r="J62" i="43"/>
  <c r="I62" i="43"/>
  <c r="H62" i="43"/>
  <c r="G62" i="43"/>
  <c r="F62" i="43"/>
  <c r="E62" i="43"/>
  <c r="V21" i="43"/>
  <c r="U21" i="43"/>
  <c r="T21" i="43"/>
  <c r="S21" i="43"/>
  <c r="R21" i="43"/>
  <c r="Q21" i="43"/>
  <c r="P21" i="43"/>
  <c r="O21" i="43"/>
  <c r="N21" i="43"/>
  <c r="M21" i="43"/>
  <c r="L21" i="43"/>
  <c r="K21" i="43"/>
  <c r="J21" i="43"/>
  <c r="I21" i="43"/>
  <c r="H21" i="43"/>
  <c r="G21" i="43"/>
  <c r="F21" i="43"/>
  <c r="E21" i="43"/>
  <c r="V16" i="43"/>
  <c r="U16" i="43"/>
  <c r="T16" i="43"/>
  <c r="S16" i="43"/>
  <c r="R16" i="43"/>
  <c r="Q16" i="43"/>
  <c r="P16" i="43"/>
  <c r="O16" i="43"/>
  <c r="N16" i="43"/>
  <c r="M16" i="43"/>
  <c r="L16" i="43"/>
  <c r="K16" i="43"/>
  <c r="J16" i="43"/>
  <c r="I16" i="43"/>
  <c r="H16" i="43"/>
  <c r="G16" i="43"/>
  <c r="F16" i="43"/>
  <c r="E16" i="43"/>
  <c r="V11" i="43"/>
  <c r="U11" i="43"/>
  <c r="T11" i="43"/>
  <c r="S11" i="43"/>
  <c r="R11" i="43"/>
  <c r="Q11" i="43"/>
  <c r="P11" i="43"/>
  <c r="O11" i="43"/>
  <c r="N11" i="43"/>
  <c r="M11" i="43"/>
  <c r="L11" i="43"/>
  <c r="K11" i="43"/>
  <c r="J11" i="43"/>
  <c r="I11" i="43"/>
  <c r="H11" i="43"/>
  <c r="G11" i="43"/>
  <c r="F11" i="43"/>
  <c r="E11" i="43"/>
  <c r="D96" i="40"/>
  <c r="N85" i="40"/>
  <c r="M85" i="40"/>
  <c r="L85" i="40"/>
  <c r="I85" i="40"/>
  <c r="F85" i="40"/>
  <c r="M67" i="40"/>
  <c r="N54" i="40"/>
  <c r="F6" i="25"/>
  <c r="P9" i="25" s="1"/>
  <c r="G57" i="43" l="1"/>
  <c r="G63" i="43" s="1"/>
  <c r="K57" i="43"/>
  <c r="K63" i="43" s="1"/>
  <c r="O57" i="43"/>
  <c r="O63" i="43" s="1"/>
  <c r="S57" i="43"/>
  <c r="S63" i="43" s="1"/>
  <c r="H57" i="43"/>
  <c r="H63" i="43" s="1"/>
  <c r="L57" i="43"/>
  <c r="L63" i="43" s="1"/>
  <c r="P57" i="43"/>
  <c r="P63" i="43" s="1"/>
  <c r="T57" i="43"/>
  <c r="U57" i="43"/>
  <c r="U63" i="43" s="1"/>
  <c r="V57" i="43"/>
  <c r="Q57" i="43"/>
  <c r="Q63" i="43" s="1"/>
  <c r="N57" i="43"/>
  <c r="N63" i="43" s="1"/>
  <c r="R57" i="43"/>
  <c r="M57" i="43"/>
  <c r="M63" i="43" s="1"/>
  <c r="I57" i="43"/>
  <c r="I63" i="43" s="1"/>
  <c r="J57" i="43"/>
  <c r="J63" i="43" s="1"/>
  <c r="F57" i="43"/>
  <c r="F63" i="43" s="1"/>
  <c r="E57" i="43"/>
  <c r="E63" i="43" s="1"/>
  <c r="D31" i="36"/>
  <c r="F13" i="45"/>
  <c r="R63" i="43" l="1"/>
  <c r="V63" i="43"/>
  <c r="T63" i="43"/>
</calcChain>
</file>

<file path=xl/sharedStrings.xml><?xml version="1.0" encoding="utf-8"?>
<sst xmlns="http://schemas.openxmlformats.org/spreadsheetml/2006/main" count="934" uniqueCount="610">
  <si>
    <t>B.</t>
  </si>
  <si>
    <t>RAZEM</t>
  </si>
  <si>
    <t>a)</t>
  </si>
  <si>
    <t>Załączniki dotyczące operacji</t>
  </si>
  <si>
    <t>OŚWIADCZENIE</t>
  </si>
  <si>
    <t>Oświadczam, że reprezentuję partnera projektu współpracy</t>
  </si>
  <si>
    <t>który:</t>
  </si>
  <si>
    <t>(…)</t>
  </si>
  <si>
    <t>6.</t>
  </si>
  <si>
    <t>Ja niżej podpisany /a</t>
  </si>
  <si>
    <t>C.</t>
  </si>
  <si>
    <t xml:space="preserve">A. </t>
  </si>
  <si>
    <t xml:space="preserve">Inne załączniki </t>
  </si>
  <si>
    <t>oświadczam, iż wyrażam zgodę na realizację przez partnerów projektu współpracy:</t>
  </si>
  <si>
    <t>15.</t>
  </si>
  <si>
    <t>operacji bezpośrednio związanej z ww. nieruchomością polegającej na:</t>
  </si>
  <si>
    <t>Lp.</t>
  </si>
  <si>
    <t>Nazwa załącznika</t>
  </si>
  <si>
    <t>Liczba załączników</t>
  </si>
  <si>
    <t>1.</t>
  </si>
  <si>
    <t>2.</t>
  </si>
  <si>
    <t>3.</t>
  </si>
  <si>
    <t>4.</t>
  </si>
  <si>
    <t>5.</t>
  </si>
  <si>
    <t>7.</t>
  </si>
  <si>
    <t>8.</t>
  </si>
  <si>
    <t>(...)</t>
  </si>
  <si>
    <t>10.</t>
  </si>
  <si>
    <t>11.</t>
  </si>
  <si>
    <t>Załączniki dotyczące robót budowlanych</t>
  </si>
  <si>
    <t>12.</t>
  </si>
  <si>
    <t>Imię</t>
  </si>
  <si>
    <t>Nazwisko</t>
  </si>
  <si>
    <t>Stanowisko/Funkcja</t>
  </si>
  <si>
    <t>Jedn. miary</t>
  </si>
  <si>
    <t>Ilość / liczba</t>
  </si>
  <si>
    <t xml:space="preserve">Wyszczególnienie zakresu rzeczowego zadań planowanych do realizacji </t>
  </si>
  <si>
    <t>Etap III</t>
  </si>
  <si>
    <t>Etap II</t>
  </si>
  <si>
    <t>Etap IV</t>
  </si>
  <si>
    <t>Etap V</t>
  </si>
  <si>
    <t>9.</t>
  </si>
  <si>
    <t>I.</t>
  </si>
  <si>
    <t>II.</t>
  </si>
  <si>
    <t>Zachowanie dziedzictwa lokalnego</t>
  </si>
  <si>
    <t>6B Wspieranie lokalnego rozwoju na obszarach wiejskich</t>
  </si>
  <si>
    <t>I. CZĘŚĆ OGÓLNA</t>
  </si>
  <si>
    <t>13.</t>
  </si>
  <si>
    <t>2.1 Kraj</t>
  </si>
  <si>
    <t>2.2 Województwo</t>
  </si>
  <si>
    <t>2.3 Powiat</t>
  </si>
  <si>
    <t>2.4 Gmina</t>
  </si>
  <si>
    <t>2.8 Ulica</t>
  </si>
  <si>
    <t>2.7 Miejscowość</t>
  </si>
  <si>
    <t>2.6 Poczta</t>
  </si>
  <si>
    <t>2.5 Kod pocztowy</t>
  </si>
  <si>
    <t>2.9 Nr domu</t>
  </si>
  <si>
    <t>2.10 Nr lokalu</t>
  </si>
  <si>
    <t>2.11 Telefon stacjonarny / komórkowy</t>
  </si>
  <si>
    <t>2.12 Faks</t>
  </si>
  <si>
    <t>2.14 Adres www</t>
  </si>
  <si>
    <t>2.13  E-mail</t>
  </si>
  <si>
    <t>3.1 Kraj</t>
  </si>
  <si>
    <t>3.2 Województwo</t>
  </si>
  <si>
    <t>3.3 Powiat</t>
  </si>
  <si>
    <t>3.4 Gmina</t>
  </si>
  <si>
    <t>3.6 Poczta</t>
  </si>
  <si>
    <t>3.5 Kod pocztowy</t>
  </si>
  <si>
    <t>3.7 Miejscowość</t>
  </si>
  <si>
    <t>3.9 Nr domu</t>
  </si>
  <si>
    <t>3.10 Nr lokalu</t>
  </si>
  <si>
    <t>Suma A.</t>
  </si>
  <si>
    <t>Suma B.</t>
  </si>
  <si>
    <t>Suma C.</t>
  </si>
  <si>
    <t>Suma I</t>
  </si>
  <si>
    <t>Suma II</t>
  </si>
  <si>
    <t>(wybierz z listy)</t>
  </si>
  <si>
    <t>Koszty ogólne (maks. 10% kosztów kwalifikowalnych)</t>
  </si>
  <si>
    <t>1.1 Nazwa partnera projektu współpracy</t>
  </si>
  <si>
    <t>1.1.1 Kraj</t>
  </si>
  <si>
    <t>1.1.2 Kraj UE</t>
  </si>
  <si>
    <t>1.1.3 Partner jest:</t>
  </si>
  <si>
    <t>1.2.1 Kraj</t>
  </si>
  <si>
    <t>1.2.2 Kraj UE</t>
  </si>
  <si>
    <t>1.2.3 Partner jest:</t>
  </si>
  <si>
    <t>1.2 Nazwa partnera projektu współpracy</t>
  </si>
  <si>
    <t>1.3.1 Kraj</t>
  </si>
  <si>
    <t>1.3 Nazwa partnera projektu współpracy</t>
  </si>
  <si>
    <t>1.3.2 Kraj UE</t>
  </si>
  <si>
    <t>1.3.3 Partner jest:</t>
  </si>
  <si>
    <t>1.4.1 Kraj</t>
  </si>
  <si>
    <t>1.4 Nazwa partnera projektu współpracy</t>
  </si>
  <si>
    <t>1.4.2 Kraj UE</t>
  </si>
  <si>
    <t>UM</t>
  </si>
  <si>
    <t>/</t>
  </si>
  <si>
    <t>6.2 Imię</t>
  </si>
  <si>
    <t>1. Cele Programu</t>
  </si>
  <si>
    <t>Wzmocnienie kapitału społecznego, w tym przez podnoszenie wiedzy społeczności lokalnej w zakresie ochrony środowiska i zmian klimatycznych, także z wykorzystaniem rozwiązań innowacyjnych</t>
  </si>
  <si>
    <t>3.1 Tytuł projektu współpracy</t>
  </si>
  <si>
    <t xml:space="preserve">Liczba szkoleń </t>
  </si>
  <si>
    <t>Liczba nowych miejsc noclegowych</t>
  </si>
  <si>
    <t>Położenie działki ewidencyjnej</t>
  </si>
  <si>
    <t>Dane według ewidencji gruntów i budynków</t>
  </si>
  <si>
    <t>Województwo</t>
  </si>
  <si>
    <t>Powiat</t>
  </si>
  <si>
    <t>Gmina</t>
  </si>
  <si>
    <t>Nazwa obrębu ewidencyjnego</t>
  </si>
  <si>
    <t>Nr działki ewidencyjnej</t>
  </si>
  <si>
    <t>L.p.</t>
  </si>
  <si>
    <t>Informacje szczegółowe (m.in. nr el.księgi wieczystej)</t>
  </si>
  <si>
    <t>Koszty kwalifikowalne</t>
  </si>
  <si>
    <t>W związku z realizacją operacji wnioskuję o wypłatę:</t>
  </si>
  <si>
    <t>16.</t>
  </si>
  <si>
    <t>17.</t>
  </si>
  <si>
    <t>18.</t>
  </si>
  <si>
    <t>19.</t>
  </si>
  <si>
    <t>III. DANE DOTYCZĄCE PROJEKTU WSPÓŁPRACY</t>
  </si>
  <si>
    <t>reprezentujący</t>
  </si>
  <si>
    <t>oświadczam /-my, że</t>
  </si>
  <si>
    <t>*</t>
  </si>
  <si>
    <t>**</t>
  </si>
  <si>
    <t>W-1/19.3</t>
  </si>
  <si>
    <t>Nazwa LGD</t>
  </si>
  <si>
    <t>tytuł projektu</t>
  </si>
  <si>
    <t>nazwa i adres siedziby LGD</t>
  </si>
  <si>
    <t>adres nieruchomości, nr działek</t>
  </si>
  <si>
    <t>tytuł projektu współpracy</t>
  </si>
  <si>
    <t>zakres operacji</t>
  </si>
  <si>
    <t>Nazwa partnera projektu współpracy</t>
  </si>
  <si>
    <t>2. Liczba wszystkich partnerów projektu współpracy</t>
  </si>
  <si>
    <t>VI. OPIS ZADAŃ WYMIENIONYCH W ZESTAWIENIU RZECZOWO-FINANSOWYM OPERACJI</t>
  </si>
  <si>
    <t>Nazwa zadania 
(dostawy / usługi / roboty budowlane)</t>
  </si>
  <si>
    <t>Cena jednostkowa
(w zł)</t>
  </si>
  <si>
    <t>Kwota 
ogółem
(w zł)</t>
  </si>
  <si>
    <t>Uzasadnienie/Uwagi
Źródło ceny i marka, typ lub rodzaj
Parametr(y) charakteryzujące(y) przedmiot</t>
  </si>
  <si>
    <t>Razem:</t>
  </si>
  <si>
    <t xml:space="preserve">VII. INFORMACJA O ZAŁĄCZNIKACH </t>
  </si>
  <si>
    <t>w tym VAT***</t>
  </si>
  <si>
    <t>Promowanie obszaru objętego LSR, w tym produktów lub usług lokalnych oraz lokalnej przedsiębiorczości</t>
  </si>
  <si>
    <t>Załączniki dotyczące LGD</t>
  </si>
  <si>
    <t xml:space="preserve"> Międzyterytorialny</t>
  </si>
  <si>
    <t xml:space="preserve"> Międzynarodowy</t>
  </si>
  <si>
    <t>5. Zakres operacji</t>
  </si>
  <si>
    <t>5.1</t>
  </si>
  <si>
    <t>5.2</t>
  </si>
  <si>
    <t>5.3</t>
  </si>
  <si>
    <t>5.4</t>
  </si>
  <si>
    <t>5.5</t>
  </si>
  <si>
    <t>5.6</t>
  </si>
  <si>
    <t>Partner / Partnerzy 
realizujący zadanie / grupę zadań  
(nr LGD)</t>
  </si>
  <si>
    <t>V. ZESTAWIENIE RZECZOWO-FINANSOWE OPERACJI</t>
  </si>
  <si>
    <t xml:space="preserve">6. Rodzaj operacji </t>
  </si>
  <si>
    <t>6.1 Operacja inwestycyjna</t>
  </si>
  <si>
    <t>6.2 Operacja nieinwestycyjna</t>
  </si>
  <si>
    <t xml:space="preserve">w części dotyczącej inwestycji </t>
  </si>
  <si>
    <t>symbol formularza</t>
  </si>
  <si>
    <t>Polska</t>
  </si>
  <si>
    <t>III.1</t>
  </si>
  <si>
    <t>III.2</t>
  </si>
  <si>
    <t>III.3</t>
  </si>
  <si>
    <t>Wartość docelowa wskaźnika</t>
  </si>
  <si>
    <t>Sposób pomiaru wskaźnika</t>
  </si>
  <si>
    <t>1.4.3 Partner jest:</t>
  </si>
  <si>
    <t>Wskaźnik</t>
  </si>
  <si>
    <t xml:space="preserve">Liczba zabytków poddanych pracom konserwatorskim lub restauratorskim </t>
  </si>
  <si>
    <t>…</t>
  </si>
  <si>
    <t>8.2 Pozostałe wskaźniki</t>
  </si>
  <si>
    <r>
      <t xml:space="preserve">8.3 Projekt współpracy wykorzystuje zasoby lokalne
</t>
    </r>
    <r>
      <rPr>
        <i/>
        <sz val="8"/>
        <rFont val="Arial"/>
        <family val="2"/>
        <charset val="238"/>
      </rPr>
      <t>(pole wypełniane tylko w przypadku operacji polegającej na realizacji projektu współpracy)</t>
    </r>
  </si>
  <si>
    <t>8.3.1 Zasoby przyrodnicze</t>
  </si>
  <si>
    <t>8.3.4 Zasoby turystyczne</t>
  </si>
  <si>
    <t>8.3.2 Zasoby kulturowe</t>
  </si>
  <si>
    <t>8.3.5 Zasoby produktów lokalnych</t>
  </si>
  <si>
    <t>8.3.3 Zasoby historyczne</t>
  </si>
  <si>
    <t>8.3.6.1</t>
  </si>
  <si>
    <t>8.3.6.2</t>
  </si>
  <si>
    <t>9. Rodzaj projektu współpracy</t>
  </si>
  <si>
    <t>10.1.1 Kraj</t>
  </si>
  <si>
    <t>10.1.2 Województwo</t>
  </si>
  <si>
    <t>10.1.3 Powiat</t>
  </si>
  <si>
    <t>10.1.4 Gmina</t>
  </si>
  <si>
    <t>10.1.5 Kod pocztowy</t>
  </si>
  <si>
    <t>10.1.6 Poczta</t>
  </si>
  <si>
    <t>10.1.7 Miejscowość</t>
  </si>
  <si>
    <t>10.1.9 Nr domu</t>
  </si>
  <si>
    <t>10.1.10 Nr lokalu</t>
  </si>
  <si>
    <t>Jednostka miary wskaźnika</t>
  </si>
  <si>
    <t xml:space="preserve">1.1 Operacja wpisuje się w cele szczegółowe główne </t>
  </si>
  <si>
    <t>szt.</t>
  </si>
  <si>
    <t>osoby</t>
  </si>
  <si>
    <t>km</t>
  </si>
  <si>
    <t>w wysokości (zł)</t>
  </si>
  <si>
    <t>Koszty kwalifikowalne Ogółem</t>
  </si>
  <si>
    <t xml:space="preserve"> 
w tym VAT***</t>
  </si>
  <si>
    <t>Ogółem</t>
  </si>
  <si>
    <t>TAK / ND</t>
  </si>
  <si>
    <t>14.</t>
  </si>
  <si>
    <t>3. Planowany projekt współpracy</t>
  </si>
  <si>
    <t>4. Opis operacji (projektu współpracy)</t>
  </si>
  <si>
    <t>Ilość / 
liczba</t>
  </si>
  <si>
    <t>7. Cel (-e) operacji (projektu współpracy)</t>
  </si>
  <si>
    <t>II C. DANE DOTYCZĄCE POZOSTAŁYCH PARTNERÓW PROJEKTU WSPÓŁPRACY</t>
  </si>
  <si>
    <t>2.1 Operacja wpisuje się w cele LSR każdej z LGD ubiegającej się o pomoc w ramach projektu współpracy:</t>
  </si>
  <si>
    <r>
      <t xml:space="preserve">2.1.1 Cel ogólny LSR </t>
    </r>
    <r>
      <rPr>
        <i/>
        <sz val="8"/>
        <rFont val="Arial"/>
        <family val="2"/>
        <charset val="238"/>
      </rPr>
      <t>(każdej LGD ubiegającej się o pomoc w ramach projektu współpracy)</t>
    </r>
  </si>
  <si>
    <r>
      <t xml:space="preserve">8.1 Wskaźniki obowiązkowe
</t>
    </r>
    <r>
      <rPr>
        <i/>
        <sz val="8"/>
        <rFont val="Arial"/>
        <family val="2"/>
        <charset val="238"/>
      </rPr>
      <t>(pola wypełniane tylko w przypadku operacji polegającej na realizacji projektu współpracy)</t>
    </r>
  </si>
  <si>
    <t>Oświadczenie partnera projektu współpracy
– oryginał sporządzony na  formularzu  udostępnionym przez UM</t>
  </si>
  <si>
    <t>8. Planowane wskaźniki osiągnięcia celu (-ów) operacji</t>
  </si>
  <si>
    <r>
      <t xml:space="preserve">3.2 Akronim tytułu projektu współpracy </t>
    </r>
    <r>
      <rPr>
        <i/>
        <sz val="8"/>
        <rFont val="Arial"/>
        <family val="2"/>
        <charset val="238"/>
      </rPr>
      <t>(pole wypełniane tylko w przypadku operacji polegającej na realizacji projektu współpracy)</t>
    </r>
  </si>
  <si>
    <t>znak sprawy (wypełnia Urząd Marszałkowski albo wojewódzka samorządowa jednostka organizacyjna - dalej UM)</t>
  </si>
  <si>
    <t>II. A. IDENTYFIKACJA LGD UMOCOWANEJ DO DZIAŁANIA W IMIENIU LGD UCZESTNICZĄCYCH W REALIZACJI OPERACJI</t>
  </si>
  <si>
    <t>2. Opis planowanej operacji</t>
  </si>
  <si>
    <t xml:space="preserve">Kwota kosztów kwalifikowal-nych ogółem, 
w części dotyczącej inwestycji </t>
  </si>
  <si>
    <t xml:space="preserve">Będąc właścicielem / współwłaścicielem* nieruchomości zlokalizowanej </t>
  </si>
  <si>
    <t>W-1_19.3</t>
  </si>
  <si>
    <t>14a.</t>
  </si>
  <si>
    <t>14b.</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</si>
  <si>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UM</t>
  </si>
  <si>
    <t xml:space="preserve">Przyjmuję do wiadomości, iż: </t>
  </si>
  <si>
    <t>właściciela / współwłaściciela nieruchomości, że wyraża on zgodę na realizację operacji bezpośrednio związanej z nieruchomością, jeżeli operacja realizowana jest na nieruchomości będącej w posiadaniu zależnym, lub będącej przedmiotem współwłasności.</t>
  </si>
  <si>
    <r>
      <t>Rozwój rynków zbytu produktów i usług lokalnych, z wyłączeniem operacji polegających na budowie lub modernizacji targowisk objętych zakresem wsparcia w ramach działania, o którym mowa w art. 3 ust. 1 pkt 7 ustawy z dnia 20 lutego 2015 r.</t>
    </r>
    <r>
      <rPr>
        <vertAlign val="superscript"/>
        <sz val="9"/>
        <rFont val="Arial"/>
        <family val="2"/>
        <charset val="238"/>
      </rPr>
      <t>2</t>
    </r>
  </si>
  <si>
    <t>1. Plan finansowy operacji, w części za którą odpowiada partner projektu współpracy</t>
  </si>
  <si>
    <t>1.1 Etap realizacji operacji</t>
  </si>
  <si>
    <t>w tym:</t>
  </si>
  <si>
    <t>1.3.1 Publiczne środki wspólnotowe (wkład EFRROW)</t>
  </si>
  <si>
    <t>1.3.2 Publiczne środki krajowe (wkład krajowy)</t>
  </si>
  <si>
    <t>1.5 Razem</t>
  </si>
  <si>
    <t>2.1.1.1 Transza</t>
  </si>
  <si>
    <t>2.1.2. Rozliczenie zaliczki (zł)</t>
  </si>
  <si>
    <t>2.1.2.1.1 w ramach pierwszego wniosku o płatność (pośrednią)</t>
  </si>
  <si>
    <t>2.1.2.1.3 proporcjonalnie w ramach każdego wniosku o płatność</t>
  </si>
  <si>
    <t>Etap I</t>
  </si>
  <si>
    <t>3.8 Ulica</t>
  </si>
  <si>
    <t xml:space="preserve">6.1 Nazwisko </t>
  </si>
  <si>
    <t>1.2.1 Cele przekrojowe operacji:</t>
  </si>
  <si>
    <t>1.2.1.1 Środowisko</t>
  </si>
  <si>
    <t>1.2.1.2 Klimat</t>
  </si>
  <si>
    <t>1.2.1.3 Innowacje</t>
  </si>
  <si>
    <t>2.1.2.1 Rozliczenie zaliczki w przypadku operacji realizowanych w wielu etapach (tj. od 2 do 5 etapów) nastąpi:</t>
  </si>
  <si>
    <t>2.1.2.1.2 w ramach wniosku o płatność końcową</t>
  </si>
  <si>
    <r>
      <t xml:space="preserve">a) Wnioskuję o wypłatę zaliczki w wysokości określonej w sekcji IV wniosku punkt 2.1.1.6 </t>
    </r>
    <r>
      <rPr>
        <i/>
        <sz val="8"/>
        <rFont val="Arial"/>
        <family val="2"/>
        <charset val="238"/>
      </rPr>
      <t>Razem kolumna 2.1.1.2 Wnioskowana kwota zaliczki (…).</t>
    </r>
  </si>
  <si>
    <t xml:space="preserve">1.2  Operacja wpisuje się w cele przekrojowe </t>
  </si>
  <si>
    <t>Jednocześnie wyrażam zgodę na utrzymanie celu określonego dla części inwestycyjnej przedmiotowego projektu przez okres 5 lat od dnia wypłaty płatności końcowej.</t>
  </si>
  <si>
    <t>- 6936 - UM</t>
  </si>
  <si>
    <t>W celu poprawnego wypełnienia wniosku lokalna grupa działania - dalej LGD powinna zapoznać się z Instrukcją jego wypełniania.</t>
  </si>
  <si>
    <t xml:space="preserve">Liczba załączników 
dołączonych przez LGD </t>
  </si>
  <si>
    <t>Potwierdzenie przyjęcia przez UM /pieczęć/</t>
  </si>
  <si>
    <t>i podpis</t>
  </si>
  <si>
    <t>(wypełnia UM)</t>
  </si>
  <si>
    <t>1. Cel złożenia wniosku o przyznanie pomocy:</t>
  </si>
  <si>
    <t>2. Wniosek dotyczy operacji polegającej na:</t>
  </si>
  <si>
    <t>data przyjęcia (dd-mm-rrrr)</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</si>
  <si>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</si>
  <si>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t>
  </si>
  <si>
    <r>
      <t>1.1 Numer identyfikacyjny</t>
    </r>
    <r>
      <rPr>
        <vertAlign val="superscript"/>
        <sz val="9"/>
        <rFont val="Arial"/>
        <family val="2"/>
        <charset val="238"/>
      </rPr>
      <t>1</t>
    </r>
  </si>
  <si>
    <t xml:space="preserve">1.2 Nazwa LGD </t>
  </si>
  <si>
    <t>1.3 REGON</t>
  </si>
  <si>
    <t xml:space="preserve">4. Dane osób upoważnionych do reprezentowania LGD </t>
  </si>
  <si>
    <t>4.1</t>
  </si>
  <si>
    <t>4.2</t>
  </si>
  <si>
    <t>4.3</t>
  </si>
  <si>
    <t xml:space="preserve">5. Dane pełnomocnika LGD  </t>
  </si>
  <si>
    <t>5.1 Kraj</t>
  </si>
  <si>
    <t>5.2 Województwo</t>
  </si>
  <si>
    <t>5.3 Powiat</t>
  </si>
  <si>
    <t>5.4 Gmina</t>
  </si>
  <si>
    <t>6. Dane osoby uprawnionej do kontaktu</t>
  </si>
  <si>
    <t>1. Dane identyfikacyjne LGD nr:</t>
  </si>
  <si>
    <t>1.2 Nazwa LGD krajowej</t>
  </si>
  <si>
    <t>Tak/Nie</t>
  </si>
  <si>
    <t>Jak cofnąć niepożądane
(a dokonane) zmiany?</t>
  </si>
  <si>
    <t>Jak dodać wiersz?</t>
  </si>
  <si>
    <t>Jak uzupełnić formułę?</t>
  </si>
  <si>
    <t>Nr</t>
  </si>
  <si>
    <t>Jak powiększyć pole?</t>
  </si>
  <si>
    <r>
      <t xml:space="preserve">2.1.2 Cel(e) szczegółowe LSR </t>
    </r>
    <r>
      <rPr>
        <i/>
        <sz val="8"/>
        <rFont val="Arial"/>
        <family val="2"/>
        <charset val="238"/>
      </rPr>
      <t>(każdej LGD ubiegającej się o pomoc w ramach projektu współpracy)</t>
    </r>
  </si>
  <si>
    <r>
      <t xml:space="preserve">2.1.3 Przedsięwzięcia LSR </t>
    </r>
    <r>
      <rPr>
        <i/>
        <sz val="8"/>
        <rFont val="Arial"/>
        <family val="2"/>
        <charset val="238"/>
      </rPr>
      <t>(każdej LGD ubiegającej się o pomoc w ramach projektu współpracy)</t>
    </r>
  </si>
  <si>
    <r>
      <t xml:space="preserve">8.3.6 Inne zasoby: </t>
    </r>
    <r>
      <rPr>
        <i/>
        <sz val="7"/>
        <rFont val="Arial"/>
        <family val="2"/>
        <charset val="238"/>
      </rPr>
      <t>(jeżeli Tak, to poniżej należy wymienić jakie)</t>
    </r>
  </si>
  <si>
    <t xml:space="preserve">10.1 Lokalizacja projektu współpracy (miejsce realizacji operacji) </t>
  </si>
  <si>
    <t>10.1.8 Ulica</t>
  </si>
  <si>
    <t>10.1.11 Telefon stacjonarny / komórkowy</t>
  </si>
  <si>
    <t>10.1.12 Faks</t>
  </si>
  <si>
    <t>10.1.13  E-mail</t>
  </si>
  <si>
    <t>10.1.14 Adres www</t>
  </si>
  <si>
    <t>10.2.1 Kraj</t>
  </si>
  <si>
    <t>10.2.2 Województwo</t>
  </si>
  <si>
    <t>10.2.3 Powiat</t>
  </si>
  <si>
    <t>10.2.4 Gmina</t>
  </si>
  <si>
    <t>10.2.5 Kod pocztowy</t>
  </si>
  <si>
    <t>10.2.6 Poczta</t>
  </si>
  <si>
    <t>10.2.7 Miejscowość</t>
  </si>
  <si>
    <t>10.2.8 Ulica</t>
  </si>
  <si>
    <t>10.2.9 Nr domu</t>
  </si>
  <si>
    <t>10.2.10 Nr lokalu</t>
  </si>
  <si>
    <r>
      <t xml:space="preserve">11. Informacja o działkach ewidencyjnych wchodzących w skład nieruchomości, na których realizowany będzie projekt współpracy </t>
    </r>
    <r>
      <rPr>
        <i/>
        <sz val="7"/>
        <rFont val="Arial"/>
        <family val="2"/>
        <charset val="238"/>
      </rPr>
      <t>(pola wypełniane w przypadku, gdy operacja będzie trwale związana z nieruchomością)</t>
    </r>
  </si>
  <si>
    <t>Nr obrębu 
ewidencyjnego</t>
  </si>
  <si>
    <t>Partner realizujący zadanie (Nr LGD)</t>
  </si>
  <si>
    <t>A. Określenie poziomu i zakresu, do jakiego LGD zrealizowałaby projekt bez pomocy publicznej:</t>
  </si>
  <si>
    <t>B. Określenie czasu realizacji projektu przez LGD:</t>
  </si>
  <si>
    <t>Dane dotyczące LGD nr:</t>
  </si>
  <si>
    <t>1.2 Kwota kosztów kwalifikowalnych 
(w zł)</t>
  </si>
  <si>
    <t xml:space="preserve">1.3 Wnioskowana
kwota pomocy, zaokrąglona
"w dół" do pełnych złotych </t>
  </si>
  <si>
    <t>1.4 Wnioskowana kwota pomocy przypadająca na koszty kwalifikowalne realizacji operacji w części dotyczącej inwestycji (w zł)</t>
  </si>
  <si>
    <r>
      <t>2. Prefinansowanie operacji</t>
    </r>
    <r>
      <rPr>
        <vertAlign val="superscript"/>
        <sz val="9"/>
        <rFont val="Arial"/>
        <family val="2"/>
        <charset val="238"/>
      </rPr>
      <t>4</t>
    </r>
  </si>
  <si>
    <r>
      <t>2.1 zaliczki</t>
    </r>
    <r>
      <rPr>
        <vertAlign val="superscript"/>
        <sz val="9"/>
        <rFont val="Arial"/>
        <family val="2"/>
        <charset val="238"/>
      </rPr>
      <t>5</t>
    </r>
  </si>
  <si>
    <t>2.1.1. Wysokość zaliczki</t>
  </si>
  <si>
    <t>I transza</t>
  </si>
  <si>
    <t>2.1.1.6 Razem:</t>
  </si>
  <si>
    <r>
      <t xml:space="preserve">2.1.1.2 Wnioskowana kwota zaliczki, dla:
</t>
    </r>
    <r>
      <rPr>
        <i/>
        <sz val="8"/>
        <rFont val="Arial"/>
        <family val="2"/>
        <charset val="238"/>
      </rPr>
      <t>(w zł)</t>
    </r>
  </si>
  <si>
    <r>
      <t>2.2 wyprzedzającego finansowania kosztów kwalifikowalnych operacji</t>
    </r>
    <r>
      <rPr>
        <vertAlign val="superscript"/>
        <sz val="9"/>
        <rFont val="Arial"/>
        <family val="2"/>
        <charset val="238"/>
      </rPr>
      <t>6</t>
    </r>
  </si>
  <si>
    <t>Suma kosztów kwalifikowalnych (I+II) dla Partnera nr</t>
  </si>
  <si>
    <t xml:space="preserve">Partner 
(nr LGD 
lub nr Partnera) 
realizujący zadanie / grupę zadań </t>
  </si>
  <si>
    <t xml:space="preserve">I etapu / przygotowania projektu współpracy </t>
  </si>
  <si>
    <t>A.</t>
  </si>
  <si>
    <t>A.1</t>
  </si>
  <si>
    <t>A.2</t>
  </si>
  <si>
    <t>B.1</t>
  </si>
  <si>
    <t>B.2</t>
  </si>
  <si>
    <t>C.1</t>
  </si>
  <si>
    <t>C.2</t>
  </si>
  <si>
    <t>II.1</t>
  </si>
  <si>
    <t>II.2</t>
  </si>
  <si>
    <r>
      <t>Oznaczenie zadania</t>
    </r>
    <r>
      <rPr>
        <vertAlign val="superscript"/>
        <sz val="8"/>
        <rFont val="Arial"/>
        <family val="2"/>
        <charset val="238"/>
      </rPr>
      <t>8</t>
    </r>
  </si>
  <si>
    <t xml:space="preserve">Partner 
realizujący zadanie / grupę zadań </t>
  </si>
  <si>
    <r>
      <rPr>
        <i/>
        <vertAlign val="superscript"/>
        <sz val="7"/>
        <rFont val="Arial"/>
        <family val="2"/>
        <charset val="238"/>
      </rPr>
      <t xml:space="preserve">8 </t>
    </r>
    <r>
      <rPr>
        <i/>
        <sz val="7"/>
        <rFont val="Arial"/>
        <family val="2"/>
        <charset val="238"/>
      </rPr>
      <t>Należy wpisać oznaczenie zadania zgodnie z Zestawieniem rzeczowo-finansowym operacji, podając symbol zadania z kolumny nr 1 Zestawienia, np. A.1.</t>
    </r>
  </si>
  <si>
    <t>Wniosek w postaci dokumentu elektronicznego, zapisanego na informatycznym nośniku danych</t>
  </si>
  <si>
    <t>2.1.2.1.4 w transzach w ramach każdego wniosku o płatność</t>
  </si>
  <si>
    <t>, w wysokości:</t>
  </si>
  <si>
    <t>miejscowość i data (w formacie dd-mm-rrrr)</t>
  </si>
  <si>
    <t>imię i nazwisko osoby / osób reprezentujących LGD  /pełnomocnika</t>
  </si>
  <si>
    <r>
      <t xml:space="preserve">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</si>
  <si>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Jednocześnie oświadczam /-my, że</t>
  </si>
  <si>
    <t>zobowiązuję/-my  się do zwrotu zrefundowanego w ramach ww. operacji podatku VAT, jeżeli zaistnieją przesłanki umożliwiające odzyskanie przez podmiot ubiegający się o przyznanie pomocy tego podatku.</t>
  </si>
  <si>
    <t>Liczba osób przeszkolonych</t>
  </si>
  <si>
    <t>Liczba nowych obiektów infrastruktury turystycznej i rekreacyjnej</t>
  </si>
  <si>
    <t>Liczba przebudowanych obiektów infrastruktury turystycznej i rekreacyjnej</t>
  </si>
  <si>
    <t>Liczba osób oceniających szkolenia, jako adekwatne do oczekiwań</t>
  </si>
  <si>
    <t>maksymalna kwota wyprzedzającego finansowania</t>
  </si>
  <si>
    <t>Uwaga!</t>
  </si>
  <si>
    <t>maksymalne kwoty zaliczek dla transz</t>
  </si>
  <si>
    <t>8.4.1 Osoby  niepełnosprawne posiadające orzeczenie o niepełnosprawności</t>
  </si>
  <si>
    <t>8.4.2 Osoby bezrobotne - zarejestrowane w urzędzie pracy</t>
  </si>
  <si>
    <t>8.4.3 Osoby powyżej 50 roku życia</t>
  </si>
  <si>
    <t>8.4.4 Osoby młode - w wieku od 18 do ukończenia 25 lat</t>
  </si>
  <si>
    <t>8.4.5 Przedsiębiorcy</t>
  </si>
  <si>
    <t>8.4.6 Kobiety</t>
  </si>
  <si>
    <t>8.4.7 Imigranci</t>
  </si>
  <si>
    <t>8.4.9 LGD</t>
  </si>
  <si>
    <t>8.4.10 Organizacje pozarządowe</t>
  </si>
  <si>
    <t>8.4.11 Liderzy lokalni</t>
  </si>
  <si>
    <t>8.4.12 Rolnicy</t>
  </si>
  <si>
    <t>8.4.8 Młodzież</t>
  </si>
  <si>
    <r>
      <t>12. Planowany termin zakończenia etapu operacji</t>
    </r>
    <r>
      <rPr>
        <sz val="8"/>
        <rFont val="Arial"/>
        <family val="2"/>
        <charset val="238"/>
      </rPr>
      <t xml:space="preserve"> </t>
    </r>
    <r>
      <rPr>
        <i/>
        <sz val="8"/>
        <rFont val="Arial"/>
        <family val="2"/>
        <charset val="238"/>
      </rPr>
      <t>(miesiąc/rok)</t>
    </r>
  </si>
  <si>
    <t xml:space="preserve">13. Określenie możliwości realizacji operacji przez LGD bez udziału środków publicznych </t>
  </si>
  <si>
    <t>13.1 Planowana do realizacji operacja powstałaby bez pomocy publicznej w zakresie identycznym jak wskazany we wniosku o przyznanie pomocy, z zastosowaniem tych samych rozwiązań technicznych / technologicznych</t>
  </si>
  <si>
    <t>13.2 Jeżeli w punkcie 13.1 zaznaczono odpowiedź NIE, należy podać wartość netto nakładów projektu, które zostałyby poniesione w przypadku nieotrzymania pomocy (szacunkowo w zł)</t>
  </si>
  <si>
    <t>13.3 W przypadku niekorzystania z pomocy finansowej LGD rozpocząłby realizację projektu w tym samym czasie</t>
  </si>
  <si>
    <t>13.4 W przypadku niekorzystania z pomocy finansowej LGD zakończyłby projekt w tym samym czasie (tzn. w miesiącu, w którym zaplanowano złożenie wniosku o płatność)</t>
  </si>
  <si>
    <t>13.5 Jeżeli w punkcie 13.3 lub 13.4  wskazano odpowiedź NIE należy podać o ile dłużej trwałby proces realizacji projektu (od momentu rozpoczęcia projektu do momentu złożenia wniosku o płatność) w przypadku niekorzystania z pomocy finansowej przez LGD (w miesiącach).</t>
  </si>
  <si>
    <r>
      <t>14. Budżet projektu współpracy</t>
    </r>
    <r>
      <rPr>
        <i/>
        <sz val="8"/>
        <rFont val="Arial"/>
        <family val="2"/>
        <charset val="238"/>
      </rPr>
      <t xml:space="preserve"> (pole wypełniane tylko w przypadku operacji polegającej na realizacji projektu współpracy)</t>
    </r>
  </si>
  <si>
    <t>14.2 Koszty całkowite  operacji (zł)</t>
  </si>
  <si>
    <t>14.3 Koszty kwalifikowalne operacji (zł)</t>
  </si>
  <si>
    <t>14.4 Razem</t>
  </si>
  <si>
    <t xml:space="preserve">Oświadczenie LGD o kwalifikowalności VAT, jeżeli LGD będzie się ubiegać o włączenie VAT do kosztów kwalifikowalnych  
– oryginał sporządzony na  formularzu udostępnionym przez UM </t>
  </si>
  <si>
    <t>plany finansowe pozostałych partnerów projektu (LGD) można uzupełnić w arkuszu IV w skoroszycie (w dodatkowym pliku) WoPP_19_3_2z_ark_wpolwn.xlsx</t>
  </si>
  <si>
    <t>dodatkowe/inne lokalizacje projektu można uzupełnić w arkuszu III_10 w skoroszycie (w dodatkowym pliku) WoPP_19_3_2z_ark_wpolwn.xlsx</t>
  </si>
  <si>
    <t>dane identyfikacyjne pozostałych LGD uczestniczących w realizacji operacji można uzupełnić w arkuszu II_B w skoroszycie (w dodatkowym pliku) WoPP_19_3_2z_ark_wpolwn.xlsx</t>
  </si>
  <si>
    <t>dane identyfikacyjne pozostałych partnerów (niebędących LGD) uczestniczących w realizacji operacji można uzupełnić w arkuszu II_C w skoroszycie (w dodatkowym pliku) WoPP_19_3_2z_ark_wpolwn.xlsx</t>
  </si>
  <si>
    <t>Liczba podmiotów wspartych w ramach operacji obejmujących wyposażenie mające na celu szerzenie lokalnej kultury i dziedzictwa lokalnego</t>
  </si>
  <si>
    <t>Liczba osób, które skorzystały z nowych miejsc noclegowych w ciągu roku, w nowych lub przebudowanych obiektach turystycznych</t>
  </si>
  <si>
    <r>
      <t>8.4.14 Inne:</t>
    </r>
    <r>
      <rPr>
        <i/>
        <sz val="7"/>
        <rFont val="Arial"/>
        <family val="2"/>
        <charset val="238"/>
      </rPr>
      <t xml:space="preserve"> (poniżej należy wymienić jakie)</t>
    </r>
  </si>
  <si>
    <t>8.4.</t>
  </si>
  <si>
    <t>8.4.14.1</t>
  </si>
  <si>
    <t>8.4.14.2</t>
  </si>
  <si>
    <t>5.5 Imię</t>
  </si>
  <si>
    <t>5.6 Naziwsko</t>
  </si>
  <si>
    <t>5.7 Kod pocztowy</t>
  </si>
  <si>
    <t>5.8 Poczta</t>
  </si>
  <si>
    <t>5.9 Miejscowość</t>
  </si>
  <si>
    <t>5.10Ulica</t>
  </si>
  <si>
    <t>5.11 Nr domu</t>
  </si>
  <si>
    <t>5.12 Nr lokalu</t>
  </si>
  <si>
    <t>10.1.15 Inne miejsce przechowywania / garażowania</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</si>
  <si>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</si>
  <si>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Długość wybudowanych lub przebudowanych ścieżek rowerowych i szlaków turystycznych</t>
  </si>
  <si>
    <t>Rozwój ogólnodostępnej i niekomercyjnej infrastruktury turystycznej lub rekreacyjnej lub kulturalnej</t>
  </si>
  <si>
    <t xml:space="preserve"> VIII.</t>
  </si>
  <si>
    <t>OŚWIADCZENIA PODMIOTU UBIEGAJĄCEGO SIĘ O PRZYZNANIE POMOCY</t>
  </si>
  <si>
    <t>3.1</t>
  </si>
  <si>
    <t>3.2</t>
  </si>
  <si>
    <t>3.3</t>
  </si>
  <si>
    <t>3.4</t>
  </si>
  <si>
    <t>3.5</t>
  </si>
  <si>
    <t>1.1</t>
  </si>
  <si>
    <t>1.2</t>
  </si>
  <si>
    <t>1.3</t>
  </si>
  <si>
    <t>1.4</t>
  </si>
  <si>
    <t>1.5</t>
  </si>
  <si>
    <t xml:space="preserve">2. </t>
  </si>
  <si>
    <t>2.1</t>
  </si>
  <si>
    <t>2.2</t>
  </si>
  <si>
    <t>2.3</t>
  </si>
  <si>
    <t>2.4</t>
  </si>
  <si>
    <t>2.5</t>
  </si>
  <si>
    <t xml:space="preserve">lub pisemnie na adres korespondencyjny </t>
  </si>
  <si>
    <t>D</t>
  </si>
  <si>
    <r>
      <t xml:space="preserve">10.2 Lokalizacja projektu współpracy - miejsce garażowania 
</t>
    </r>
    <r>
      <rPr>
        <i/>
        <sz val="7"/>
        <rFont val="Arial"/>
        <family val="2"/>
        <charset val="238"/>
      </rPr>
      <t>(wypełnić, jeżeli realizacja projektu obejmuje inne miejce(a) niż wskazane w pkt 10 tj. został zaznaczony pkt 10.1.15)</t>
    </r>
  </si>
  <si>
    <t xml:space="preserve">7. </t>
  </si>
  <si>
    <t>2.  Adres siedziby LGD</t>
  </si>
  <si>
    <t>b)</t>
  </si>
  <si>
    <t>będzie ubiegał się o refundację kosztów ponoszonych na realizację operacji ze środków EFRROW</t>
  </si>
  <si>
    <t xml:space="preserve">     1.   Informacja o przetwarzaniu danych osobowych przez Agencję Restrukturyzacji i Modernizacji Rolnictwa</t>
  </si>
  <si>
    <t>Informacja wspólna odnosząca się do każdego z ww. administratorów danych:</t>
  </si>
  <si>
    <t>Liczba wydarzeń/imprez</t>
  </si>
  <si>
    <r>
      <t xml:space="preserve">3. Adres do korespondencji </t>
    </r>
    <r>
      <rPr>
        <i/>
        <sz val="7"/>
        <rFont val="Arial"/>
        <family val="2"/>
        <charset val="238"/>
      </rPr>
      <t>(wypełnić, jeśli jest inny niż w punkcie 2 lub w punkcie 5)</t>
    </r>
  </si>
  <si>
    <t>1)</t>
  </si>
  <si>
    <t>2)</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</si>
  <si>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</si>
  <si>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</si>
  <si>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Wycofanie zgody nie wpływa na zgodność z prawem przetwarzania, którego dokonano na podstawie zgody przed jej wycofaniem.</t>
  </si>
  <si>
    <t>6.4 Faks*</t>
  </si>
  <si>
    <t>6.5 E-mail*</t>
  </si>
  <si>
    <t>6.3 Nr telefonu*</t>
  </si>
  <si>
    <t>9.1</t>
  </si>
  <si>
    <t>9.2</t>
  </si>
  <si>
    <t>Zgoda na przetwarzanie danych osobowych - zaznaczyć znakiem X*</t>
  </si>
  <si>
    <t>w przypadku uznania, że przetwarzanie danych osobowych narusza przepisy Rozporządzenie 2016/679, przysługuje Pani/Panu prawo wniesienia skargi do Prezesa Urzędu Ochrony Danych Osobowych;</t>
  </si>
  <si>
    <r>
      <t xml:space="preserve">Wnioskuję o przyznanie pomocy finansowej w wysokości określonej w sekcji IV wniosku punkt  1.5 </t>
    </r>
    <r>
      <rPr>
        <i/>
        <sz val="8"/>
        <rFont val="Arial"/>
        <family val="2"/>
        <charset val="238"/>
      </rPr>
      <t>Razem</t>
    </r>
    <r>
      <rPr>
        <sz val="8"/>
        <rFont val="Arial"/>
        <family val="2"/>
        <charset val="238"/>
      </rPr>
      <t xml:space="preserve"> kolumna 1.3 </t>
    </r>
    <r>
      <rPr>
        <i/>
        <sz val="8"/>
        <rFont val="Arial"/>
        <family val="2"/>
        <charset val="238"/>
      </rPr>
      <t>Wnioskowana kwota pomocy (…)</t>
    </r>
    <r>
      <rPr>
        <sz val="8"/>
        <rFont val="Arial"/>
        <family val="2"/>
        <charset val="238"/>
      </rPr>
      <t>.</t>
    </r>
  </si>
  <si>
    <t>b) Wnioskuję o wypłatę wyprzedzającego finansowania w wysokości określonej w sekcji IV wniosku punkt 2.2 .</t>
  </si>
  <si>
    <r>
      <t>Podmiot ubiegający sie o przyznanie pomocy umożliwi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r>
    <r>
      <rPr>
        <sz val="8"/>
        <color rgb="FFFF0000"/>
        <rFont val="Arial"/>
        <family val="2"/>
        <charset val="238"/>
      </rPr>
      <t>.</t>
    </r>
  </si>
  <si>
    <r>
      <t>Koszty kwalifikowalne projektu współpracy nie będą finansowane z innych środków publicznych</t>
    </r>
    <r>
      <rPr>
        <sz val="8"/>
        <color rgb="FFFF0000"/>
        <rFont val="Arial"/>
        <family val="2"/>
        <charset val="238"/>
      </rPr>
      <t>.</t>
    </r>
  </si>
  <si>
    <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r>
      <rPr>
        <i/>
        <sz val="7"/>
        <color rgb="FFFF0000"/>
        <rFont val="Arial"/>
        <family val="2"/>
        <charset val="238"/>
      </rPr>
      <t>.</t>
    </r>
  </si>
  <si>
    <r>
      <t>Obowiązek podawania numeru NIP nie dotyczy osób fizycznych objętych rejestrem PESEL, nieprowadzących działalności gospodarczej lub niebędących zarejestrowanymi podatnikami podatku od towarów i usług</t>
    </r>
    <r>
      <rPr>
        <i/>
        <sz val="7"/>
        <color rgb="FFFF0000"/>
        <rFont val="Arial"/>
        <family val="2"/>
        <charset val="238"/>
      </rPr>
      <t>.</t>
    </r>
  </si>
  <si>
    <r>
      <t>Niepotrzebne skreślić</t>
    </r>
    <r>
      <rPr>
        <i/>
        <sz val="7"/>
        <color rgb="FFFF0000"/>
        <rFont val="Arial"/>
        <family val="2"/>
        <charset val="238"/>
      </rPr>
      <t>.</t>
    </r>
  </si>
  <si>
    <t xml:space="preserve"> - w tym wyposażenie podmiotów działających w sferze kultury</t>
  </si>
  <si>
    <t>W tym przygotowanie projektu współpracy:</t>
  </si>
  <si>
    <t>Całkowite koszty operacji łącznie:</t>
  </si>
  <si>
    <t>Dotyczy takich przypadków jak pozyskiwanie od Podmiotu ubiegającego się o przyznanie pomocy, danych osobowych innych osób (np. danych osobowych członków stowarzyszenia, uczestników szkolenia).</t>
  </si>
  <si>
    <t xml:space="preserve">W tym realizacja projektu współpracy: </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</si>
  <si>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</si>
  <si>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c)</t>
  </si>
  <si>
    <t>5.14Faks*</t>
  </si>
  <si>
    <t>5.13 Telefon stacjonarny / komórkowy*</t>
  </si>
  <si>
    <t>5.15 E-mail*</t>
  </si>
  <si>
    <t>5.16 Adres www*</t>
  </si>
  <si>
    <t>2. Adres siedziby LGD</t>
  </si>
  <si>
    <t>2.    Informacja o przetwarzaniu danych osobowych przez Samorząd Województwa:</t>
  </si>
  <si>
    <t>W związku z treścią art. 13 Rozporządzenia 2016/679, Samorząd Województwa informuje, że:</t>
  </si>
  <si>
    <t>Informacja o przetwarzaniu danych osobowych przez Samorząd Województwa:</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</si>
  <si>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</si>
  <si>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rPr>
        <i/>
        <sz val="7"/>
        <color theme="1"/>
        <rFont val="Arial"/>
        <family val="2"/>
        <charset val="238"/>
      </rPr>
      <t>Imię i nazwisko, adres, NIP</t>
    </r>
    <r>
      <rPr>
        <i/>
        <vertAlign val="superscript"/>
        <sz val="7"/>
        <color theme="1"/>
        <rFont val="Arial"/>
        <family val="2"/>
        <charset val="238"/>
      </rPr>
      <t>1</t>
    </r>
    <r>
      <rPr>
        <sz val="7"/>
        <color rgb="FF7030A0"/>
        <rFont val="Arial"/>
        <family val="2"/>
        <charset val="238"/>
      </rPr>
      <t xml:space="preserve"> </t>
    </r>
    <r>
      <rPr>
        <i/>
        <sz val="7"/>
        <rFont val="Arial"/>
        <family val="2"/>
        <charset val="238"/>
      </rPr>
      <t>/ Nazwa, Adres siedziby, NIP/ REGON</t>
    </r>
  </si>
  <si>
    <t>dane podmiotu ubiegającego się  o przyznanie pomocy  mogą być przetwarzane przez organy audytowe i dochodzeniowe Unii Europejskiej i państw członkowskich dla zabezpieczenia interesów finansowych Unii;</t>
  </si>
  <si>
    <r>
      <t xml:space="preserve">2.1.4 </t>
    </r>
    <r>
      <rPr>
        <sz val="9"/>
        <color theme="1"/>
        <rFont val="Arial"/>
        <family val="2"/>
        <charset val="238"/>
      </rPr>
      <t xml:space="preserve">Uzasadnienie zgodności operacji z celami LSR </t>
    </r>
    <r>
      <rPr>
        <sz val="9"/>
        <color rgb="FF92D050"/>
        <rFont val="Arial"/>
        <family val="2"/>
        <charset val="238"/>
      </rPr>
      <t xml:space="preserve"> </t>
    </r>
    <r>
      <rPr>
        <i/>
        <sz val="8"/>
        <rFont val="Arial"/>
        <family val="2"/>
        <charset val="238"/>
      </rPr>
      <t>(każdej LGD ubiegającej się o pomoc w ramach projektu współpracy)</t>
    </r>
  </si>
  <si>
    <t>*Dane niebowiązkowe</t>
  </si>
  <si>
    <r>
      <rPr>
        <i/>
        <vertAlign val="superscript"/>
        <sz val="7"/>
        <rFont val="Arial"/>
        <family val="2"/>
        <charset val="238"/>
      </rPr>
      <t>1</t>
    </r>
    <r>
      <rPr>
        <i/>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2017 r. poz. 1853)</t>
    </r>
  </si>
  <si>
    <t xml:space="preserve">* Kopia potwierdzona za zgodność z oryginałem przez pracownika LGD albo pracownika samorządu województwa, albo podmiot, który wydał dokument,albo w formie kopii poświadczonych za zgodność z oryginałem przez notariusza lub przez występującego w sprawie pełnomocnika będącego radcą prawnym albo adwokatem. </t>
  </si>
  <si>
    <t>Zgłoszenie zamiaru wykonania robót budowlanych organowi administracji architektoniczno -budowlanej
– kopia *,
wraz z:
- oświadczeniem, że w terminie 21 dni od dnia zgłoszenia zamiaru wykonania robót budowlanych  organ administracji architektoniczno -budowlanej nie wniósł sprzeciwu 
– oryginał 
albo
-zaświadczeniem wydanym przez  organ administracji architektoniczno -budowlanej, że nie wniósł sprzeciwu wobec zgłoszonego zamiaru wykonania robót budowlanych 
– kopia *</t>
  </si>
  <si>
    <t>Decyzja o pozwoleniu na budowę 
– oryginał lub kopia *</t>
  </si>
  <si>
    <t>Kosztorys inwestorski 
– oryginał lub kopia *</t>
  </si>
  <si>
    <r>
      <t xml:space="preserve">Inne pozwolenia, zezwolenia, decyzje i inne dokumenty potwierdzające spełnianie warunków przyznania pomocy, </t>
    </r>
    <r>
      <rPr>
        <i/>
        <sz val="9"/>
        <rFont val="Arial"/>
        <family val="2"/>
        <charset val="238"/>
      </rPr>
      <t>(w przypadku, gdy uzyskanie ich jest wymagane przez odrębne przepisy)</t>
    </r>
    <r>
      <rPr>
        <sz val="9"/>
        <rFont val="Arial"/>
        <family val="2"/>
        <charset val="238"/>
      </rPr>
      <t xml:space="preserve">
– oryginał lub kopia *</t>
    </r>
  </si>
  <si>
    <t>Ostateczna decyzja środowiskowa, jeżeli jej wydanie jest wymagane odrębnymi przepisami 
– oryginał lub kopia *</t>
  </si>
  <si>
    <t>Informacja o numerze wyodrębnionego rachunku bankowego LGD, prowadzonego przez bank lub spółdzielczą kasę oszczędnościowo-kredytową, w przypadku, gdy LGD ubiega się o zaliczkę albo wyprzedzające finansowanie kosztów kwalifikowalnych operacji
– oryginał lub kopia *</t>
  </si>
  <si>
    <r>
      <t xml:space="preserve">Wycena określająca wartość rynkową zakupionych używanych maszyn, urządzeń, sprzętu lub innego wyposażenia o charakterze zabytkowym albo historycznym </t>
    </r>
    <r>
      <rPr>
        <i/>
        <sz val="9"/>
        <rFont val="Arial"/>
        <family val="2"/>
        <charset val="238"/>
      </rPr>
      <t>(w przypadku operacji obejmujących zakup używanego sprzętu o charakterze zabytkowym albo historycznym w ramach zachowania dziedzictwa lokalnego)</t>
    </r>
    <r>
      <rPr>
        <sz val="9"/>
        <rFont val="Arial"/>
        <family val="2"/>
        <charset val="238"/>
      </rPr>
      <t xml:space="preserve">
– oryginał lub kopia *</t>
    </r>
  </si>
  <si>
    <r>
      <t xml:space="preserve">Dokumenty uzasadniające przyjęty poziom cen dla danego zadania 
</t>
    </r>
    <r>
      <rPr>
        <i/>
        <sz val="9"/>
        <rFont val="Arial"/>
        <family val="2"/>
        <charset val="238"/>
      </rPr>
      <t>(w przypadku dóbr niestandardowych, które nie znajdują się w obrocie powszechnym)</t>
    </r>
    <r>
      <rPr>
        <sz val="9"/>
        <rFont val="Arial"/>
        <family val="2"/>
        <charset val="238"/>
      </rPr>
      <t xml:space="preserve">
– oryginał lub kopia *</t>
    </r>
  </si>
  <si>
    <r>
      <t>Umowa partnerska</t>
    </r>
    <r>
      <rPr>
        <i/>
        <sz val="9"/>
        <rFont val="Arial"/>
        <family val="2"/>
        <charset val="238"/>
      </rPr>
      <t xml:space="preserve"> 
(załącznik składany w przypadku operacji polegającej na realizacji projektu współpracy)</t>
    </r>
    <r>
      <rPr>
        <sz val="9"/>
        <rFont val="Arial"/>
        <family val="2"/>
        <charset val="238"/>
      </rPr>
      <t xml:space="preserve">
– oryginał lub kopia *</t>
    </r>
  </si>
  <si>
    <t>Pełnomocnictwo (pełnomocnictwa) potwierdzające umocowanie jednej z LGD do działania w imieniu pozostałych LGD uczestniczących w realizacji operacji, w toku postępowania w sprawie przyznania pomocy  
– oryginał lub kopia *</t>
  </si>
  <si>
    <r>
      <t xml:space="preserve">Statut LGD 
</t>
    </r>
    <r>
      <rPr>
        <i/>
        <sz val="9"/>
        <rFont val="Arial"/>
        <family val="2"/>
        <charset val="238"/>
      </rPr>
      <t>(załącznik obowiązkowy, jeżeli uległ zmianie)</t>
    </r>
    <r>
      <rPr>
        <sz val="9"/>
        <rFont val="Arial"/>
        <family val="2"/>
        <charset val="238"/>
      </rPr>
      <t xml:space="preserve"> 
– oryginał lub kopia *</t>
    </r>
  </si>
  <si>
    <t>Pełnomocnictwo, jeśli zostało udzielone 
– oryginał lub kopia *</t>
  </si>
  <si>
    <t>Dokumenty potwierdzające doświadczenie LGD uczestniczących w realizacji projektów współpracy
– oryginał lub kopia *</t>
  </si>
  <si>
    <t>Dokumenty potwierdzające posiadanie tytułu prawnego do nieruchomości 
– oryginał lub kopia *</t>
  </si>
  <si>
    <r>
      <t>Znane mi są zasady przyznawania pomocy określone w przepisach:
- ustawy z dnia 20 lutego 2015 r.</t>
    </r>
    <r>
      <rPr>
        <vertAlign val="superscript"/>
        <sz val="8"/>
        <rFont val="Arial"/>
        <family val="2"/>
        <charset val="238"/>
      </rPr>
      <t>1</t>
    </r>
    <r>
      <rPr>
        <sz val="8"/>
        <rFont val="Arial"/>
        <family val="2"/>
        <charset val="238"/>
      </rPr>
      <t xml:space="preserve">
- ustawy z dnia 20 lutego 2015 r.</t>
    </r>
    <r>
      <rPr>
        <vertAlign val="superscript"/>
        <sz val="8"/>
        <rFont val="Arial"/>
        <family val="2"/>
        <charset val="238"/>
      </rPr>
      <t>2</t>
    </r>
    <r>
      <rPr>
        <sz val="8"/>
        <rFont val="Arial"/>
        <family val="2"/>
        <charset val="238"/>
      </rPr>
      <t xml:space="preserve">
- ustawy z dnia 27 maja 2015 r.</t>
    </r>
    <r>
      <rPr>
        <vertAlign val="superscript"/>
        <sz val="8"/>
        <rFont val="Arial"/>
        <family val="2"/>
        <charset val="238"/>
      </rPr>
      <t>3</t>
    </r>
    <r>
      <rPr>
        <sz val="8"/>
        <rFont val="Arial"/>
        <family val="2"/>
        <charset val="238"/>
      </rPr>
      <t xml:space="preserve">
- rozporządzenia </t>
    </r>
    <r>
      <rPr>
        <vertAlign val="superscript"/>
        <sz val="8"/>
        <rFont val="Arial"/>
        <family val="2"/>
        <charset val="238"/>
      </rPr>
      <t>4</t>
    </r>
    <r>
      <rPr>
        <sz val="8"/>
        <rFont val="Arial"/>
        <family val="2"/>
        <charset val="238"/>
      </rPr>
      <t xml:space="preserve">
oraz  zapoznałem się z informacjami zawartymi w Instrukcji wypełniania wniosku o przyznanie pomocy na operacje w ramach poddziałania 19.3 "Przygotowanie i realizacja działań w zakresie współpracy z lokalną grupą działania" objętego Programem Rozwoju Obszarów Wiejskich na lata 2014-2020.
</t>
    </r>
  </si>
  <si>
    <r>
      <t xml:space="preserve">dane podmiotu ubiegającego się o  przyznanie pomocy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 </t>
    </r>
    <r>
      <rPr>
        <vertAlign val="superscript"/>
        <sz val="8"/>
        <color theme="1"/>
        <rFont val="Arial"/>
        <family val="2"/>
        <charset val="238"/>
      </rPr>
      <t>8</t>
    </r>
    <r>
      <rPr>
        <sz val="8"/>
        <color theme="1"/>
        <rFont val="Arial"/>
        <family val="2"/>
        <charset val="238"/>
      </rPr>
      <t>.</t>
    </r>
  </si>
  <si>
    <r>
      <t xml:space="preserve">spełnia kryteria wskazane w art. 44 ust. 2 rozporządzenia (UE) 1305/2013 </t>
    </r>
    <r>
      <rPr>
        <vertAlign val="superscript"/>
        <sz val="9"/>
        <color theme="1"/>
        <rFont val="Arial"/>
        <family val="2"/>
        <charset val="238"/>
      </rPr>
      <t>1</t>
    </r>
  </si>
  <si>
    <t>Informacje dotyczące przetwarzania danych osobowych (dotyczy osób fizycznych)  (załącznik  nr 5a, 8a i 19)</t>
  </si>
  <si>
    <t>Agencję Restrukturyzacji i Modernizacji Rolnictwa z siedzibą w Warszawie, Al. Jana Pawła II nr 70, 00-175 Warszawa (adres do korespondencji: ul. Poleczki 33, 02-822 Warszawa);</t>
  </si>
  <si>
    <t>Nazwa, adres LGD - podmiotu ubiegającego się o przyznanie pomocy</t>
  </si>
  <si>
    <t xml:space="preserve"> - w tym wyposażenie mające na celu szerzenie lokalnej kultury i dziedzictwa lokalnego</t>
  </si>
  <si>
    <r>
      <t>1. Dane pozostałych partnerów projektu współpracy uczestniczących w realizacji projektu jednak</t>
    </r>
    <r>
      <rPr>
        <i/>
        <sz val="8"/>
        <rFont val="Arial"/>
        <family val="2"/>
        <charset val="238"/>
      </rPr>
      <t xml:space="preserve"> nie ubiegających się o pomoc w ramach projektu współpracy</t>
    </r>
  </si>
  <si>
    <t xml:space="preserve">Stworzenie warunków do rozwoju przedsiębiorczości na obszarze objętym LSR </t>
  </si>
  <si>
    <t>A, B, C - zadanie lub grupa zadań realizowanych w ramach operacji.
A.1, A.2, B.1 itd. - zadanie lub dostawa/robota/usługa realizowana w ramach zadania.
*** w przypadku Partnera, dla którego VAT nie będzie kosztem kwalifikowalnym należy wpisać 0,00.</t>
  </si>
  <si>
    <r>
      <rPr>
        <sz val="8"/>
        <color theme="1"/>
        <rFont val="Arial"/>
        <family val="2"/>
        <charset val="238"/>
      </rPr>
      <t>I</t>
    </r>
    <r>
      <rPr>
        <sz val="8"/>
        <rFont val="Arial"/>
        <family val="2"/>
        <charset val="238"/>
      </rPr>
      <t>nformacje zawarte we wniosku oraz jego załącznikach są prawdziwe i zgodne ze stanem prawnym i faktycznym; znane mi są skutki składania fałszywych oświadczeń wynikające z art. 297 § 1 ustawy z dnia 6 czerwca 1997 r. Kodeks karny (Dz. U. z  2018 r. poz. 1600 i 2077</t>
    </r>
    <r>
      <rPr>
        <sz val="8"/>
        <color theme="1"/>
        <rFont val="Arial"/>
        <family val="2"/>
        <charset val="238"/>
      </rPr>
      <t>).</t>
    </r>
  </si>
  <si>
    <r>
      <t xml:space="preserve">Oświadczam, że wypełniłem obowiązki informacyjne przewidziane w art. 13 lub art. 14 Rozporządzenia 2016/679 </t>
    </r>
    <r>
      <rPr>
        <vertAlign val="superscript"/>
        <sz val="8"/>
        <color theme="1"/>
        <rFont val="Arial"/>
        <family val="2"/>
        <charset val="238"/>
      </rPr>
      <t>5</t>
    </r>
    <r>
      <rPr>
        <sz val="8"/>
        <color theme="1"/>
        <rFont val="Arial"/>
        <family val="2"/>
        <charset val="238"/>
      </rPr>
      <t xml:space="preserve"> wobec osób fizycznych </t>
    </r>
    <r>
      <rPr>
        <vertAlign val="superscript"/>
        <sz val="6"/>
        <color theme="1"/>
        <rFont val="Arial"/>
        <family val="2"/>
        <charset val="238"/>
      </rPr>
      <t>6</t>
    </r>
    <r>
      <rPr>
        <sz val="8"/>
        <color theme="1"/>
        <rFont val="Arial"/>
        <family val="2"/>
        <charset val="238"/>
      </rPr>
      <t xml:space="preserve">, od których dane osobowe bezpośrednio lub pośrednio pozyskałem w celu złożenia wniosku o przyznanie pomocy finansowej w ramach poddziałania „Przygotowanie i realizacja działań w zakresie współpracy z lokalną grupą działania” objętego Programem Rozwoju Obszarów Wiejskich na lata 2014 – 2020. </t>
    </r>
    <r>
      <rPr>
        <vertAlign val="superscript"/>
        <sz val="8"/>
        <color theme="1"/>
        <rFont val="Arial"/>
        <family val="2"/>
        <charset val="238"/>
      </rPr>
      <t>7</t>
    </r>
    <r>
      <rPr>
        <sz val="8"/>
        <color theme="1"/>
        <rFont val="Arial"/>
        <family val="2"/>
        <charset val="238"/>
      </rPr>
      <t xml:space="preserve">
</t>
    </r>
  </si>
  <si>
    <t>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</si>
  <si>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t>Ustawa z dnia 20 lutego 2015 r. o rozwoju lokalnym z udzialem lokalnej społeczności (Dz. U. z 2018 r. poz. 140 i 1625).</t>
  </si>
  <si>
    <t>Ustawa z dnia 27 maja 2015 r. o finansowaniu wspólnej polityki rolnej (Dz.U z 2018 r. poz. 719).</t>
  </si>
  <si>
    <r>
      <t xml:space="preserve"> Etap II </t>
    </r>
    <r>
      <rPr>
        <vertAlign val="superscript"/>
        <sz val="8"/>
        <rFont val="Arial"/>
        <family val="2"/>
        <charset val="238"/>
      </rPr>
      <t>3</t>
    </r>
  </si>
  <si>
    <r>
      <t xml:space="preserve"> Etap III </t>
    </r>
    <r>
      <rPr>
        <vertAlign val="superscript"/>
        <sz val="8"/>
        <rFont val="Arial"/>
        <family val="2"/>
        <charset val="238"/>
      </rPr>
      <t>3</t>
    </r>
  </si>
  <si>
    <r>
      <t xml:space="preserve"> Etap IV </t>
    </r>
    <r>
      <rPr>
        <vertAlign val="superscript"/>
        <sz val="8"/>
        <rFont val="Arial"/>
        <family val="2"/>
        <charset val="238"/>
      </rPr>
      <t>3</t>
    </r>
  </si>
  <si>
    <r>
      <t xml:space="preserve"> Etap V </t>
    </r>
    <r>
      <rPr>
        <vertAlign val="superscript"/>
        <sz val="8"/>
        <rFont val="Arial"/>
        <family val="2"/>
        <charset val="238"/>
      </rPr>
      <t>3</t>
    </r>
  </si>
  <si>
    <r>
      <t xml:space="preserve">II transza </t>
    </r>
    <r>
      <rPr>
        <vertAlign val="superscript"/>
        <sz val="8"/>
        <rFont val="Arial"/>
        <family val="2"/>
        <charset val="238"/>
      </rPr>
      <t>3</t>
    </r>
  </si>
  <si>
    <r>
      <t xml:space="preserve">III transza </t>
    </r>
    <r>
      <rPr>
        <vertAlign val="superscript"/>
        <sz val="8"/>
        <rFont val="Arial"/>
        <family val="2"/>
        <charset val="238"/>
      </rPr>
      <t>3</t>
    </r>
  </si>
  <si>
    <r>
      <t xml:space="preserve">IV transza </t>
    </r>
    <r>
      <rPr>
        <vertAlign val="superscript"/>
        <sz val="8"/>
        <rFont val="Arial"/>
        <family val="2"/>
        <charset val="238"/>
      </rPr>
      <t>3</t>
    </r>
  </si>
  <si>
    <r>
      <t xml:space="preserve">V transza </t>
    </r>
    <r>
      <rPr>
        <vertAlign val="superscript"/>
        <sz val="8"/>
        <rFont val="Arial"/>
        <family val="2"/>
        <charset val="238"/>
      </rPr>
      <t>3</t>
    </r>
  </si>
  <si>
    <r>
      <t xml:space="preserve">II etapu </t>
    </r>
    <r>
      <rPr>
        <vertAlign val="superscript"/>
        <sz val="7"/>
        <rFont val="Arial"/>
        <family val="2"/>
        <charset val="238"/>
      </rPr>
      <t>3</t>
    </r>
  </si>
  <si>
    <r>
      <t xml:space="preserve">III etapu </t>
    </r>
    <r>
      <rPr>
        <vertAlign val="superscript"/>
        <sz val="7"/>
        <rFont val="Arial"/>
        <family val="2"/>
        <charset val="238"/>
      </rPr>
      <t>3</t>
    </r>
  </si>
  <si>
    <r>
      <t xml:space="preserve">IV etapu </t>
    </r>
    <r>
      <rPr>
        <vertAlign val="superscript"/>
        <sz val="7"/>
        <rFont val="Arial"/>
        <family val="2"/>
        <charset val="238"/>
      </rPr>
      <t>3</t>
    </r>
  </si>
  <si>
    <r>
      <t xml:space="preserve">V etapu </t>
    </r>
    <r>
      <rPr>
        <vertAlign val="superscript"/>
        <sz val="7"/>
        <rFont val="Arial"/>
        <family val="2"/>
        <charset val="238"/>
      </rPr>
      <t>3</t>
    </r>
  </si>
  <si>
    <t xml:space="preserve">      </t>
  </si>
  <si>
    <t>podanie danych osobowych na podstawie we wniosku o przyznanie pomocy  na operacje w ramach poddziałania 19.3 „Przygotowanie i realizacja działań w zakresie współpracy z lokalną grupą działania” objętego Programem Rozwoju Obszarów Wiejskich na lata 2014 – 2020, wynika z obowiązku zawartego w przepisach powszechnie obowiązujących, a konsekwencją niepodania tych danych osobowych może być wezwanie do usunięcia braków, pod rygorem odmowy przyznania pomocy na rzecz wnioskodawcy.</t>
  </si>
  <si>
    <t>przysługuje Pani/Panu prawo dostępu do Pani /Pana  danych, prawo żądania ich sprostowania lub ograniczenia ich przetwarzania, w przypadkach określonych w Rozporządzenie 2016/679;</t>
  </si>
  <si>
    <r>
      <rPr>
        <i/>
        <vertAlign val="superscript"/>
        <sz val="7"/>
        <rFont val="Arial"/>
        <family val="2"/>
        <charset val="238"/>
      </rPr>
      <t>5</t>
    </r>
    <r>
      <rPr>
        <i/>
        <sz val="7"/>
        <rFont val="Arial"/>
        <family val="2"/>
        <charset val="238"/>
      </rPr>
      <t xml:space="preserve"> Zaliczka, o której mowa w art. 20 ustawy z dnia 27 maja 2015 r.</t>
    </r>
  </si>
  <si>
    <r>
      <rPr>
        <i/>
        <vertAlign val="superscript"/>
        <sz val="7"/>
        <rFont val="Arial"/>
        <family val="2"/>
        <charset val="238"/>
      </rPr>
      <t xml:space="preserve">6 </t>
    </r>
    <r>
      <rPr>
        <i/>
        <sz val="7"/>
        <color theme="1"/>
        <rFont val="Arial"/>
        <family val="2"/>
        <charset val="238"/>
      </rPr>
      <t>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t>
    </r>
    <r>
      <rPr>
        <i/>
        <sz val="7"/>
        <rFont val="Arial"/>
        <family val="2"/>
        <charset val="238"/>
      </rPr>
      <t xml:space="preserve">
</t>
    </r>
  </si>
  <si>
    <r>
      <rPr>
        <b/>
        <i/>
        <sz val="8"/>
        <rFont val="Arial"/>
        <family val="2"/>
        <charset val="238"/>
      </rPr>
      <t>Uwaga!
Podmiot ubiegający się o przyznanie pomocy nie może ubiegać się o wyprzedzające finansowanie kosztów kwalifikowalnych operacji i wypłatę zaliczki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(Dz.U.  z 2015 r. poz. 1857, z  2017  r. poz. 551 oraz z  2018 r. poz. 1691)</t>
    </r>
  </si>
  <si>
    <r>
      <rPr>
        <i/>
        <vertAlign val="superscript"/>
        <sz val="7"/>
        <rFont val="Arial"/>
        <family val="2"/>
        <charset val="238"/>
      </rPr>
      <t>3</t>
    </r>
    <r>
      <rPr>
        <i/>
        <sz val="7"/>
        <rFont val="Arial"/>
        <family val="2"/>
        <charset val="238"/>
      </rPr>
      <t>W przypadku operacji o mniejszej liczbie etapów i transz należy w odpowiednich polach wpisać "0", zaś pole daty pkt 2.1.1.3 w sekcji IV dla takiej transzy pozostawić puste</t>
    </r>
    <r>
      <rPr>
        <i/>
        <sz val="7"/>
        <color rgb="FFFF0000"/>
        <rFont val="Arial"/>
        <family val="2"/>
        <charset val="238"/>
      </rPr>
      <t>.</t>
    </r>
  </si>
  <si>
    <t>Oświadczenie LGD o kwalifikowalności VAT</t>
  </si>
  <si>
    <t xml:space="preserve">Załącznik nr 8: </t>
  </si>
  <si>
    <t>Załącznik nr 5:</t>
  </si>
  <si>
    <t xml:space="preserve">Załącznik nr 5a: </t>
  </si>
  <si>
    <t xml:space="preserve">Załącznik nr 8a: </t>
  </si>
  <si>
    <t xml:space="preserve">Załącznik nr 9: </t>
  </si>
  <si>
    <t>Załącznik nr 19:</t>
  </si>
  <si>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t>
  </si>
  <si>
    <t>Oświadczenie partnera projektu współpracy</t>
  </si>
  <si>
    <r>
      <t>Partner projektu współpracy ubiegający się o przyznanie pomocy  nie podlega zakazowi dostępu do środków publicznych, o których mowa w art. 5 ust. 3 pkt 4 ustawy z dnia 27 sierpnia 2009 r. o finansach publicznych (Dz. U. z 2017 r. poz. 2077</t>
    </r>
    <r>
      <rPr>
        <sz val="9"/>
        <color rgb="FF7030A0"/>
        <rFont val="Arial"/>
        <family val="2"/>
        <charset val="238"/>
      </rPr>
      <t>,</t>
    </r>
    <r>
      <rPr>
        <sz val="9"/>
        <rFont val="Arial"/>
        <family val="2"/>
        <charset val="238"/>
      </rPr>
      <t xml:space="preserve"> z późn. zm.),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r>
  </si>
  <si>
    <r>
      <t>Podmiot ubiegający się o przyznanie pomocy nie podlega zakazowi dostępu do środków publicznych, o których mowa w art. 5 ust. 3 pkt 4 ustawy z dnia 27 sierpnia 2009 r.  o finansach publicznych (Dz. U. z 2017 r. poz. 2077</t>
    </r>
    <r>
      <rPr>
        <sz val="8"/>
        <color rgb="FF7030A0"/>
        <rFont val="Arial"/>
        <family val="2"/>
        <charset val="238"/>
      </rPr>
      <t>,</t>
    </r>
    <r>
      <rPr>
        <sz val="8"/>
        <rFont val="Arial"/>
        <family val="2"/>
        <charset val="238"/>
      </rPr>
      <t xml:space="preserve"> z póź. zm.), na podstawie prawomocnego orzeczenia sądu. Jednocześnie zobowiązuję się do niezwłocznego poinformowania UM o zakazie dostępu do środków publicznych, o których mowa w art. 5 ust. 3 pkt 4 ww. ustawy, na podstawie prawomocnego orzeczenia sądu, orzeczonym w stosunku do mnie po złożeniu wniosku o przyznanie pomocy. </t>
    </r>
  </si>
  <si>
    <r>
      <t>Niepotrzebne skreślić, a w przypadku skreślenia „może odzyskać uiszczony podatek VAT” - w oknie poniżej podać podstawę prawną zgodnie z ustawą z dnia 11 marca 2004 r. o podatku od towarów i usług (Dz.U. z 2018 r. poz. 2174</t>
    </r>
    <r>
      <rPr>
        <i/>
        <sz val="7"/>
        <color rgb="FF7030A0"/>
        <rFont val="Arial"/>
        <family val="2"/>
        <charset val="238"/>
      </rPr>
      <t>,</t>
    </r>
    <r>
      <rPr>
        <i/>
        <sz val="7"/>
        <rFont val="Arial"/>
        <family val="2"/>
        <charset val="238"/>
      </rPr>
      <t xml:space="preserve"> z późn. zm.).</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</si>
  <si>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</si>
  <si>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13 Turyści</t>
  </si>
  <si>
    <t>administratorem Pani/Pana danych osobowych (zwanym dalej: administratorem danych) jest Agencja Restrukturyzacji i Modernizacji Rolnictwa z siedzibą w Warszawie, Al. Jana Pawła II 70, 00-175 Warszawa;</t>
  </si>
  <si>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IT;</t>
  </si>
  <si>
    <t>z siedzibą w</t>
  </si>
  <si>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t>
    </r>
    <r>
      <rPr>
        <i/>
        <sz val="6"/>
        <color theme="1"/>
        <rFont val="Arial"/>
        <family val="2"/>
        <charset val="238"/>
      </rPr>
      <t xml:space="preserve"> oraz Dz. Urz. </t>
    </r>
    <r>
      <rPr>
        <i/>
        <sz val="6"/>
        <color rgb="FF7030A0"/>
        <rFont val="Arial"/>
        <family val="2"/>
        <charset val="238"/>
      </rPr>
      <t>U</t>
    </r>
    <r>
      <rPr>
        <i/>
        <sz val="6"/>
        <color theme="1"/>
        <rFont val="Arial"/>
        <family val="2"/>
        <charset val="238"/>
      </rPr>
      <t>E L 127 z 23.05.2018, str. 2).</t>
    </r>
  </si>
  <si>
    <t>W przypadku, gdy Podmiot ubiegający się o przyznanie pomocy nie przekazuje danych osobowych innych niż bezpośrednio jego dotyczących lub zachodzi wyłączenie stosowania obowiązku informacyjnego ,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treści oświadczenia podmiot ubiegający się o przyznanie pomocy nie składa.</t>
  </si>
  <si>
    <r>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t>
    </r>
    <r>
      <rPr>
        <i/>
        <sz val="6"/>
        <color theme="1"/>
        <rFont val="Arial"/>
        <family val="2"/>
        <charset val="238"/>
      </rPr>
      <t xml:space="preserve">, str. 549, z późn. zm.).  </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</si>
  <si>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</si>
  <si>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z administratorem danych Pani /Pan może się  kontaktować poprzez adres e-mail info@arimr.gov.pl lub pisemnie na adres korespondencyjny Centrali Agencji Restrukturyzacji i Modernizacji Rolnictwa, ul. Poleczki 33, 02-822 Warszawa;</t>
  </si>
  <si>
    <t>lub pisemnie na adres korespondencyjny administratora danych, wskazany w pkt. 2.2;</t>
  </si>
  <si>
    <t>3.    Informacja wspólna odnosząca się do każdego z ww. administratorów danych:</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</si>
  <si>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</si>
  <si>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czytelne podpisy osoby / osób reprezentujących LGD / pełnomocnika</t>
  </si>
  <si>
    <t>1.4 Numer NIP</t>
  </si>
  <si>
    <t>1. 4 Numer NIP</t>
  </si>
  <si>
    <t>Informacje dotyczące przetwarzania danych osoby fizycznej występującej w poddziałaniu 19.3 "Przygotowanie i realizacja działań w zakresie współpracy z lokalną grupą działania" objętym Programem Rozwoju Obszarów Wiejskich na lata 2014-2020 (dotyczy właściciela/współwłaściciela/posiadacza/współposiadacza nieruchomości).</t>
  </si>
  <si>
    <t>Informacje dotyczące przetwarzania danych osoby fizycznej występującej w poddziałaniu 19.3 "Przygotowanie i realizacja działań w zakresie współpracy z lokalną grupą działania" objętym Programem Rozwoju Obszarów Wiejskich na lata 2014-2020 (dotyczy osoby upoważnionej do reprezentowania partnera projektu).</t>
  </si>
  <si>
    <t>Wyrażam zgodę na przetwarzanie przez administratora danych:</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</si>
  <si>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</si>
  <si>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Informacje dotyczące przetwarzania danych osoby fizycznej występującej w poddziałaniu 19.3 "Przygotowanie i realizacja działań w zakresie współpracy z lokalną grupą działania" objętym Programem Rozwoju Obszarów Wiejskich na lata 2014-2020 (dotyczy pełnomocnika / osoby uprawnionej do kontaktu).</t>
  </si>
  <si>
    <r>
      <rPr>
        <i/>
        <vertAlign val="superscript"/>
        <sz val="7"/>
        <color theme="1"/>
        <rFont val="Arial"/>
        <family val="2"/>
        <charset val="238"/>
      </rPr>
      <t>4</t>
    </r>
    <r>
      <rPr>
        <i/>
        <sz val="7"/>
        <color theme="1"/>
        <rFont val="Arial"/>
        <family val="2"/>
        <charset val="238"/>
      </rPr>
      <t>Ustawa z dnia 27 maja 2015 r. o finansowaniu wspólnej polityki rolnej (Dz.U z 2018 r. poz. 719), zwana dalej ustawą z dnia 27 maja 2015 r.</t>
    </r>
  </si>
  <si>
    <t xml:space="preserve"> czytelny/-e podpis /-y osób / -y  upoważnionej /-ych do reprezentowania partnera projektu współpracy </t>
  </si>
  <si>
    <t xml:space="preserve">czytelny podpis  właściciela / współwłaściciela nieruchomości albo  pełnomocnika właściciela / pełnomocnika współwłaściciela nieruchomości  albo osoby/osób reprezentujących właściciela / współwłaściciela nieruchomości </t>
  </si>
  <si>
    <r>
      <t>Ustawa z dnia 20 lutego 2015 r. o wspieraniu rozwoju obszarów wiejskich z udziałem środków Europejskiego Funduszu Rolnego na rzecz Rozwoju Obszarów Wiejskich w ramach Programu Rozwoju Obszarów Wiejskich na lata 2014–2020 (Dz. U. z 2018 r.</t>
    </r>
    <r>
      <rPr>
        <i/>
        <sz val="6"/>
        <color theme="1"/>
        <rFont val="Arial"/>
        <family val="2"/>
        <charset val="238"/>
      </rPr>
      <t xml:space="preserve"> poz.627 oraz z 2019 r. poz. 83 i 504).</t>
    </r>
  </si>
  <si>
    <t>zebrane dane osobowe będą przetwarzane przez administratora danych na podstawie art. 6 ust. 1 lit. c Rozporządzenia 2016/679,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</si>
  <si>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będą przetwarzane przez administratora danych na podstawie art. 6 ust. 1 lit. c Rozporządzenia 2016/679, w związku z realizacją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1015),tj. w celu przyznania pomocy finansowej</t>
  </si>
  <si>
    <r>
      <rPr>
        <i/>
        <vertAlign val="superscript"/>
        <sz val="7"/>
        <rFont val="Arial"/>
        <family val="2"/>
        <charset val="238"/>
      </rPr>
      <t>2</t>
    </r>
    <r>
      <rPr>
        <i/>
        <sz val="7"/>
        <rFont val="Arial"/>
        <family val="2"/>
        <charset val="238"/>
      </rPr>
      <t xml:space="preserve"> Ustawa z dnia 20 lutego 2015 r. o wspieraniu rozwoju obszarów wiejskich z udziałem środków Europejskiego Funduszu Rolnego na rzecz Rozwoju Obszarów Wiejskich w ramach Programu Rozwoju Obszarów Wiejskich na lata 2014–2020 </t>
    </r>
    <r>
      <rPr>
        <i/>
        <sz val="7"/>
        <color theme="1"/>
        <rFont val="Arial"/>
        <family val="2"/>
        <charset val="238"/>
      </rPr>
      <t>(Dz. U. z 2018 r. poz.627 oraz z 2019 r. poz. 83 i 504).</t>
    </r>
  </si>
  <si>
    <t>zebrane dane osobowe na podstawawie, o której mowa w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</si>
  <si>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na podstawie,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 tj. w celu przyznania pomocy finansowej;</t>
  </si>
  <si>
    <t>WNIOSEK
 O PRZYZNANIE POMOCY
w ramach poddziałania 19.3 "Przygotowanie i realizacja działań w zakresie współpracy z lokalną grupą działania" objętego Programem Rozwoju Obszarów Wiejskich na lata 2014-2020</t>
  </si>
  <si>
    <t>Suma D.</t>
  </si>
  <si>
    <t>D.</t>
  </si>
  <si>
    <t>D.1</t>
  </si>
  <si>
    <t>D.2</t>
  </si>
  <si>
    <t>E.</t>
  </si>
  <si>
    <t>E.1</t>
  </si>
  <si>
    <t>E.2</t>
  </si>
  <si>
    <t>Suma E.</t>
  </si>
  <si>
    <t>F.</t>
  </si>
  <si>
    <t>F.1</t>
  </si>
  <si>
    <t>F.2</t>
  </si>
  <si>
    <t>Suma F.</t>
  </si>
  <si>
    <t>G.</t>
  </si>
  <si>
    <t>G.1</t>
  </si>
  <si>
    <t>G.2</t>
  </si>
  <si>
    <t>Suma G.</t>
  </si>
  <si>
    <t>H.</t>
  </si>
  <si>
    <t>H.1</t>
  </si>
  <si>
    <t>H.2</t>
  </si>
  <si>
    <t>I.1</t>
  </si>
  <si>
    <t>I.2</t>
  </si>
  <si>
    <t>Suma H.</t>
  </si>
  <si>
    <t>Suma I.</t>
  </si>
  <si>
    <t>J.</t>
  </si>
  <si>
    <t>J.1</t>
  </si>
  <si>
    <t>J.2</t>
  </si>
  <si>
    <t>Suma J.</t>
  </si>
  <si>
    <t xml:space="preserve">Suma kosztów kwalifikowalnych operacji (I+II) </t>
  </si>
  <si>
    <t xml:space="preserve">III. </t>
  </si>
  <si>
    <t>7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</si>
  <si>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r>
      <t>Koszty kwalifikowalne określone w § 8 rozporządzenia</t>
    </r>
    <r>
      <rPr>
        <b/>
        <vertAlign val="superscript"/>
        <sz val="8"/>
        <rFont val="Arial"/>
        <family val="2"/>
        <charset val="238"/>
      </rPr>
      <t>7</t>
    </r>
    <r>
      <rPr>
        <b/>
        <sz val="7"/>
        <rFont val="Arial"/>
        <family val="2"/>
        <charset val="238"/>
      </rPr>
      <t>, z wyłączeniem kosztów ogólnych, w tym:</t>
    </r>
  </si>
  <si>
    <r>
      <t>Mapy lub szkice sytuacyjne oraz rysunki charakterystyczne dotyczące umiejscowienia operacji</t>
    </r>
    <r>
      <rPr>
        <i/>
        <sz val="9"/>
        <rFont val="Arial"/>
        <family val="2"/>
        <charset val="238"/>
      </rPr>
      <t xml:space="preserve"> (w przypadku, gdy projekt budowlany nie jest przedkładany)</t>
    </r>
    <r>
      <rPr>
        <sz val="9"/>
        <rFont val="Arial"/>
        <family val="2"/>
        <charset val="238"/>
      </rPr>
      <t xml:space="preserve">
– oryginał lub kopia *</t>
    </r>
  </si>
  <si>
    <r>
      <rPr>
        <i/>
        <sz val="7"/>
        <color theme="1"/>
        <rFont val="Arial"/>
        <family val="2"/>
        <charset val="238"/>
      </rPr>
      <t>czytelne</t>
    </r>
    <r>
      <rPr>
        <i/>
        <sz val="7"/>
        <color rgb="FF7030A0"/>
        <rFont val="Arial"/>
        <family val="2"/>
        <charset val="238"/>
      </rPr>
      <t xml:space="preserve"> </t>
    </r>
    <r>
      <rPr>
        <i/>
        <sz val="7"/>
        <rFont val="Arial"/>
        <family val="2"/>
        <charset val="238"/>
      </rPr>
      <t>podpisy osób reprezentujących umocowaną LGD/ pełnomocnika</t>
    </r>
  </si>
  <si>
    <t>Dodatkowe oświadczenia partnerów projektu współpracy można uzupełnić w arkuszu Zal_5_Osw_partn_proj
w skoroszycie (w dodatkowym pliku) WoPP_19_3_2z_ark_wpolwn.xlsx</t>
  </si>
  <si>
    <t>administrator danych wyznaczył inspektora ochrony danych, z którym można kontaktować się w sprawach dotyczących przetwarzania danych osobowych oraz korzystania z praw związanych z przetwarzaniem danych, poprzez adres e-mail</t>
  </si>
  <si>
    <t xml:space="preserve">z administratorem danych  Pani/Pan może kontaktować się poprzez adres e-mail: </t>
  </si>
  <si>
    <t>administratorem Pani/Pana danych osobowych (zwanym dalej: administratorem danych)  jest Samorząd Województwa</t>
  </si>
  <si>
    <t>Dodatkowe oświadczenia właścicieli lub współwłaścicieli nieruchomości można uzupełnić w arkuszu Zal_8_Osw_wlasc_nier
w skoroszycie (w dodatkowym pliku) WoPP_19_3_2z_ark_wpolwn.xlsx</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</si>
  <si>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 dalej: „Rozporządzenie 2016/679”, Agencja Restrukturyzacji i Modernizacji Rolnictwa informuje, że:</t>
  </si>
  <si>
    <t>administratorem Pani/ Pana danych osobowych (zwanym dalej administratorem danych) jest Agencja Restrukturyzacji i Modernizacji Rolnictwa z siedzibą w Warszawie, Al. Jana Pawła II 70, 00-175 Warszawa;</t>
  </si>
  <si>
    <r>
      <t>z administratorem Pani/</t>
    </r>
    <r>
      <rPr>
        <sz val="8"/>
        <color theme="1"/>
        <rFont val="Arial"/>
        <family val="2"/>
        <charset val="238"/>
      </rPr>
      <t>Pan danych</t>
    </r>
    <r>
      <rPr>
        <sz val="8"/>
        <color rgb="FFFF0000"/>
        <rFont val="Arial"/>
        <family val="2"/>
        <charset val="238"/>
      </rPr>
      <t xml:space="preserve"> </t>
    </r>
    <r>
      <rPr>
        <sz val="8"/>
        <rFont val="Arial"/>
        <family val="2"/>
        <charset val="238"/>
      </rPr>
      <t>można się kontaktować poprzez adres e-mail info@arimr.gov.pl lub pisemnie na adres korespondencyjny Centrali Agencji Restrukturyzacji i Modernizacji Rolnictwa, ul. Poleczki 33, 02-822 Warszawa;</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</si>
  <si>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</si>
  <si>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 xml:space="preserve">administratorem Pani/Pana danych osobowych (zwanym dalej administratorem danych) jest Samorząd Województwa </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</si>
  <si>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</si>
  <si>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</si>
  <si>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</si>
  <si>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 xml:space="preserve">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
</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</si>
  <si>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</si>
  <si>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r>
      <t>w przypadku uznania, że przetwarzanie danych osobowych narusza przepisy Rozporządzenia 2016/679, przysł</t>
    </r>
    <r>
      <rPr>
        <sz val="8"/>
        <color theme="1"/>
        <rFont val="Arial"/>
        <family val="2"/>
        <charset val="238"/>
      </rPr>
      <t>uguje Pani /Panu</t>
    </r>
    <r>
      <rPr>
        <sz val="8"/>
        <color rgb="FFFF0000"/>
        <rFont val="Arial"/>
        <family val="2"/>
        <charset val="238"/>
      </rPr>
      <t xml:space="preserve"> </t>
    </r>
    <r>
      <rPr>
        <sz val="8"/>
        <rFont val="Arial"/>
        <family val="2"/>
        <charset val="238"/>
      </rPr>
      <t>prawo wniesienia skargi do Prezesa Urzędu Ochrony Danych Osobowych;</t>
    </r>
  </si>
  <si>
    <t xml:space="preserve">podanie danych osobowych we wniosku o płatność na operacje w ramach poddziałania 19.3 „Przygotowanie i realizacja działań w zakresie współpracy z lokalną grupą działania” objętego Programem Rozwoju Obszarów Wiejskich na lata 2014 – 2020, wynika z obowiązku zawartego w przepisach powszechnie obowiązujących, konsekwencją niepodania tych danych osobowych może być wezwanie do usunięcia braków a w przypadku ich nie uzupełnienia rozpatrzenie wniosku o płatność w zakresie, w jakim został on prawidłowo wypełniony oraz na podstawie dołączonych do niego i poprawnie sporządzonych dokumentów.  </t>
  </si>
  <si>
    <t xml:space="preserve">1) </t>
  </si>
  <si>
    <t>Samorząd Województwa</t>
  </si>
  <si>
    <t>info@arimr.gov.pl; iod@arimr.gov.pl;</t>
  </si>
  <si>
    <t>……………...…………...…………….,</t>
  </si>
  <si>
    <t>……………………………………………………,</t>
  </si>
  <si>
    <t>czytelny podpis osoby uprawnionej do kontaktu/pełnomocnika</t>
  </si>
  <si>
    <t>* Nie dotyczy danych służbowych pracownika podmiotu ubiegającego się o wypłatę przyznanej pomocy, występującego w roli pełnomocnika lub będącego osobą uprawnioną do kontaktu.</t>
  </si>
  <si>
    <t xml:space="preserve">    1.   Informacja o przetwarzaniu danych osobowych przez Agencję Restrukturyzacji i Modernizacji Rolnictwa: </t>
  </si>
  <si>
    <t xml:space="preserve"> Etap I / Przygotowanie
projektu współpracy</t>
  </si>
  <si>
    <r>
      <t xml:space="preserve">8.4 Grupy docelowe, do których skierowany jest projekt współpracy
</t>
    </r>
    <r>
      <rPr>
        <i/>
        <sz val="8"/>
        <rFont val="Arial"/>
        <family val="2"/>
        <charset val="238"/>
      </rPr>
      <t>(pole wypełniane tylko w przypadku operacji polegającej na realizacji projektu współpracy)</t>
    </r>
  </si>
  <si>
    <r>
      <rPr>
        <sz val="8"/>
        <rFont val="Arial"/>
        <family val="2"/>
        <charset val="238"/>
      </rPr>
      <t xml:space="preserve">14.1 nr LGD / nr innego partnera projektu współpracy </t>
    </r>
    <r>
      <rPr>
        <sz val="9"/>
        <rFont val="Arial"/>
        <family val="2"/>
        <charset val="238"/>
      </rPr>
      <t xml:space="preserve">
</t>
    </r>
    <r>
      <rPr>
        <i/>
        <sz val="7"/>
        <rFont val="Arial"/>
        <family val="2"/>
        <charset val="238"/>
      </rPr>
      <t>(numeracja zgodna z sekcją II.A., II.B. i II.C.)</t>
    </r>
  </si>
  <si>
    <r>
      <t xml:space="preserve">2.1.1.3 Planowany termin wypłaty zaliczki w ramach transzy 
</t>
    </r>
    <r>
      <rPr>
        <i/>
        <sz val="8"/>
        <rFont val="Arial"/>
        <family val="2"/>
        <charset val="238"/>
      </rPr>
      <t>(miesiąc i rok w formacie mm/rrrr)</t>
    </r>
    <r>
      <rPr>
        <i/>
        <vertAlign val="superscript"/>
        <sz val="8"/>
        <rFont val="Arial"/>
        <family val="2"/>
        <charset val="238"/>
      </rPr>
      <t>3</t>
    </r>
  </si>
  <si>
    <t>20.</t>
  </si>
  <si>
    <t>Dodatkowe oświadczenia właścicieli lub współwłaścicieli nieruchomości można uzupełnić w arkuszu Zal_9_Osw_VAT
w skoroszycie (w dodatkowym pliku) WoPP_19_3_2z_ark_wpolwn.xlsx</t>
  </si>
  <si>
    <t>Dodatkowe arkusze zgody na przetwarzanie danych osobowych można uzupełnić w arkuszu Zgoda_przetw_osoba_fiz
w skoroszycie (w dodatkowym pliku) WoPP_19_3_2z_ark_wpolwn.xlsx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</si>
</sst>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0\ _z_ł"/>
    <numFmt numFmtId="165" formatCode="#,##0.00\ &quot;zł&quot;"/>
    <numFmt numFmtId="166" formatCode="00"/>
    <numFmt numFmtId="167" formatCode="00000"/>
    <numFmt numFmtId="168" formatCode="000000000"/>
    <numFmt numFmtId="169" formatCode="0000000000"/>
    <numFmt numFmtId="170" formatCode="00\-000"/>
    <numFmt numFmtId="171" formatCode="mm\/yyyy"/>
  </numFmts>
  <fonts count="53">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i/>
      <vertAlign val="superscript"/>
      <sz val="8"/>
      <name val="Arial"/>
      <family val="2"/>
      <charset val="238"/>
    </font>
    <font>
      <sz val="11"/>
      <name val="Arial"/>
      <family val="2"/>
      <charset val="238"/>
    </font>
    <font>
      <sz val="9"/>
      <color theme="9" tint="0.59999389629810485"/>
      <name val="Arial"/>
      <family val="2"/>
      <charset val="238"/>
    </font>
    <font>
      <sz val="9"/>
      <color theme="1"/>
      <name val="Arial"/>
      <family val="2"/>
      <charset val="238"/>
    </font>
    <font>
      <sz val="8.5"/>
      <name val="Arial"/>
      <family val="2"/>
      <charset val="238"/>
    </font>
    <font>
      <sz val="8"/>
      <name val="Times New Roman"/>
      <family val="1"/>
      <charset val="238"/>
    </font>
    <font>
      <b/>
      <i/>
      <sz val="7"/>
      <color rgb="FFFF0000"/>
      <name val="Arial"/>
      <family val="2"/>
      <charset val="238"/>
    </font>
    <font>
      <sz val="9"/>
      <color rgb="FFC00000"/>
      <name val="Arial"/>
      <family val="2"/>
      <charset val="238"/>
    </font>
    <font>
      <b/>
      <sz val="10"/>
      <name val="Arial"/>
      <family val="2"/>
      <charset val="238"/>
    </font>
    <font>
      <sz val="5"/>
      <name val="Arial"/>
      <family val="2"/>
      <charset val="238"/>
    </font>
    <font>
      <sz val="9"/>
      <name val="Calibri"/>
      <family val="2"/>
      <charset val="238"/>
    </font>
    <font>
      <sz val="8"/>
      <color rgb="FFFF0000"/>
      <name val="Arial"/>
      <family val="2"/>
      <charset val="238"/>
    </font>
    <font>
      <sz val="8"/>
      <color theme="1"/>
      <name val="Arial"/>
      <family val="2"/>
      <charset val="238"/>
    </font>
    <font>
      <i/>
      <sz val="7"/>
      <color rgb="FFFF0000"/>
      <name val="Arial"/>
      <family val="2"/>
      <charset val="238"/>
    </font>
    <font>
      <vertAlign val="superscript"/>
      <sz val="8"/>
      <color theme="1"/>
      <name val="Arial"/>
      <family val="2"/>
      <charset val="238"/>
    </font>
    <font>
      <vertAlign val="superscript"/>
      <sz val="9"/>
      <color theme="1"/>
      <name val="Arial"/>
      <family val="2"/>
      <charset val="238"/>
    </font>
    <font>
      <i/>
      <sz val="7"/>
      <color theme="1"/>
      <name val="Arial"/>
      <family val="2"/>
      <charset val="238"/>
    </font>
    <font>
      <sz val="9"/>
      <color rgb="FF92D050"/>
      <name val="Arial"/>
      <family val="2"/>
      <charset val="238"/>
    </font>
    <font>
      <sz val="7"/>
      <color rgb="FF7030A0"/>
      <name val="Arial"/>
      <family val="2"/>
      <charset val="238"/>
    </font>
    <font>
      <b/>
      <i/>
      <sz val="8"/>
      <name val="Arial"/>
      <family val="2"/>
      <charset val="238"/>
    </font>
    <font>
      <b/>
      <sz val="9"/>
      <color theme="1"/>
      <name val="Arial"/>
      <family val="2"/>
      <charset val="238"/>
    </font>
    <font>
      <i/>
      <vertAlign val="superscript"/>
      <sz val="7"/>
      <color theme="1"/>
      <name val="Arial"/>
      <family val="2"/>
      <charset val="238"/>
    </font>
    <font>
      <vertAlign val="superscript"/>
      <sz val="6"/>
      <color theme="1"/>
      <name val="Arial"/>
      <family val="2"/>
      <charset val="238"/>
    </font>
    <font>
      <i/>
      <sz val="6"/>
      <color theme="1"/>
      <name val="Arial"/>
      <family val="2"/>
      <charset val="238"/>
    </font>
    <font>
      <vertAlign val="superscript"/>
      <sz val="7"/>
      <name val="Arial"/>
      <family val="2"/>
      <charset val="238"/>
    </font>
    <font>
      <sz val="8"/>
      <color rgb="FF7030A0"/>
      <name val="Arial"/>
      <family val="2"/>
      <charset val="238"/>
    </font>
    <font>
      <i/>
      <sz val="6"/>
      <color rgb="FF7030A0"/>
      <name val="Arial"/>
      <family val="2"/>
      <charset val="238"/>
    </font>
    <font>
      <sz val="9"/>
      <color rgb="FF7030A0"/>
      <name val="Arial"/>
      <family val="2"/>
      <charset val="238"/>
    </font>
    <font>
      <i/>
      <sz val="7"/>
      <color rgb="FF7030A0"/>
      <name val="Arial"/>
      <family val="2"/>
      <charset val="238"/>
    </font>
    <font>
      <b/>
      <sz val="8"/>
      <color theme="1"/>
      <name val="Arial"/>
      <family val="2"/>
      <charset val="238"/>
    </font>
    <font>
      <b/>
      <vertAlign val="superscript"/>
      <sz val="8"/>
      <name val="Arial"/>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rgb="FFFFEBFF"/>
        <bgColor indexed="64"/>
      </patternFill>
    </fill>
    <fill>
      <patternFill patternType="solid">
        <fgColor theme="0"/>
        <bgColor indexed="64"/>
      </patternFill>
    </fill>
  </fills>
  <borders count="20">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style="dashed">
        <color auto="1"/>
      </left>
      <right/>
      <top style="hair">
        <color auto="1"/>
      </top>
      <bottom style="hair">
        <color auto="1"/>
      </bottom>
      <diagonal/>
    </border>
  </borders>
  <cellStyleXfs count="19">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43" fontId="19"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19" fillId="0" borderId="0" applyFont="0" applyFill="0" applyBorder="0" applyAlignment="0" applyProtection="0"/>
    <xf numFmtId="0" fontId="3" fillId="0" borderId="0"/>
    <xf numFmtId="0" fontId="3" fillId="0" borderId="0"/>
    <xf numFmtId="0" fontId="1" fillId="0" borderId="0"/>
  </cellStyleXfs>
  <cellXfs count="714">
    <xf numFmtId="0" fontId="0" fillId="0" borderId="0" xfId="0"/>
    <xf numFmtId="0" fontId="7" fillId="0" borderId="0" xfId="1" applyFont="1" applyFill="1" applyProtection="1"/>
    <xf numFmtId="0" fontId="7" fillId="0" borderId="0" xfId="1" applyFont="1" applyFill="1" applyBorder="1" applyProtection="1"/>
    <xf numFmtId="0" fontId="7" fillId="0" borderId="2" xfId="1" applyFont="1" applyFill="1" applyBorder="1" applyProtection="1"/>
    <xf numFmtId="0" fontId="8" fillId="0" borderId="0" xfId="1" applyFont="1" applyFill="1" applyProtection="1"/>
    <xf numFmtId="0" fontId="12" fillId="0" borderId="0" xfId="1" applyFont="1" applyFill="1" applyProtection="1"/>
    <xf numFmtId="0" fontId="7" fillId="0" borderId="0" xfId="1" applyFont="1" applyFill="1" applyAlignment="1" applyProtection="1">
      <alignment horizontal="left" vertical="center"/>
    </xf>
    <xf numFmtId="0" fontId="7" fillId="0" borderId="15" xfId="1" applyFont="1" applyFill="1" applyBorder="1" applyProtection="1"/>
    <xf numFmtId="0" fontId="7" fillId="2" borderId="0" xfId="1" applyFont="1" applyFill="1" applyBorder="1" applyProtection="1">
      <protection locked="0"/>
    </xf>
    <xf numFmtId="0" fontId="7" fillId="2" borderId="0" xfId="0" applyFont="1" applyFill="1" applyBorder="1" applyAlignment="1" applyProtection="1">
      <alignment vertical="center"/>
    </xf>
    <xf numFmtId="0" fontId="7" fillId="2" borderId="0" xfId="0" applyFont="1" applyFill="1" applyBorder="1" applyProtection="1"/>
    <xf numFmtId="0" fontId="7" fillId="2" borderId="0" xfId="1" applyFont="1" applyFill="1" applyBorder="1" applyAlignment="1" applyProtection="1">
      <alignment horizontal="left" wrapText="1"/>
    </xf>
    <xf numFmtId="0" fontId="4" fillId="2" borderId="0" xfId="1" applyFont="1" applyFill="1" applyBorder="1" applyAlignment="1" applyProtection="1">
      <alignment wrapText="1"/>
    </xf>
    <xf numFmtId="164" fontId="4" fillId="2" borderId="0" xfId="1" applyNumberFormat="1" applyFont="1" applyFill="1" applyBorder="1" applyAlignment="1" applyProtection="1">
      <alignment vertical="center" wrapText="1"/>
    </xf>
    <xf numFmtId="164" fontId="13" fillId="2" borderId="0" xfId="1" applyNumberFormat="1" applyFont="1" applyFill="1" applyBorder="1" applyAlignment="1" applyProtection="1">
      <alignment horizontal="right" vertical="center" wrapText="1"/>
    </xf>
    <xf numFmtId="0" fontId="8" fillId="0" borderId="2" xfId="1" applyFont="1" applyFill="1" applyBorder="1" applyAlignment="1" applyProtection="1">
      <alignment vertical="center"/>
    </xf>
    <xf numFmtId="0" fontId="11" fillId="0" borderId="8" xfId="7"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xf>
    <xf numFmtId="0" fontId="12" fillId="2" borderId="8"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7" fillId="2" borderId="0" xfId="7" applyFont="1" applyFill="1" applyProtection="1"/>
    <xf numFmtId="0" fontId="7" fillId="0" borderId="0" xfId="9" applyFont="1" applyFill="1" applyProtection="1"/>
    <xf numFmtId="0" fontId="7" fillId="2" borderId="0" xfId="1" applyFont="1" applyFill="1" applyBorder="1" applyProtection="1"/>
    <xf numFmtId="0" fontId="7" fillId="2" borderId="0" xfId="1" applyFont="1" applyFill="1" applyProtection="1"/>
    <xf numFmtId="0" fontId="9" fillId="2" borderId="8"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7" fillId="2" borderId="0" xfId="0" applyFont="1" applyFill="1" applyProtection="1"/>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vertical="center"/>
    </xf>
    <xf numFmtId="0" fontId="21" fillId="2" borderId="0" xfId="1" applyFont="1" applyFill="1" applyProtection="1"/>
    <xf numFmtId="0" fontId="6" fillId="0" borderId="0" xfId="0" applyFont="1" applyFill="1" applyBorder="1" applyAlignment="1" applyProtection="1">
      <alignment horizontal="justify" vertical="center" wrapText="1"/>
    </xf>
    <xf numFmtId="0" fontId="4" fillId="0" borderId="8" xfId="7" applyFont="1" applyFill="1" applyBorder="1" applyAlignment="1" applyProtection="1">
      <alignment vertical="center" wrapText="1"/>
      <protection locked="0"/>
    </xf>
    <xf numFmtId="0" fontId="23" fillId="0" borderId="5" xfId="1" quotePrefix="1" applyFont="1" applyFill="1" applyBorder="1" applyAlignment="1" applyProtection="1">
      <alignment horizontal="center" vertical="center"/>
    </xf>
    <xf numFmtId="0" fontId="23" fillId="0" borderId="9" xfId="1" applyNumberFormat="1" applyFont="1" applyFill="1" applyBorder="1" applyAlignment="1" applyProtection="1">
      <alignment horizontal="right" vertical="center"/>
    </xf>
    <xf numFmtId="166" fontId="23" fillId="0" borderId="5" xfId="1" quotePrefix="1" applyNumberFormat="1" applyFont="1" applyFill="1" applyBorder="1" applyAlignment="1" applyProtection="1">
      <alignment horizontal="left" vertical="center"/>
    </xf>
    <xf numFmtId="0" fontId="23" fillId="0" borderId="5" xfId="1" quotePrefix="1" applyFont="1" applyFill="1" applyBorder="1" applyAlignment="1" applyProtection="1">
      <alignment horizontal="right" vertical="center"/>
    </xf>
    <xf numFmtId="0" fontId="11" fillId="0" borderId="0" xfId="1" applyFont="1" applyFill="1" applyBorder="1" applyAlignment="1" applyProtection="1">
      <alignment wrapText="1"/>
    </xf>
    <xf numFmtId="0" fontId="7" fillId="0" borderId="0" xfId="1" applyFont="1" applyFill="1" applyAlignment="1" applyProtection="1">
      <alignment wrapTex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18" fillId="0" borderId="0" xfId="1" applyFont="1" applyFill="1" applyAlignment="1" applyProtection="1">
      <alignment horizontal="center" vertical="center"/>
    </xf>
    <xf numFmtId="0" fontId="7" fillId="0" borderId="0" xfId="1" applyFont="1" applyFill="1" applyAlignment="1" applyProtection="1">
      <alignment vertical="center"/>
    </xf>
    <xf numFmtId="0" fontId="12" fillId="0" borderId="0" xfId="1" applyFont="1" applyFill="1" applyAlignment="1" applyProtection="1">
      <alignment horizontal="left" vertical="top"/>
    </xf>
    <xf numFmtId="0" fontId="12" fillId="0" borderId="8" xfId="1" applyFont="1" applyFill="1" applyBorder="1" applyAlignment="1" applyProtection="1">
      <alignment horizontal="center" vertical="top"/>
    </xf>
    <xf numFmtId="0" fontId="12" fillId="0" borderId="8"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wrapText="1"/>
      <protection locked="0"/>
    </xf>
    <xf numFmtId="0" fontId="7" fillId="2" borderId="12" xfId="7" applyFont="1" applyFill="1" applyBorder="1" applyAlignment="1" applyProtection="1">
      <alignment horizontal="center" vertical="center"/>
      <protection locked="0"/>
    </xf>
    <xf numFmtId="0" fontId="12" fillId="0" borderId="4" xfId="1" applyFont="1" applyFill="1" applyBorder="1" applyAlignment="1" applyProtection="1">
      <alignment horizontal="left" vertical="top"/>
    </xf>
    <xf numFmtId="0" fontId="7" fillId="0" borderId="14"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indent="1"/>
    </xf>
    <xf numFmtId="0" fontId="7" fillId="0" borderId="5" xfId="1" applyFont="1" applyFill="1" applyBorder="1" applyProtection="1"/>
    <xf numFmtId="0" fontId="7" fillId="0" borderId="6" xfId="1" applyFont="1" applyFill="1" applyBorder="1" applyProtection="1"/>
    <xf numFmtId="0" fontId="7" fillId="0" borderId="10" xfId="1" applyFont="1" applyFill="1" applyBorder="1" applyAlignment="1" applyProtection="1">
      <alignment horizontal="center" vertical="center"/>
      <protection locked="0"/>
    </xf>
    <xf numFmtId="0" fontId="7" fillId="2" borderId="0" xfId="7" applyFont="1" applyFill="1" applyProtection="1">
      <protection locked="0"/>
    </xf>
    <xf numFmtId="0" fontId="7" fillId="0" borderId="0" xfId="9" applyFont="1" applyFill="1" applyAlignment="1" applyProtection="1">
      <alignment vertical="center"/>
    </xf>
    <xf numFmtId="0" fontId="7" fillId="2"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8" xfId="7" applyFont="1" applyFill="1" applyBorder="1" applyAlignment="1" applyProtection="1">
      <alignment horizontal="center" vertical="center"/>
    </xf>
    <xf numFmtId="0" fontId="9" fillId="2" borderId="0" xfId="7" applyFont="1" applyFill="1" applyAlignment="1" applyProtection="1">
      <alignment horizontal="center"/>
    </xf>
    <xf numFmtId="0" fontId="7" fillId="2" borderId="0" xfId="7" applyFont="1" applyFill="1" applyAlignment="1" applyProtection="1">
      <alignment horizontal="right" vertical="center" indent="1"/>
    </xf>
    <xf numFmtId="0" fontId="7" fillId="0" borderId="12" xfId="7" applyFont="1" applyFill="1" applyBorder="1" applyAlignment="1" applyProtection="1">
      <alignment horizontal="center" vertical="center"/>
      <protection locked="0"/>
    </xf>
    <xf numFmtId="0" fontId="7" fillId="0" borderId="0" xfId="1" applyFont="1" applyFill="1" applyProtection="1">
      <protection locked="0"/>
    </xf>
    <xf numFmtId="0" fontId="7" fillId="0" borderId="0" xfId="9" applyFont="1" applyFill="1" applyProtection="1">
      <protection locked="0"/>
    </xf>
    <xf numFmtId="0" fontId="7" fillId="0" borderId="0" xfId="1" applyFont="1" applyFill="1" applyAlignment="1" applyProtection="1"/>
    <xf numFmtId="167" fontId="6"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24" fillId="0" borderId="0" xfId="1" applyFont="1" applyFill="1" applyAlignment="1" applyProtection="1">
      <alignment horizontal="center" vertical="top"/>
    </xf>
    <xf numFmtId="0" fontId="7"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7" fillId="2" borderId="0" xfId="1" applyFont="1" applyFill="1" applyProtection="1">
      <protection locked="0"/>
    </xf>
    <xf numFmtId="0" fontId="12" fillId="2" borderId="8" xfId="1" applyFont="1" applyFill="1" applyBorder="1" applyAlignment="1" applyProtection="1">
      <alignment horizontal="center" vertical="center" wrapText="1"/>
    </xf>
    <xf numFmtId="0" fontId="24" fillId="0" borderId="0" xfId="1" applyFont="1" applyFill="1" applyAlignment="1" applyProtection="1">
      <alignment horizontal="left" vertical="center"/>
    </xf>
    <xf numFmtId="0" fontId="7" fillId="0" borderId="9"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xf>
    <xf numFmtId="0" fontId="7" fillId="2" borderId="0" xfId="0" applyNumberFormat="1" applyFont="1" applyFill="1" applyBorder="1" applyProtection="1"/>
    <xf numFmtId="0" fontId="7" fillId="2" borderId="0" xfId="0" applyFont="1" applyFill="1" applyBorder="1" applyProtection="1">
      <protection locked="0"/>
    </xf>
    <xf numFmtId="0" fontId="7" fillId="2" borderId="0" xfId="0" applyFont="1" applyFill="1" applyProtection="1">
      <protection locked="0"/>
    </xf>
    <xf numFmtId="0" fontId="7" fillId="2" borderId="0" xfId="0" applyFont="1" applyFill="1" applyAlignment="1" applyProtection="1">
      <alignment vertical="center"/>
    </xf>
    <xf numFmtId="0" fontId="4" fillId="2" borderId="8" xfId="1" applyFont="1" applyFill="1" applyBorder="1" applyAlignment="1" applyProtection="1">
      <alignment horizontal="justify" vertical="center" wrapText="1"/>
      <protection locked="0"/>
    </xf>
    <xf numFmtId="0" fontId="4" fillId="2" borderId="8" xfId="1" applyFont="1" applyFill="1" applyBorder="1" applyAlignment="1" applyProtection="1">
      <alignment horizontal="center" vertical="center"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indent="1"/>
    </xf>
    <xf numFmtId="0" fontId="7" fillId="0" borderId="0" xfId="0" applyFont="1" applyFill="1" applyAlignment="1" applyProtection="1">
      <alignment vertical="center"/>
    </xf>
    <xf numFmtId="14" fontId="23" fillId="0" borderId="8" xfId="1" applyNumberFormat="1" applyFont="1" applyFill="1" applyBorder="1" applyAlignment="1" applyProtection="1">
      <alignment horizontal="center" vertical="center"/>
    </xf>
    <xf numFmtId="1" fontId="23" fillId="0" borderId="8" xfId="1" applyNumberFormat="1" applyFont="1" applyFill="1" applyBorder="1" applyAlignment="1" applyProtection="1">
      <alignment horizontal="center" vertical="center" wrapText="1"/>
    </xf>
    <xf numFmtId="166" fontId="23" fillId="0" borderId="5" xfId="1" applyNumberFormat="1" applyFont="1" applyFill="1" applyBorder="1" applyAlignment="1" applyProtection="1">
      <alignment horizontal="left" vertical="center"/>
    </xf>
    <xf numFmtId="167" fontId="23" fillId="0" borderId="5" xfId="1" applyNumberFormat="1" applyFont="1" applyFill="1" applyBorder="1" applyAlignment="1" applyProtection="1">
      <alignment horizontal="left" vertical="center"/>
    </xf>
    <xf numFmtId="0" fontId="23" fillId="0" borderId="6" xfId="1" applyFont="1" applyFill="1" applyBorder="1" applyAlignment="1" applyProtection="1">
      <alignment horizontal="left" vertical="center"/>
    </xf>
    <xf numFmtId="1" fontId="11" fillId="0" borderId="8" xfId="7" applyNumberFormat="1" applyFont="1" applyFill="1" applyBorder="1" applyAlignment="1" applyProtection="1">
      <alignment horizontal="center"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4" fillId="0" borderId="14" xfId="7" applyNumberFormat="1" applyFont="1" applyFill="1" applyBorder="1" applyAlignment="1" applyProtection="1">
      <alignment horizontal="center" vertical="center" wrapText="1"/>
      <protection locked="0"/>
    </xf>
    <xf numFmtId="1" fontId="11" fillId="0" borderId="4" xfId="7" applyNumberFormat="1" applyFont="1" applyFill="1" applyBorder="1" applyAlignment="1" applyProtection="1">
      <alignment horizontal="center" vertical="center"/>
    </xf>
    <xf numFmtId="1" fontId="8" fillId="0" borderId="0" xfId="7" applyNumberFormat="1" applyFont="1" applyFill="1" applyBorder="1" applyAlignment="1" applyProtection="1">
      <alignment horizontal="center" vertical="center"/>
    </xf>
    <xf numFmtId="1" fontId="6"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1" fontId="7" fillId="6" borderId="8" xfId="7" applyNumberFormat="1" applyFont="1" applyFill="1" applyBorder="1" applyAlignment="1" applyProtection="1">
      <alignment horizontal="center" vertical="center"/>
    </xf>
    <xf numFmtId="1" fontId="8" fillId="6" borderId="8" xfId="7" applyNumberFormat="1" applyFont="1" applyFill="1" applyBorder="1" applyAlignment="1" applyProtection="1">
      <alignment horizontal="center" vertical="center"/>
    </xf>
    <xf numFmtId="1" fontId="7" fillId="6" borderId="0" xfId="7" applyNumberFormat="1" applyFont="1" applyFill="1" applyBorder="1" applyAlignment="1" applyProtection="1">
      <alignment horizontal="center" vertical="center"/>
    </xf>
    <xf numFmtId="1" fontId="11" fillId="0" borderId="8" xfId="7" applyNumberFormat="1" applyFont="1" applyFill="1" applyBorder="1" applyAlignment="1" applyProtection="1">
      <alignment horizontal="center" vertical="center" wrapText="1"/>
      <protection locked="0"/>
    </xf>
    <xf numFmtId="1" fontId="4" fillId="0" borderId="13" xfId="7" applyNumberFormat="1" applyFont="1" applyFill="1" applyBorder="1" applyAlignment="1" applyProtection="1">
      <alignment horizontal="center" vertical="center"/>
    </xf>
    <xf numFmtId="1" fontId="4" fillId="0" borderId="6" xfId="7" applyNumberFormat="1" applyFont="1" applyFill="1" applyBorder="1" applyAlignment="1" applyProtection="1">
      <alignment horizontal="center" vertical="center"/>
    </xf>
    <xf numFmtId="0" fontId="16" fillId="0" borderId="8" xfId="7" applyFont="1" applyFill="1" applyBorder="1" applyAlignment="1" applyProtection="1">
      <alignment horizontal="center" vertical="center"/>
    </xf>
    <xf numFmtId="0" fontId="4" fillId="2" borderId="8" xfId="1" applyFont="1" applyFill="1" applyBorder="1" applyAlignment="1" applyProtection="1">
      <alignment horizontal="center" vertical="center" wrapText="1"/>
      <protection locked="0"/>
    </xf>
    <xf numFmtId="0" fontId="27" fillId="2" borderId="0" xfId="1" applyFont="1" applyFill="1" applyProtection="1"/>
    <xf numFmtId="0" fontId="4" fillId="0" borderId="8" xfId="7" applyFont="1" applyFill="1" applyBorder="1" applyAlignment="1" applyProtection="1">
      <alignment horizontal="center" vertical="center" wrapText="1"/>
      <protection locked="0"/>
    </xf>
    <xf numFmtId="0" fontId="27" fillId="2" borderId="0" xfId="1" applyFont="1" applyFill="1" applyAlignment="1" applyProtection="1">
      <alignment vertical="center"/>
    </xf>
    <xf numFmtId="4" fontId="4" fillId="2" borderId="8" xfId="1" applyNumberFormat="1" applyFont="1" applyFill="1" applyBorder="1" applyAlignment="1" applyProtection="1">
      <alignment horizontal="right" vertical="center" wrapText="1" indent="1"/>
      <protection locked="0"/>
    </xf>
    <xf numFmtId="0" fontId="27" fillId="2" borderId="0" xfId="1" applyFont="1" applyFill="1" applyProtection="1">
      <protection locked="0"/>
    </xf>
    <xf numFmtId="0" fontId="6" fillId="0" borderId="0" xfId="0" applyFont="1" applyFill="1" applyBorder="1" applyAlignment="1" applyProtection="1">
      <alignment horizontal="center" vertical="center"/>
    </xf>
    <xf numFmtId="0" fontId="6" fillId="0" borderId="0" xfId="0" applyFont="1" applyFill="1" applyBorder="1" applyProtection="1"/>
    <xf numFmtId="0" fontId="7" fillId="0" borderId="8" xfId="1" applyFont="1" applyFill="1" applyBorder="1" applyAlignment="1" applyProtection="1">
      <alignment horizontal="center" vertical="center" wrapText="1"/>
      <protection locked="0"/>
    </xf>
    <xf numFmtId="0" fontId="7" fillId="0" borderId="8" xfId="7"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28" fillId="0" borderId="0" xfId="1" applyFont="1" applyFill="1" applyAlignment="1" applyProtection="1">
      <alignment vertical="center"/>
    </xf>
    <xf numFmtId="0" fontId="12" fillId="2" borderId="4" xfId="1" applyFont="1" applyFill="1" applyBorder="1" applyAlignment="1" applyProtection="1">
      <alignment horizontal="center" vertical="center"/>
    </xf>
    <xf numFmtId="0" fontId="9" fillId="2" borderId="4" xfId="1" applyFont="1" applyFill="1" applyBorder="1" applyAlignment="1" applyProtection="1">
      <alignment horizontal="center" vertical="center" wrapText="1"/>
    </xf>
    <xf numFmtId="0" fontId="6" fillId="0" borderId="0" xfId="1" applyFont="1" applyFill="1" applyBorder="1" applyProtection="1"/>
    <xf numFmtId="0" fontId="6" fillId="0" borderId="0" xfId="1" applyFont="1" applyFill="1" applyBorder="1" applyAlignment="1" applyProtection="1">
      <alignment horizontal="center"/>
    </xf>
    <xf numFmtId="0" fontId="7" fillId="0" borderId="0" xfId="0" applyFont="1" applyFill="1" applyBorder="1" applyAlignment="1" applyProtection="1"/>
    <xf numFmtId="0" fontId="6" fillId="0" borderId="0" xfId="1" applyFont="1" applyFill="1" applyBorder="1" applyAlignment="1" applyProtection="1">
      <alignment vertical="center"/>
    </xf>
    <xf numFmtId="0" fontId="6" fillId="0" borderId="0" xfId="1" applyFont="1" applyFill="1" applyBorder="1" applyAlignment="1" applyProtection="1">
      <alignment vertical="top"/>
    </xf>
    <xf numFmtId="0" fontId="6" fillId="0" borderId="0" xfId="1" applyFont="1" applyFill="1" applyBorder="1" applyAlignment="1" applyProtection="1">
      <alignment horizontal="left" vertical="top"/>
    </xf>
    <xf numFmtId="0" fontId="15" fillId="0" borderId="0" xfId="1" applyFont="1" applyFill="1" applyBorder="1" applyAlignment="1" applyProtection="1">
      <alignment horizontal="right" vertical="top"/>
    </xf>
    <xf numFmtId="0" fontId="6" fillId="0" borderId="0" xfId="1" applyFont="1" applyFill="1" applyBorder="1" applyAlignment="1" applyProtection="1">
      <alignment horizontal="justify" vertical="top"/>
    </xf>
    <xf numFmtId="0" fontId="13"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xf>
    <xf numFmtId="0" fontId="7" fillId="0" borderId="8"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8" fillId="0" borderId="0" xfId="0" applyFont="1" applyFill="1" applyBorder="1" applyProtection="1"/>
    <xf numFmtId="0" fontId="11"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alignment horizontal="center"/>
    </xf>
    <xf numFmtId="49" fontId="15" fillId="0" borderId="0" xfId="0" applyNumberFormat="1" applyFont="1" applyFill="1" applyBorder="1" applyAlignment="1" applyProtection="1">
      <alignment horizontal="right" vertical="top" wrapText="1"/>
    </xf>
    <xf numFmtId="0" fontId="12" fillId="0" borderId="0" xfId="0" applyFont="1" applyFill="1" applyBorder="1" applyAlignment="1" applyProtection="1">
      <alignment horizontal="center" vertical="top" wrapText="1"/>
    </xf>
    <xf numFmtId="0" fontId="7" fillId="0" borderId="8"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xf>
    <xf numFmtId="0" fontId="12" fillId="0" borderId="0" xfId="0" applyFont="1" applyFill="1" applyBorder="1" applyProtection="1"/>
    <xf numFmtId="0" fontId="15" fillId="0" borderId="0" xfId="0" applyFont="1" applyFill="1" applyBorder="1" applyAlignment="1" applyProtection="1">
      <alignment horizontal="right" vertical="top"/>
    </xf>
    <xf numFmtId="0" fontId="21" fillId="2" borderId="0" xfId="7" applyFont="1" applyFill="1" applyProtection="1"/>
    <xf numFmtId="0" fontId="21" fillId="2" borderId="0" xfId="7" applyFont="1" applyFill="1" applyAlignment="1" applyProtection="1"/>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0" borderId="3"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7" fillId="2" borderId="8" xfId="1" applyFont="1" applyFill="1" applyBorder="1" applyAlignment="1" applyProtection="1">
      <alignment horizontal="left" vertical="center" wrapText="1"/>
      <protection locked="0"/>
    </xf>
    <xf numFmtId="0" fontId="9" fillId="6" borderId="9" xfId="1" applyFont="1" applyFill="1" applyBorder="1" applyAlignment="1" applyProtection="1">
      <alignment horizontal="left" vertical="center" wrapText="1"/>
    </xf>
    <xf numFmtId="0" fontId="9" fillId="6" borderId="8" xfId="1" applyFont="1" applyFill="1" applyBorder="1" applyAlignment="1" applyProtection="1">
      <alignment horizontal="center" vertical="center" wrapText="1"/>
    </xf>
    <xf numFmtId="0" fontId="9" fillId="6" borderId="4" xfId="1" applyFont="1" applyFill="1" applyBorder="1" applyAlignment="1" applyProtection="1">
      <alignment horizontal="center" vertical="center" wrapText="1"/>
    </xf>
    <xf numFmtId="0" fontId="12" fillId="6" borderId="4" xfId="1" applyFont="1" applyFill="1" applyBorder="1" applyAlignment="1" applyProtection="1">
      <alignment horizontal="center" vertical="center" wrapText="1"/>
    </xf>
    <xf numFmtId="2" fontId="9" fillId="6" borderId="9" xfId="1" applyNumberFormat="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24" fillId="0" borderId="0" xfId="1" applyFont="1" applyFill="1" applyAlignment="1" applyProtection="1">
      <alignment horizontal="left" vertical="top" wrapText="1"/>
    </xf>
    <xf numFmtId="0" fontId="11" fillId="0" borderId="8" xfId="7" applyFont="1" applyFill="1" applyBorder="1" applyAlignment="1" applyProtection="1">
      <alignment horizontal="center" vertical="center"/>
      <protection locked="0"/>
    </xf>
    <xf numFmtId="0" fontId="11" fillId="0" borderId="0" xfId="7"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protection locked="0"/>
    </xf>
    <xf numFmtId="3" fontId="9" fillId="2" borderId="3" xfId="1" applyNumberFormat="1" applyFont="1" applyFill="1" applyBorder="1" applyAlignment="1" applyProtection="1">
      <alignment horizontal="right" vertical="center" wrapText="1" indent="2"/>
      <protection locked="0"/>
    </xf>
    <xf numFmtId="3" fontId="9" fillId="2" borderId="8" xfId="1" applyNumberFormat="1" applyFont="1" applyFill="1" applyBorder="1" applyAlignment="1" applyProtection="1">
      <alignment horizontal="right" vertical="center" wrapText="1" indent="2"/>
      <protection locked="0"/>
    </xf>
    <xf numFmtId="3" fontId="9" fillId="2" borderId="9" xfId="1" applyNumberFormat="1" applyFont="1" applyFill="1" applyBorder="1" applyAlignment="1" applyProtection="1">
      <alignment horizontal="right" vertical="center" wrapText="1" indent="2"/>
      <protection locked="0"/>
    </xf>
    <xf numFmtId="3" fontId="9" fillId="0" borderId="9" xfId="1" applyNumberFormat="1" applyFont="1" applyFill="1" applyBorder="1" applyAlignment="1" applyProtection="1">
      <alignment horizontal="right" vertical="center" wrapText="1" indent="2"/>
      <protection locked="0"/>
    </xf>
    <xf numFmtId="3" fontId="7" fillId="2" borderId="8" xfId="1" applyNumberFormat="1" applyFont="1" applyFill="1" applyBorder="1" applyAlignment="1" applyProtection="1">
      <alignment horizontal="right" vertical="center" wrapText="1" indent="2"/>
      <protection locked="0"/>
    </xf>
    <xf numFmtId="0" fontId="9" fillId="2" borderId="4" xfId="1" applyFont="1" applyFill="1" applyBorder="1" applyAlignment="1" applyProtection="1">
      <alignment horizontal="left" vertical="center" wrapText="1"/>
      <protection locked="0"/>
    </xf>
    <xf numFmtId="0" fontId="9" fillId="2"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29" fillId="5" borderId="0" xfId="7" applyFont="1" applyFill="1" applyBorder="1" applyAlignment="1" applyProtection="1">
      <alignment vertical="center"/>
    </xf>
    <xf numFmtId="0" fontId="29" fillId="5" borderId="0" xfId="7" applyFont="1" applyFill="1" applyBorder="1" applyProtection="1"/>
    <xf numFmtId="0" fontId="7" fillId="7" borderId="8" xfId="7" applyFont="1" applyFill="1" applyBorder="1" applyAlignment="1" applyProtection="1">
      <alignment horizontal="center" vertical="center"/>
    </xf>
    <xf numFmtId="0" fontId="29" fillId="0" borderId="0" xfId="1" applyFont="1" applyFill="1" applyAlignment="1" applyProtection="1">
      <alignment horizontal="left" vertical="center"/>
    </xf>
    <xf numFmtId="0" fontId="29" fillId="0" borderId="0" xfId="1" applyFont="1" applyFill="1" applyProtection="1"/>
    <xf numFmtId="0" fontId="29" fillId="2" borderId="0" xfId="0" applyFont="1" applyFill="1" applyProtection="1"/>
    <xf numFmtId="49" fontId="29" fillId="0" borderId="0" xfId="1" applyNumberFormat="1" applyFont="1" applyFill="1" applyProtection="1"/>
    <xf numFmtId="0" fontId="7" fillId="7" borderId="8" xfId="1" applyFont="1" applyFill="1" applyBorder="1" applyAlignment="1" applyProtection="1">
      <alignment horizontal="center" vertical="center"/>
      <protection locked="0"/>
    </xf>
    <xf numFmtId="4" fontId="25" fillId="7" borderId="8" xfId="1" applyNumberFormat="1" applyFont="1" applyFill="1" applyBorder="1" applyAlignment="1" applyProtection="1">
      <alignment horizontal="right" vertical="center" wrapText="1" indent="1"/>
      <protection locked="0"/>
    </xf>
    <xf numFmtId="3" fontId="7" fillId="7" borderId="8" xfId="1" applyNumberFormat="1" applyFont="1" applyFill="1" applyBorder="1" applyAlignment="1" applyProtection="1">
      <alignment horizontal="right" vertical="center" wrapText="1" indent="1"/>
      <protection locked="0"/>
    </xf>
    <xf numFmtId="4" fontId="4" fillId="7" borderId="8" xfId="7" applyNumberFormat="1" applyFont="1" applyFill="1" applyBorder="1" applyAlignment="1" applyProtection="1">
      <alignment horizontal="right" vertical="center"/>
      <protection locked="0"/>
    </xf>
    <xf numFmtId="0" fontId="29" fillId="5" borderId="0" xfId="7" applyFont="1" applyFill="1" applyBorder="1" applyAlignment="1" applyProtection="1">
      <alignment vertical="top"/>
    </xf>
    <xf numFmtId="4" fontId="4" fillId="7" borderId="8" xfId="1" applyNumberFormat="1" applyFont="1" applyFill="1" applyBorder="1" applyAlignment="1" applyProtection="1">
      <alignment horizontal="right" vertical="center" wrapText="1" indent="1"/>
      <protection locked="0"/>
    </xf>
    <xf numFmtId="4" fontId="4" fillId="7" borderId="14" xfId="1" applyNumberFormat="1" applyFont="1" applyFill="1" applyBorder="1" applyAlignment="1" applyProtection="1">
      <alignment horizontal="right" vertical="center" wrapText="1" indent="1"/>
      <protection locked="0"/>
    </xf>
    <xf numFmtId="3" fontId="25" fillId="7" borderId="8" xfId="0" applyNumberFormat="1" applyFont="1" applyFill="1" applyBorder="1" applyAlignment="1" applyProtection="1">
      <alignment horizontal="right" vertical="center" wrapText="1" indent="2"/>
      <protection locked="0"/>
    </xf>
    <xf numFmtId="3" fontId="25" fillId="7" borderId="8" xfId="7" applyNumberFormat="1" applyFont="1" applyFill="1" applyBorder="1" applyAlignment="1" applyProtection="1">
      <alignment horizontal="right" vertical="center" wrapText="1" indent="2"/>
      <protection locked="0"/>
    </xf>
    <xf numFmtId="3" fontId="7" fillId="7" borderId="8" xfId="1" applyNumberFormat="1" applyFont="1" applyFill="1" applyBorder="1" applyAlignment="1" applyProtection="1">
      <alignment horizontal="right" vertical="center" wrapText="1" indent="2"/>
      <protection locked="0"/>
    </xf>
    <xf numFmtId="0" fontId="29" fillId="0" borderId="0" xfId="1" applyFont="1" applyFill="1" applyAlignment="1" applyProtection="1">
      <alignment horizontal="left" vertical="top"/>
    </xf>
    <xf numFmtId="0" fontId="4" fillId="0" borderId="8" xfId="1" applyFont="1" applyFill="1" applyBorder="1" applyAlignment="1" applyProtection="1">
      <alignment horizontal="center" vertical="center" wrapText="1"/>
    </xf>
    <xf numFmtId="0" fontId="8" fillId="0" borderId="2" xfId="1" applyFont="1" applyFill="1" applyBorder="1" applyAlignment="1" applyProtection="1">
      <alignment horizontal="lef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7" fillId="0" borderId="0" xfId="0" applyFont="1" applyFill="1" applyBorder="1" applyAlignment="1" applyProtection="1">
      <alignment horizontal="left" vertical="center" wrapText="1"/>
    </xf>
    <xf numFmtId="0" fontId="31"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wrapText="1"/>
    </xf>
    <xf numFmtId="0" fontId="6" fillId="0" borderId="0" xfId="1" applyFont="1" applyFill="1" applyBorder="1" applyAlignment="1" applyProtection="1">
      <alignment horizontal="justify" vertical="center"/>
    </xf>
    <xf numFmtId="0" fontId="32" fillId="0" borderId="0" xfId="1" applyFont="1" applyFill="1" applyAlignment="1" applyProtection="1">
      <alignment vertical="top"/>
    </xf>
    <xf numFmtId="0" fontId="7" fillId="0" borderId="8" xfId="0" applyFont="1" applyFill="1" applyBorder="1" applyAlignment="1" applyProtection="1">
      <alignment vertical="center"/>
    </xf>
    <xf numFmtId="0" fontId="7"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1" fontId="7" fillId="0" borderId="0" xfId="1" applyNumberFormat="1" applyFont="1" applyFill="1" applyBorder="1" applyAlignment="1" applyProtection="1">
      <alignment horizontal="center" vertical="center"/>
      <protection locked="0"/>
    </xf>
    <xf numFmtId="0" fontId="8" fillId="0" borderId="0" xfId="1" applyFont="1" applyFill="1" applyAlignment="1" applyProtection="1">
      <alignment vertical="center"/>
    </xf>
    <xf numFmtId="0" fontId="7" fillId="0" borderId="0" xfId="0"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7" fillId="0" borderId="0" xfId="1" applyFont="1" applyFill="1" applyAlignment="1" applyProtection="1">
      <alignment horizontal="left"/>
    </xf>
    <xf numFmtId="1" fontId="7" fillId="0" borderId="13" xfId="7" applyNumberFormat="1" applyFont="1" applyFill="1" applyBorder="1" applyAlignment="1" applyProtection="1">
      <alignment horizontal="center" vertical="center"/>
    </xf>
    <xf numFmtId="0" fontId="7" fillId="2" borderId="8" xfId="7" applyFont="1" applyFill="1" applyBorder="1" applyAlignment="1" applyProtection="1">
      <alignment vertical="center"/>
    </xf>
    <xf numFmtId="0" fontId="6" fillId="2" borderId="15" xfId="1" applyFont="1" applyFill="1" applyBorder="1" applyProtection="1"/>
    <xf numFmtId="0" fontId="8" fillId="0" borderId="0" xfId="1" applyFont="1" applyFill="1" applyBorder="1" applyAlignment="1" applyProtection="1">
      <alignment vertical="center"/>
    </xf>
    <xf numFmtId="0" fontId="7"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12" fillId="0" borderId="0" xfId="0" applyFont="1" applyFill="1" applyBorder="1" applyAlignment="1" applyProtection="1">
      <alignment vertical="top" wrapText="1"/>
    </xf>
    <xf numFmtId="0" fontId="12" fillId="0" borderId="0" xfId="0" applyNumberFormat="1" applyFont="1" applyFill="1" applyBorder="1" applyAlignment="1" applyProtection="1">
      <alignment horizontal="center" vertical="top"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xf>
    <xf numFmtId="0" fontId="7" fillId="0" borderId="5" xfId="1" applyFont="1" applyFill="1" applyBorder="1" applyAlignment="1" applyProtection="1"/>
    <xf numFmtId="0" fontId="51" fillId="0" borderId="0" xfId="1" applyFont="1" applyFill="1" applyBorder="1" applyAlignment="1" applyProtection="1">
      <alignment vertical="top" wrapText="1"/>
    </xf>
    <xf numFmtId="0" fontId="51" fillId="0" borderId="0" xfId="1" applyFont="1" applyFill="1" applyBorder="1" applyAlignment="1" applyProtection="1">
      <alignment horizontal="left" vertical="center"/>
    </xf>
    <xf numFmtId="0" fontId="34" fillId="0" borderId="0" xfId="1" applyFont="1" applyFill="1" applyBorder="1" applyAlignment="1" applyProtection="1">
      <alignment horizontal="center" vertical="top"/>
    </xf>
    <xf numFmtId="0" fontId="51" fillId="0" borderId="0" xfId="1" applyFont="1" applyFill="1" applyBorder="1" applyAlignment="1" applyProtection="1">
      <alignment vertical="center" wrapText="1"/>
    </xf>
    <xf numFmtId="0" fontId="51" fillId="0" borderId="0" xfId="1" applyFont="1" applyFill="1" applyBorder="1" applyAlignment="1" applyProtection="1">
      <alignment vertical="center"/>
    </xf>
    <xf numFmtId="0" fontId="34" fillId="0" borderId="0" xfId="1" applyFont="1" applyFill="1" applyBorder="1" applyAlignment="1" applyProtection="1">
      <alignment horizontal="center" wrapText="1"/>
    </xf>
    <xf numFmtId="0" fontId="34" fillId="0" borderId="0" xfId="1" applyFont="1" applyFill="1" applyBorder="1" applyAlignment="1" applyProtection="1">
      <alignment horizontal="center" vertical="top" wrapText="1"/>
    </xf>
    <xf numFmtId="0" fontId="34" fillId="0" borderId="0" xfId="1" applyFont="1" applyFill="1" applyBorder="1" applyAlignment="1" applyProtection="1">
      <alignment vertical="top" wrapText="1"/>
    </xf>
    <xf numFmtId="0" fontId="34" fillId="0" borderId="0" xfId="1" applyFont="1" applyFill="1" applyBorder="1" applyAlignment="1" applyProtection="1">
      <alignment vertical="center" wrapText="1"/>
    </xf>
    <xf numFmtId="0" fontId="12" fillId="8" borderId="4" xfId="1" applyFont="1" applyFill="1" applyBorder="1" applyAlignment="1" applyProtection="1">
      <alignment horizontal="center" vertical="center" wrapText="1"/>
    </xf>
    <xf numFmtId="0" fontId="9" fillId="8" borderId="9" xfId="1" applyFont="1" applyFill="1" applyBorder="1" applyAlignment="1" applyProtection="1">
      <alignment horizontal="left" vertical="center" wrapText="1"/>
    </xf>
    <xf numFmtId="0" fontId="9" fillId="8" borderId="3" xfId="1" applyFont="1" applyFill="1" applyBorder="1" applyAlignment="1" applyProtection="1">
      <alignment horizontal="center" vertical="center" wrapText="1"/>
      <protection locked="0"/>
    </xf>
    <xf numFmtId="3" fontId="9" fillId="8" borderId="9" xfId="1" applyNumberFormat="1" applyFont="1" applyFill="1" applyBorder="1" applyAlignment="1" applyProtection="1">
      <alignment horizontal="right" vertical="center" wrapText="1" indent="2"/>
      <protection locked="0"/>
    </xf>
    <xf numFmtId="0" fontId="9" fillId="8" borderId="4" xfId="1" applyFont="1" applyFill="1" applyBorder="1" applyAlignment="1" applyProtection="1">
      <alignment horizontal="center" vertical="center" wrapText="1"/>
    </xf>
    <xf numFmtId="0" fontId="9" fillId="8" borderId="8"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2" borderId="8" xfId="7" applyFont="1" applyFill="1" applyBorder="1" applyAlignment="1" applyProtection="1">
      <alignment horizontal="center" vertical="center"/>
      <protection locked="0"/>
    </xf>
    <xf numFmtId="0" fontId="29" fillId="0" borderId="0" xfId="1" applyFont="1" applyFill="1" applyAlignment="1" applyProtection="1">
      <alignment horizontal="center" vertical="top"/>
    </xf>
    <xf numFmtId="0" fontId="12" fillId="0" borderId="0" xfId="1" applyFont="1" applyFill="1" applyBorder="1" applyAlignment="1" applyProtection="1">
      <alignment horizontal="left" vertical="top"/>
    </xf>
    <xf numFmtId="0" fontId="20" fillId="0" borderId="2" xfId="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7" fillId="0" borderId="8" xfId="1" applyFont="1" applyFill="1" applyBorder="1" applyAlignment="1" applyProtection="1">
      <alignment horizontal="center" vertical="center"/>
      <protection locked="0"/>
    </xf>
    <xf numFmtId="0" fontId="12" fillId="0" borderId="9" xfId="1" applyFont="1" applyFill="1" applyBorder="1" applyAlignment="1" applyProtection="1">
      <alignment horizontal="center" vertical="center" wrapText="1"/>
    </xf>
    <xf numFmtId="0" fontId="11" fillId="0" borderId="9" xfId="7" applyFont="1" applyFill="1" applyBorder="1" applyAlignment="1" applyProtection="1">
      <alignment horizontal="right" vertical="center" indent="10"/>
    </xf>
    <xf numFmtId="0" fontId="11" fillId="0" borderId="9" xfId="7" applyFont="1" applyFill="1" applyBorder="1" applyAlignment="1" applyProtection="1">
      <alignment horizontal="left" vertical="center" wrapText="1"/>
    </xf>
    <xf numFmtId="0" fontId="11" fillId="0" borderId="6" xfId="7" applyFont="1" applyFill="1" applyBorder="1" applyAlignment="1" applyProtection="1">
      <alignment horizontal="left" vertical="center" wrapText="1"/>
    </xf>
    <xf numFmtId="0" fontId="11" fillId="0" borderId="5" xfId="7" applyFont="1" applyFill="1" applyBorder="1" applyAlignment="1" applyProtection="1">
      <alignment horizontal="left"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8" fillId="0" borderId="15"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2" fillId="0" borderId="0" xfId="7" applyFont="1" applyFill="1" applyBorder="1" applyAlignment="1" applyProtection="1">
      <alignment horizontal="justify" vertical="center" wrapText="1"/>
    </xf>
    <xf numFmtId="0" fontId="11" fillId="0" borderId="2" xfId="7" applyFont="1" applyFill="1" applyBorder="1" applyAlignment="1" applyProtection="1">
      <alignment horizontal="justify" vertical="center" wrapText="1"/>
    </xf>
    <xf numFmtId="0" fontId="12" fillId="0" borderId="8" xfId="1" applyFont="1" applyFill="1" applyBorder="1" applyAlignment="1" applyProtection="1">
      <alignment horizontal="center" vertical="center"/>
    </xf>
    <xf numFmtId="0" fontId="7" fillId="0" borderId="0" xfId="1" applyFont="1" applyFill="1" applyBorder="1" applyAlignment="1" applyProtection="1">
      <alignment vertical="top" wrapText="1"/>
    </xf>
    <xf numFmtId="0" fontId="12" fillId="0" borderId="0" xfId="1" applyFont="1" applyFill="1" applyBorder="1" applyAlignment="1" applyProtection="1">
      <alignment horizontal="center" vertical="center"/>
    </xf>
    <xf numFmtId="0" fontId="4" fillId="0" borderId="0" xfId="1" applyFont="1" applyFill="1" applyBorder="1" applyAlignment="1" applyProtection="1">
      <alignment horizontal="right" vertical="center" indent="2"/>
    </xf>
    <xf numFmtId="4" fontId="7" fillId="0" borderId="0" xfId="1" applyNumberFormat="1" applyFont="1" applyFill="1" applyBorder="1" applyAlignment="1" applyProtection="1">
      <alignment horizontal="right" vertical="center" indent="3"/>
    </xf>
    <xf numFmtId="1" fontId="7" fillId="0" borderId="0" xfId="1" applyNumberFormat="1" applyFont="1" applyFill="1" applyBorder="1" applyAlignment="1" applyProtection="1">
      <alignment horizontal="center" vertical="center"/>
    </xf>
    <xf numFmtId="0" fontId="7" fillId="0" borderId="0" xfId="7" applyFont="1" applyFill="1" applyBorder="1" applyProtection="1"/>
    <xf numFmtId="0" fontId="4" fillId="0" borderId="0" xfId="7" applyFont="1" applyFill="1" applyBorder="1" applyAlignment="1" applyProtection="1">
      <alignment horizontal="center" vertical="center"/>
    </xf>
    <xf numFmtId="1" fontId="7" fillId="0" borderId="0" xfId="7" applyNumberFormat="1" applyFont="1" applyFill="1" applyBorder="1" applyAlignment="1" applyProtection="1">
      <alignment vertical="center"/>
    </xf>
    <xf numFmtId="0" fontId="7"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6" fillId="0" borderId="0" xfId="7" applyFont="1" applyFill="1" applyBorder="1" applyProtection="1"/>
    <xf numFmtId="4" fontId="6" fillId="0" borderId="0" xfId="7" applyNumberFormat="1" applyFont="1" applyFill="1" applyBorder="1" applyProtection="1"/>
    <xf numFmtId="4" fontId="4" fillId="7" borderId="6" xfId="7" applyNumberFormat="1" applyFont="1" applyFill="1" applyBorder="1" applyAlignment="1" applyProtection="1">
      <alignment horizontal="right" vertical="center"/>
      <protection locked="0"/>
    </xf>
    <xf numFmtId="0" fontId="11" fillId="0" borderId="4" xfId="7" applyFont="1" applyFill="1" applyBorder="1" applyAlignment="1" applyProtection="1">
      <alignment horizontal="center" vertical="center"/>
      <protection locked="0"/>
    </xf>
    <xf numFmtId="0" fontId="4" fillId="0" borderId="4" xfId="7" applyFont="1" applyFill="1" applyBorder="1" applyAlignment="1" applyProtection="1">
      <alignment vertical="center" wrapText="1"/>
      <protection locked="0"/>
    </xf>
    <xf numFmtId="1" fontId="4" fillId="0" borderId="4" xfId="7" applyNumberFormat="1" applyFont="1" applyFill="1" applyBorder="1" applyAlignment="1" applyProtection="1">
      <alignment horizontal="center" vertical="center"/>
      <protection locked="0"/>
    </xf>
    <xf numFmtId="4" fontId="4" fillId="0" borderId="4" xfId="7" applyNumberFormat="1" applyFont="1" applyFill="1" applyBorder="1" applyAlignment="1" applyProtection="1">
      <alignment horizontal="right" vertical="center"/>
      <protection locked="0"/>
    </xf>
    <xf numFmtId="0" fontId="16" fillId="0" borderId="14" xfId="7" applyFont="1" applyFill="1" applyBorder="1" applyAlignment="1" applyProtection="1">
      <alignment horizontal="center" vertical="center"/>
    </xf>
    <xf numFmtId="0" fontId="11" fillId="0" borderId="0" xfId="7" applyFont="1" applyFill="1" applyBorder="1" applyAlignment="1" applyProtection="1">
      <alignment vertical="center"/>
    </xf>
    <xf numFmtId="0" fontId="16" fillId="0" borderId="9" xfId="7"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wrapText="1"/>
      <protection locked="0"/>
    </xf>
    <xf numFmtId="0" fontId="16" fillId="0" borderId="12" xfId="7" applyFont="1" applyFill="1" applyBorder="1" applyAlignment="1" applyProtection="1">
      <alignment horizontal="left" vertical="center"/>
    </xf>
    <xf numFmtId="0" fontId="16" fillId="0" borderId="15" xfId="7" applyFont="1" applyFill="1" applyBorder="1" applyAlignment="1" applyProtection="1">
      <alignment horizontal="left" vertical="center"/>
    </xf>
    <xf numFmtId="0" fontId="16" fillId="0" borderId="13" xfId="7" applyFont="1" applyFill="1" applyBorder="1" applyAlignment="1" applyProtection="1">
      <alignment horizontal="left" vertical="center"/>
    </xf>
    <xf numFmtId="0" fontId="4" fillId="0" borderId="0" xfId="7" applyFont="1" applyFill="1" applyBorder="1" applyAlignment="1" applyProtection="1">
      <alignment vertical="center"/>
    </xf>
    <xf numFmtId="0" fontId="29" fillId="0" borderId="0" xfId="1" applyFont="1" applyFill="1" applyAlignment="1" applyProtection="1">
      <alignment horizontal="center" vertical="top" wrapText="1"/>
    </xf>
    <xf numFmtId="0" fontId="7" fillId="2" borderId="8" xfId="7"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7" fillId="0" borderId="0"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left"/>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justify" wrapText="1"/>
    </xf>
    <xf numFmtId="0" fontId="51"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34" fillId="0" borderId="0" xfId="1" applyFont="1" applyFill="1" applyBorder="1" applyAlignment="1" applyProtection="1">
      <alignment horizontal="left" wrapText="1"/>
    </xf>
    <xf numFmtId="0" fontId="34"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justify" vertical="center"/>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left" vertical="center"/>
    </xf>
    <xf numFmtId="0" fontId="7" fillId="0" borderId="5" xfId="0"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xf>
    <xf numFmtId="4" fontId="4" fillId="7" borderId="6" xfId="7" applyNumberFormat="1" applyFont="1" applyFill="1" applyBorder="1" applyAlignment="1" applyProtection="1">
      <alignment horizontal="right" vertical="center"/>
    </xf>
    <xf numFmtId="4" fontId="4" fillId="7" borderId="8" xfId="7" applyNumberFormat="1" applyFont="1" applyFill="1" applyBorder="1" applyAlignment="1" applyProtection="1">
      <alignment horizontal="right" vertical="center"/>
    </xf>
    <xf numFmtId="0" fontId="7" fillId="0" borderId="0" xfId="7" applyFont="1" applyFill="1" applyBorder="1" applyAlignment="1" applyProtection="1">
      <alignment vertical="center"/>
      <protection locked="0"/>
    </xf>
    <xf numFmtId="1" fontId="8" fillId="0" borderId="0" xfId="7" applyNumberFormat="1" applyFont="1" applyFill="1" applyBorder="1" applyAlignment="1" applyProtection="1">
      <alignment horizontal="center" vertical="center"/>
      <protection locked="0"/>
    </xf>
    <xf numFmtId="0" fontId="8" fillId="0" borderId="0" xfId="7" applyFont="1" applyFill="1" applyBorder="1" applyAlignment="1" applyProtection="1">
      <alignment vertical="center"/>
      <protection locked="0"/>
    </xf>
    <xf numFmtId="0" fontId="29" fillId="5" borderId="0" xfId="7" applyFont="1" applyFill="1" applyBorder="1" applyAlignment="1" applyProtection="1">
      <alignment vertical="center"/>
      <protection locked="0"/>
    </xf>
    <xf numFmtId="0" fontId="4" fillId="7" borderId="8" xfId="1" applyFont="1" applyFill="1" applyBorder="1" applyAlignment="1" applyProtection="1">
      <alignment horizontal="left" vertical="center" wrapText="1"/>
      <protection locked="0"/>
    </xf>
    <xf numFmtId="4" fontId="4" fillId="0" borderId="0" xfId="1" applyNumberFormat="1" applyFont="1" applyFill="1" applyBorder="1" applyAlignment="1" applyProtection="1">
      <alignment horizontal="right" vertical="center" wrapText="1" indent="1"/>
    </xf>
    <xf numFmtId="1" fontId="4" fillId="7" borderId="8" xfId="1" applyNumberFormat="1" applyFont="1" applyFill="1" applyBorder="1" applyAlignment="1" applyProtection="1">
      <alignment horizontal="right" vertical="center" wrapText="1" indent="2"/>
      <protection locked="0"/>
    </xf>
    <xf numFmtId="0" fontId="4" fillId="0" borderId="8" xfId="1"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xf>
    <xf numFmtId="0" fontId="34" fillId="0" borderId="15" xfId="1" applyFont="1" applyFill="1" applyBorder="1" applyAlignment="1" applyProtection="1">
      <alignment horizontal="left" wrapText="1"/>
      <protection locked="0"/>
    </xf>
    <xf numFmtId="0" fontId="4" fillId="2"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7" borderId="8" xfId="1" applyFont="1" applyFill="1" applyBorder="1" applyAlignment="1" applyProtection="1">
      <alignment horizontal="center" vertical="center"/>
      <protection locked="0"/>
    </xf>
    <xf numFmtId="0" fontId="34" fillId="0" borderId="15" xfId="1" applyFont="1" applyFill="1" applyBorder="1" applyAlignment="1" applyProtection="1">
      <alignment horizontal="center"/>
      <protection locked="0"/>
    </xf>
    <xf numFmtId="0" fontId="34" fillId="0" borderId="0" xfId="1" applyFont="1" applyFill="1" applyBorder="1" applyAlignment="1" applyProtection="1">
      <alignment horizontal="right" vertical="center" indent="2"/>
    </xf>
    <xf numFmtId="0" fontId="13" fillId="0" borderId="0" xfId="1" applyFont="1" applyFill="1" applyBorder="1" applyAlignment="1" applyProtection="1">
      <alignment horizontal="justify" vertical="top" wrapText="1"/>
    </xf>
    <xf numFmtId="0" fontId="30" fillId="0" borderId="8" xfId="1" applyFont="1" applyFill="1" applyBorder="1" applyAlignment="1" applyProtection="1">
      <alignment horizontal="center" vertical="center" wrapText="1"/>
      <protection locked="0"/>
    </xf>
    <xf numFmtId="0" fontId="13" fillId="0" borderId="0" xfId="1" applyFont="1" applyFill="1" applyBorder="1" applyAlignment="1" applyProtection="1">
      <alignment vertical="justify" wrapText="1"/>
    </xf>
    <xf numFmtId="0" fontId="4" fillId="0" borderId="0" xfId="1" applyFont="1" applyFill="1" applyBorder="1" applyAlignment="1" applyProtection="1">
      <alignment wrapText="1"/>
    </xf>
    <xf numFmtId="0" fontId="7" fillId="0" borderId="0" xfId="1" applyFont="1" applyFill="1" applyBorder="1" applyAlignment="1" applyProtection="1">
      <alignment vertical="center"/>
    </xf>
    <xf numFmtId="0" fontId="7" fillId="0" borderId="8" xfId="1" applyFont="1" applyFill="1" applyBorder="1" applyAlignment="1" applyProtection="1">
      <alignment horizontal="center" vertical="center"/>
      <protection locked="0"/>
    </xf>
    <xf numFmtId="0" fontId="20" fillId="2" borderId="8" xfId="0" applyNumberFormat="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165" fontId="12" fillId="2" borderId="8"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right" vertical="center" indent="1"/>
    </xf>
    <xf numFmtId="0" fontId="4" fillId="2" borderId="8"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171" fontId="7" fillId="2" borderId="8" xfId="0" applyNumberFormat="1" applyFont="1" applyFill="1" applyBorder="1" applyAlignment="1" applyProtection="1">
      <alignment horizontal="center" vertical="center"/>
      <protection locked="0"/>
    </xf>
    <xf numFmtId="4" fontId="7" fillId="7" borderId="8" xfId="1" applyNumberFormat="1" applyFont="1" applyFill="1" applyBorder="1" applyAlignment="1" applyProtection="1">
      <alignment horizontal="right" vertical="center" wrapText="1" indent="1"/>
      <protection locked="0"/>
    </xf>
    <xf numFmtId="4" fontId="29" fillId="0" borderId="0" xfId="1" applyNumberFormat="1" applyFont="1" applyFill="1" applyProtection="1"/>
    <xf numFmtId="0" fontId="12" fillId="0" borderId="12"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29" fillId="0" borderId="0" xfId="1" applyFont="1" applyFill="1" applyAlignment="1" applyProtection="1">
      <alignment horizontal="center" vertical="top" wrapText="1"/>
    </xf>
    <xf numFmtId="0" fontId="29" fillId="4" borderId="0" xfId="0" applyFont="1" applyFill="1" applyAlignment="1" applyProtection="1">
      <alignment horizontal="left" vertical="center"/>
    </xf>
    <xf numFmtId="0" fontId="7" fillId="2" borderId="8" xfId="7" applyFont="1" applyFill="1" applyBorder="1" applyAlignment="1" applyProtection="1">
      <alignment horizontal="left" vertical="center" wrapText="1"/>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12" xfId="1" applyFont="1" applyFill="1" applyBorder="1" applyAlignment="1" applyProtection="1">
      <alignment horizontal="left" vertical="center"/>
    </xf>
    <xf numFmtId="0" fontId="7" fillId="0" borderId="15" xfId="1" applyFont="1" applyFill="1" applyBorder="1" applyAlignment="1" applyProtection="1">
      <alignment horizontal="left" vertical="center"/>
    </xf>
    <xf numFmtId="0" fontId="7" fillId="0" borderId="13" xfId="1" applyFont="1" applyFill="1" applyBorder="1" applyAlignment="1" applyProtection="1">
      <alignment horizontal="left" vertical="center"/>
    </xf>
    <xf numFmtId="0" fontId="7" fillId="0" borderId="12"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12"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justify" vertical="top" wrapText="1"/>
      <protection locked="0"/>
    </xf>
    <xf numFmtId="0" fontId="7" fillId="0" borderId="13" xfId="1" applyFont="1" applyFill="1" applyBorder="1" applyAlignment="1" applyProtection="1">
      <alignment horizontal="justify" vertical="top" wrapText="1"/>
      <protection locked="0"/>
    </xf>
    <xf numFmtId="0" fontId="7" fillId="0" borderId="0" xfId="1" applyFont="1" applyFill="1" applyBorder="1" applyAlignment="1" applyProtection="1">
      <alignment vertical="center" wrapText="1"/>
    </xf>
    <xf numFmtId="168" fontId="6" fillId="0" borderId="9" xfId="1" applyNumberFormat="1" applyFont="1" applyFill="1" applyBorder="1" applyAlignment="1" applyProtection="1">
      <alignment horizontal="center" vertical="center"/>
      <protection locked="0"/>
    </xf>
    <xf numFmtId="168" fontId="6" fillId="0" borderId="5" xfId="1" applyNumberFormat="1" applyFont="1" applyFill="1" applyBorder="1" applyAlignment="1" applyProtection="1">
      <alignment horizontal="center" vertical="center"/>
      <protection locked="0"/>
    </xf>
    <xf numFmtId="168" fontId="6" fillId="0" borderId="6" xfId="1" applyNumberFormat="1" applyFont="1" applyFill="1" applyBorder="1" applyAlignment="1" applyProtection="1">
      <alignment horizontal="center" vertical="center"/>
      <protection locked="0"/>
    </xf>
    <xf numFmtId="0" fontId="7" fillId="0" borderId="3" xfId="1" applyFont="1" applyFill="1" applyBorder="1" applyAlignment="1" applyProtection="1">
      <alignment horizontal="justify" vertical="center" wrapText="1"/>
      <protection locked="0"/>
    </xf>
    <xf numFmtId="0" fontId="7" fillId="0" borderId="2" xfId="1" applyFont="1" applyFill="1" applyBorder="1" applyAlignment="1" applyProtection="1">
      <alignment horizontal="justify" vertical="center" wrapText="1"/>
      <protection locked="0"/>
    </xf>
    <xf numFmtId="0" fontId="7" fillId="0" borderId="1" xfId="1" applyFont="1" applyFill="1" applyBorder="1" applyAlignment="1" applyProtection="1">
      <alignment horizontal="justify" vertical="center" wrapText="1"/>
      <protection locked="0"/>
    </xf>
    <xf numFmtId="0" fontId="7" fillId="0" borderId="10"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center" wrapText="1"/>
      <protection locked="0"/>
    </xf>
    <xf numFmtId="0" fontId="7" fillId="0" borderId="7" xfId="1" applyFont="1" applyFill="1" applyBorder="1" applyAlignment="1" applyProtection="1">
      <alignment horizontal="justify" vertical="center" wrapText="1"/>
      <protection locked="0"/>
    </xf>
    <xf numFmtId="0" fontId="7" fillId="0" borderId="12" xfId="1" applyFont="1" applyFill="1" applyBorder="1" applyAlignment="1" applyProtection="1">
      <alignment horizontal="justify" vertical="center" wrapText="1"/>
      <protection locked="0"/>
    </xf>
    <xf numFmtId="0" fontId="7" fillId="0" borderId="15" xfId="1" applyFont="1" applyFill="1" applyBorder="1" applyAlignment="1" applyProtection="1">
      <alignment horizontal="justify" vertical="center" wrapText="1"/>
      <protection locked="0"/>
    </xf>
    <xf numFmtId="0" fontId="7" fillId="0" borderId="13" xfId="1" applyFont="1" applyFill="1" applyBorder="1" applyAlignment="1" applyProtection="1">
      <alignment horizontal="justify" vertical="center" wrapText="1"/>
      <protection locked="0"/>
    </xf>
    <xf numFmtId="168" fontId="6" fillId="0" borderId="8" xfId="1" applyNumberFormat="1" applyFont="1" applyFill="1" applyBorder="1" applyAlignment="1" applyProtection="1">
      <alignment horizontal="left" vertical="center"/>
      <protection locked="0"/>
    </xf>
    <xf numFmtId="169" fontId="6" fillId="0" borderId="7" xfId="1" applyNumberFormat="1" applyFont="1" applyFill="1" applyBorder="1" applyAlignment="1" applyProtection="1">
      <alignment horizontal="center" vertical="center"/>
    </xf>
    <xf numFmtId="169" fontId="6" fillId="0" borderId="10" xfId="1" applyNumberFormat="1" applyFont="1" applyFill="1" applyBorder="1" applyAlignment="1" applyProtection="1">
      <alignment horizontal="center" vertical="center"/>
    </xf>
    <xf numFmtId="169" fontId="6" fillId="0" borderId="8" xfId="1" applyNumberFormat="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3"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1" xfId="1" applyFont="1" applyFill="1" applyBorder="1" applyAlignment="1" applyProtection="1">
      <alignment vertical="center"/>
    </xf>
    <xf numFmtId="0" fontId="7" fillId="2" borderId="8" xfId="7" applyFont="1" applyFill="1" applyBorder="1" applyAlignment="1" applyProtection="1">
      <alignment horizontal="center" vertical="center"/>
      <protection locked="0"/>
    </xf>
    <xf numFmtId="0" fontId="9" fillId="2" borderId="15" xfId="7" applyFont="1" applyFill="1" applyBorder="1" applyAlignment="1" applyProtection="1">
      <alignment horizontal="center"/>
    </xf>
    <xf numFmtId="0" fontId="7" fillId="0" borderId="0"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7" applyFont="1" applyFill="1" applyBorder="1" applyAlignment="1" applyProtection="1">
      <alignment horizontal="left" vertical="center" wrapText="1"/>
    </xf>
    <xf numFmtId="0" fontId="7" fillId="0" borderId="5" xfId="7" applyFont="1" applyFill="1" applyBorder="1" applyAlignment="1" applyProtection="1">
      <alignment horizontal="left" vertical="center" wrapText="1"/>
    </xf>
    <xf numFmtId="0" fontId="7" fillId="0" borderId="6" xfId="7" applyFont="1" applyFill="1" applyBorder="1" applyAlignment="1" applyProtection="1">
      <alignment horizontal="left" vertical="center" wrapText="1"/>
    </xf>
    <xf numFmtId="0" fontId="7" fillId="2" borderId="9" xfId="7" applyFont="1" applyFill="1" applyBorder="1" applyAlignment="1" applyProtection="1">
      <alignment horizontal="left" vertical="center" wrapText="1"/>
    </xf>
    <xf numFmtId="0" fontId="7" fillId="2" borderId="5" xfId="7" applyFont="1" applyFill="1" applyBorder="1" applyAlignment="1" applyProtection="1">
      <alignment horizontal="left" vertical="center" wrapText="1"/>
    </xf>
    <xf numFmtId="0" fontId="7" fillId="2" borderId="6" xfId="7" applyFont="1" applyFill="1" applyBorder="1" applyAlignment="1" applyProtection="1">
      <alignment horizontal="left" vertical="center" wrapText="1"/>
    </xf>
    <xf numFmtId="0" fontId="9" fillId="0" borderId="0" xfId="1" applyFont="1" applyFill="1" applyBorder="1" applyAlignment="1" applyProtection="1">
      <alignment horizontal="left" vertical="top" wrapText="1"/>
    </xf>
    <xf numFmtId="0" fontId="7" fillId="0" borderId="3"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1" xfId="1" applyFont="1" applyFill="1" applyBorder="1" applyAlignment="1" applyProtection="1">
      <alignment horizontal="justify" vertical="top" wrapText="1"/>
      <protection locked="0"/>
    </xf>
    <xf numFmtId="0" fontId="7" fillId="0" borderId="10" xfId="1" applyFont="1" applyFill="1" applyBorder="1" applyAlignment="1" applyProtection="1">
      <alignment horizontal="justify" vertical="top" wrapText="1"/>
      <protection locked="0"/>
    </xf>
    <xf numFmtId="0" fontId="12" fillId="2" borderId="0" xfId="7" applyFont="1" applyFill="1" applyBorder="1" applyAlignment="1" applyProtection="1">
      <alignment horizontal="justify" vertical="top" wrapText="1"/>
    </xf>
    <xf numFmtId="0" fontId="12" fillId="0" borderId="0" xfId="0" applyFont="1" applyBorder="1" applyAlignment="1" applyProtection="1">
      <alignment horizontal="justify" vertical="top" wrapText="1"/>
    </xf>
    <xf numFmtId="0" fontId="29" fillId="4" borderId="0" xfId="1" applyFont="1" applyFill="1" applyAlignment="1" applyProtection="1">
      <alignment horizontal="center" vertical="center" wrapText="1"/>
    </xf>
    <xf numFmtId="0" fontId="7" fillId="0" borderId="0" xfId="1" applyFont="1" applyFill="1" applyBorder="1" applyAlignment="1" applyProtection="1">
      <alignment vertical="center"/>
    </xf>
    <xf numFmtId="0" fontId="12" fillId="0" borderId="3" xfId="1" applyFont="1" applyFill="1" applyBorder="1" applyAlignment="1" applyProtection="1">
      <alignment horizontal="left" vertical="top" wrapText="1"/>
    </xf>
    <xf numFmtId="0" fontId="11" fillId="0" borderId="2"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12" fillId="0" borderId="2" xfId="1" applyFont="1" applyFill="1" applyBorder="1" applyAlignment="1" applyProtection="1">
      <alignment horizontal="left" vertical="top" wrapText="1"/>
    </xf>
    <xf numFmtId="0" fontId="7" fillId="0" borderId="2" xfId="1" applyFont="1" applyFill="1" applyBorder="1" applyAlignment="1" applyProtection="1">
      <alignment horizontal="left" vertical="top" wrapText="1"/>
    </xf>
    <xf numFmtId="0" fontId="7" fillId="0" borderId="1" xfId="1" applyFont="1" applyFill="1" applyBorder="1" applyAlignment="1" applyProtection="1">
      <alignment horizontal="left" vertical="top" wrapText="1"/>
    </xf>
    <xf numFmtId="0" fontId="7" fillId="0" borderId="12" xfId="1" applyFont="1" applyFill="1" applyBorder="1" applyAlignment="1" applyProtection="1">
      <alignment horizontal="center" vertical="top" wrapText="1"/>
      <protection locked="0"/>
    </xf>
    <xf numFmtId="0" fontId="7" fillId="0" borderId="15" xfId="1" applyFont="1" applyFill="1" applyBorder="1" applyAlignment="1" applyProtection="1">
      <alignment horizontal="center" vertical="top" wrapText="1"/>
      <protection locked="0"/>
    </xf>
    <xf numFmtId="0" fontId="7" fillId="0" borderId="13" xfId="1" applyFont="1" applyFill="1" applyBorder="1" applyAlignment="1" applyProtection="1">
      <alignment horizontal="center" vertical="top" wrapText="1"/>
      <protection locked="0"/>
    </xf>
    <xf numFmtId="0" fontId="7" fillId="0" borderId="12" xfId="1" applyFont="1" applyFill="1" applyBorder="1" applyAlignment="1" applyProtection="1">
      <alignment vertical="top" wrapText="1"/>
      <protection locked="0"/>
    </xf>
    <xf numFmtId="0" fontId="7" fillId="0" borderId="15" xfId="1" applyFont="1" applyFill="1" applyBorder="1" applyAlignment="1" applyProtection="1">
      <alignment vertical="top" wrapText="1"/>
      <protection locked="0"/>
    </xf>
    <xf numFmtId="0" fontId="7" fillId="0" borderId="13" xfId="1" applyFont="1" applyFill="1" applyBorder="1" applyAlignment="1" applyProtection="1">
      <alignment vertical="top" wrapText="1"/>
      <protection locked="0"/>
    </xf>
    <xf numFmtId="0" fontId="7" fillId="8" borderId="12" xfId="1" applyFont="1" applyFill="1" applyBorder="1" applyAlignment="1" applyProtection="1">
      <alignment horizontal="left" vertical="center"/>
      <protection locked="0"/>
    </xf>
    <xf numFmtId="0" fontId="7" fillId="8" borderId="15" xfId="1" applyFont="1" applyFill="1" applyBorder="1" applyAlignment="1" applyProtection="1">
      <alignment horizontal="left" vertical="center"/>
      <protection locked="0"/>
    </xf>
    <xf numFmtId="0" fontId="7" fillId="8" borderId="13" xfId="1" applyFont="1" applyFill="1" applyBorder="1" applyAlignment="1" applyProtection="1">
      <alignment horizontal="left" vertical="center"/>
      <protection locked="0"/>
    </xf>
    <xf numFmtId="0" fontId="7" fillId="8" borderId="12" xfId="1" applyFont="1" applyFill="1" applyBorder="1" applyAlignment="1" applyProtection="1">
      <alignment horizontal="justify" vertical="top" wrapText="1"/>
      <protection locked="0"/>
    </xf>
    <xf numFmtId="0" fontId="7" fillId="8" borderId="13" xfId="1" applyFont="1" applyFill="1" applyBorder="1" applyAlignment="1" applyProtection="1">
      <alignment horizontal="justify" vertical="top" wrapText="1"/>
      <protection locked="0"/>
    </xf>
    <xf numFmtId="0" fontId="7" fillId="0" borderId="8" xfId="1" applyFont="1" applyFill="1" applyBorder="1" applyAlignment="1" applyProtection="1">
      <alignment horizontal="justify" vertical="top" wrapText="1"/>
      <protection locked="0"/>
    </xf>
    <xf numFmtId="0" fontId="12" fillId="0" borderId="9" xfId="1" applyFont="1" applyFill="1" applyBorder="1" applyAlignment="1" applyProtection="1">
      <alignment horizontal="left" vertical="top"/>
    </xf>
    <xf numFmtId="0" fontId="12" fillId="0" borderId="5" xfId="1" applyFont="1" applyFill="1" applyBorder="1" applyAlignment="1" applyProtection="1">
      <alignment horizontal="left" vertical="top"/>
    </xf>
    <xf numFmtId="0" fontId="12" fillId="0" borderId="6" xfId="1" applyFont="1" applyFill="1" applyBorder="1" applyAlignment="1" applyProtection="1">
      <alignment horizontal="left" vertical="top"/>
    </xf>
    <xf numFmtId="0" fontId="12" fillId="0" borderId="0" xfId="1" applyFont="1" applyFill="1" applyBorder="1" applyAlignment="1" applyProtection="1">
      <alignment horizontal="left" vertical="top"/>
    </xf>
    <xf numFmtId="0" fontId="7" fillId="0" borderId="0" xfId="1" applyFont="1" applyFill="1" applyBorder="1" applyAlignment="1" applyProtection="1">
      <alignment horizontal="justify" vertical="top" wrapText="1"/>
    </xf>
    <xf numFmtId="170" fontId="7" fillId="0" borderId="12" xfId="1" applyNumberFormat="1" applyFont="1" applyFill="1" applyBorder="1" applyAlignment="1" applyProtection="1">
      <alignment horizontal="justify" vertical="top" wrapText="1"/>
      <protection locked="0"/>
    </xf>
    <xf numFmtId="170" fontId="7" fillId="0" borderId="15" xfId="1" applyNumberFormat="1" applyFont="1" applyFill="1" applyBorder="1" applyAlignment="1" applyProtection="1">
      <alignment horizontal="justify" vertical="top" wrapText="1"/>
      <protection locked="0"/>
    </xf>
    <xf numFmtId="170" fontId="7" fillId="0" borderId="13" xfId="1" applyNumberFormat="1" applyFont="1" applyFill="1" applyBorder="1" applyAlignment="1" applyProtection="1">
      <alignment horizontal="justify" vertical="top" wrapText="1"/>
      <protection locked="0"/>
    </xf>
    <xf numFmtId="0" fontId="6" fillId="0" borderId="0" xfId="1" applyFont="1" applyFill="1" applyAlignment="1" applyProtection="1">
      <alignment horizontal="center" vertical="center" wrapText="1"/>
    </xf>
    <xf numFmtId="0" fontId="13" fillId="0" borderId="5" xfId="1" applyFont="1" applyFill="1" applyBorder="1" applyAlignment="1" applyProtection="1">
      <alignment horizontal="left" vertical="center"/>
    </xf>
    <xf numFmtId="0" fontId="20" fillId="0" borderId="2"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11" fillId="0" borderId="2" xfId="1" applyFont="1" applyFill="1" applyBorder="1" applyAlignment="1" applyProtection="1">
      <alignment horizontal="center" vertical="top" wrapText="1"/>
    </xf>
    <xf numFmtId="0" fontId="11" fillId="0" borderId="12" xfId="1" applyFont="1" applyFill="1" applyBorder="1" applyAlignment="1" applyProtection="1">
      <alignment horizontal="center" wrapText="1"/>
    </xf>
    <xf numFmtId="0" fontId="11" fillId="0" borderId="15" xfId="1" applyFont="1" applyFill="1" applyBorder="1" applyAlignment="1" applyProtection="1">
      <alignment horizontal="center" wrapText="1"/>
    </xf>
    <xf numFmtId="0" fontId="7" fillId="0" borderId="5" xfId="1" applyFont="1" applyFill="1" applyBorder="1" applyAlignment="1" applyProtection="1">
      <alignment horizontal="center" vertical="center"/>
      <protection locked="0"/>
    </xf>
    <xf numFmtId="0" fontId="7" fillId="0" borderId="15" xfId="1" applyFont="1" applyFill="1" applyBorder="1" applyAlignment="1" applyProtection="1">
      <alignment horizontal="left" vertical="center" wrapText="1"/>
    </xf>
    <xf numFmtId="0" fontId="7" fillId="0" borderId="12"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xf>
    <xf numFmtId="1" fontId="7" fillId="0" borderId="9" xfId="1" applyNumberFormat="1" applyFont="1" applyFill="1" applyBorder="1" applyAlignment="1" applyProtection="1">
      <alignment horizontal="center" vertical="center"/>
      <protection locked="0"/>
    </xf>
    <xf numFmtId="1" fontId="7" fillId="0" borderId="5" xfId="1" applyNumberFormat="1" applyFont="1" applyFill="1" applyBorder="1" applyAlignment="1" applyProtection="1">
      <alignment horizontal="center" vertical="center"/>
      <protection locked="0"/>
    </xf>
    <xf numFmtId="1" fontId="7" fillId="0" borderId="6" xfId="1" applyNumberFormat="1" applyFont="1" applyFill="1" applyBorder="1" applyAlignment="1" applyProtection="1">
      <alignment horizontal="center" vertical="center"/>
      <protection locked="0"/>
    </xf>
    <xf numFmtId="0" fontId="7" fillId="2" borderId="0"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5" xfId="1" applyFont="1" applyFill="1" applyBorder="1" applyAlignment="1" applyProtection="1">
      <alignment horizontal="left"/>
    </xf>
    <xf numFmtId="0" fontId="7" fillId="0" borderId="9" xfId="1" applyFont="1" applyFill="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8"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4" fontId="7" fillId="0" borderId="9" xfId="1" applyNumberFormat="1" applyFont="1" applyFill="1" applyBorder="1" applyAlignment="1" applyProtection="1">
      <alignment horizontal="right" vertical="center" wrapText="1" indent="1"/>
      <protection locked="0"/>
    </xf>
    <xf numFmtId="4" fontId="7" fillId="0" borderId="5" xfId="1" applyNumberFormat="1" applyFont="1" applyFill="1" applyBorder="1" applyAlignment="1" applyProtection="1">
      <alignment horizontal="right" vertical="center" wrapText="1" indent="1"/>
      <protection locked="0"/>
    </xf>
    <xf numFmtId="4" fontId="7" fillId="0" borderId="6" xfId="1" applyNumberFormat="1" applyFont="1" applyFill="1" applyBorder="1" applyAlignment="1" applyProtection="1">
      <alignment horizontal="right" vertical="center" wrapText="1" indent="1"/>
      <protection locked="0"/>
    </xf>
    <xf numFmtId="0" fontId="4" fillId="0" borderId="9"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20" fillId="0" borderId="8"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20" fillId="2" borderId="8" xfId="0" applyNumberFormat="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9" fillId="0" borderId="9" xfId="0" applyFont="1" applyFill="1" applyBorder="1" applyAlignment="1" applyProtection="1">
      <alignment horizontal="justify" vertical="top" wrapText="1"/>
    </xf>
    <xf numFmtId="0" fontId="9" fillId="0" borderId="5" xfId="0" applyFont="1" applyFill="1" applyBorder="1" applyAlignment="1" applyProtection="1">
      <alignment horizontal="justify" vertical="top"/>
    </xf>
    <xf numFmtId="0" fontId="9" fillId="0" borderId="6" xfId="0" applyFont="1" applyFill="1" applyBorder="1" applyAlignment="1" applyProtection="1">
      <alignment horizontal="justify" vertical="top"/>
    </xf>
    <xf numFmtId="4" fontId="7" fillId="7" borderId="8" xfId="1" applyNumberFormat="1" applyFont="1" applyFill="1" applyBorder="1" applyAlignment="1" applyProtection="1">
      <alignment horizontal="right" vertical="center" indent="4"/>
      <protection locked="0"/>
    </xf>
    <xf numFmtId="4" fontId="7" fillId="7" borderId="9" xfId="1" applyNumberFormat="1" applyFont="1" applyFill="1" applyBorder="1" applyAlignment="1" applyProtection="1">
      <alignment horizontal="center" vertical="center"/>
      <protection locked="0"/>
    </xf>
    <xf numFmtId="4" fontId="7" fillId="7" borderId="5" xfId="1" applyNumberFormat="1" applyFont="1" applyFill="1" applyBorder="1" applyAlignment="1" applyProtection="1">
      <alignment horizontal="center" vertical="center"/>
      <protection locked="0"/>
    </xf>
    <xf numFmtId="4" fontId="7" fillId="7" borderId="6" xfId="1" applyNumberFormat="1" applyFont="1" applyFill="1" applyBorder="1" applyAlignment="1" applyProtection="1">
      <alignment horizontal="center" vertical="center"/>
      <protection locked="0"/>
    </xf>
    <xf numFmtId="4" fontId="7" fillId="7" borderId="9" xfId="1" applyNumberFormat="1" applyFont="1" applyFill="1" applyBorder="1" applyAlignment="1" applyProtection="1">
      <alignment horizontal="right" vertical="center" indent="4"/>
      <protection locked="0"/>
    </xf>
    <xf numFmtId="4" fontId="7" fillId="7" borderId="5" xfId="1" applyNumberFormat="1" applyFont="1" applyFill="1" applyBorder="1" applyAlignment="1" applyProtection="1">
      <alignment horizontal="right" vertical="center" indent="4"/>
      <protection locked="0"/>
    </xf>
    <xf numFmtId="4" fontId="7" fillId="7" borderId="6" xfId="1" applyNumberFormat="1" applyFont="1" applyFill="1" applyBorder="1" applyAlignment="1" applyProtection="1">
      <alignment horizontal="right" vertical="center" indent="4"/>
      <protection locked="0"/>
    </xf>
    <xf numFmtId="0" fontId="28" fillId="0" borderId="0" xfId="1" applyFont="1" applyFill="1" applyBorder="1" applyAlignment="1" applyProtection="1">
      <alignment horizontal="left" vertical="center"/>
    </xf>
    <xf numFmtId="4" fontId="7" fillId="0" borderId="9" xfId="1" applyNumberFormat="1" applyFont="1" applyFill="1" applyBorder="1" applyAlignment="1" applyProtection="1">
      <alignment horizontal="right" vertical="center" indent="4"/>
      <protection locked="0"/>
    </xf>
    <xf numFmtId="4" fontId="7" fillId="0" borderId="5" xfId="1" applyNumberFormat="1" applyFont="1" applyFill="1" applyBorder="1" applyAlignment="1" applyProtection="1">
      <alignment horizontal="right" vertical="center" indent="4"/>
      <protection locked="0"/>
    </xf>
    <xf numFmtId="4" fontId="7" fillId="0" borderId="6" xfId="1" applyNumberFormat="1" applyFont="1" applyFill="1" applyBorder="1" applyAlignment="1" applyProtection="1">
      <alignment horizontal="right" vertical="center" indent="4"/>
      <protection locked="0"/>
    </xf>
    <xf numFmtId="171" fontId="7" fillId="0" borderId="9" xfId="1" applyNumberFormat="1" applyFont="1" applyFill="1" applyBorder="1" applyAlignment="1" applyProtection="1">
      <alignment horizontal="center" vertical="center"/>
      <protection locked="0"/>
    </xf>
    <xf numFmtId="171" fontId="7" fillId="0" borderId="5" xfId="1" applyNumberFormat="1" applyFont="1" applyFill="1" applyBorder="1" applyAlignment="1" applyProtection="1">
      <alignment horizontal="center" vertical="center"/>
      <protection locked="0"/>
    </xf>
    <xf numFmtId="171" fontId="7" fillId="0" borderId="6" xfId="1" applyNumberFormat="1" applyFont="1" applyFill="1" applyBorder="1" applyAlignment="1" applyProtection="1">
      <alignment horizontal="center" vertical="center"/>
      <protection locked="0"/>
    </xf>
    <xf numFmtId="0" fontId="8" fillId="0" borderId="0" xfId="1" applyFont="1" applyFill="1" applyAlignment="1" applyProtection="1">
      <alignment horizontal="left" vertical="center"/>
    </xf>
    <xf numFmtId="0" fontId="4" fillId="0" borderId="9" xfId="1" applyFont="1" applyFill="1" applyBorder="1" applyAlignment="1" applyProtection="1">
      <alignment horizontal="center" wrapText="1"/>
    </xf>
    <xf numFmtId="0" fontId="4" fillId="0" borderId="5" xfId="1" applyFont="1" applyFill="1" applyBorder="1" applyAlignment="1" applyProtection="1">
      <alignment horizontal="center"/>
    </xf>
    <xf numFmtId="0" fontId="4" fillId="0" borderId="6" xfId="1" applyFont="1" applyFill="1" applyBorder="1" applyAlignment="1" applyProtection="1">
      <alignment horizontal="center"/>
    </xf>
    <xf numFmtId="0" fontId="8" fillId="0" borderId="0" xfId="1" applyFont="1" applyFill="1" applyAlignment="1" applyProtection="1">
      <alignment horizontal="center" vertical="center"/>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0" fontId="4" fillId="0" borderId="8" xfId="1" applyFont="1" applyFill="1" applyBorder="1" applyAlignment="1" applyProtection="1">
      <alignment horizontal="right" vertical="center" wrapText="1" indent="1"/>
    </xf>
    <xf numFmtId="4" fontId="7" fillId="7" borderId="8" xfId="1" applyNumberFormat="1" applyFont="1" applyFill="1" applyBorder="1" applyAlignment="1" applyProtection="1">
      <alignment horizontal="right" vertical="center" wrapText="1" indent="1"/>
      <protection locked="0"/>
    </xf>
    <xf numFmtId="4" fontId="25" fillId="7" borderId="8" xfId="1" applyNumberFormat="1" applyFont="1" applyFill="1" applyBorder="1" applyAlignment="1" applyProtection="1">
      <alignment horizontal="right" vertical="center" indent="1"/>
      <protection locked="0"/>
    </xf>
    <xf numFmtId="1" fontId="26" fillId="0" borderId="0" xfId="1" applyNumberFormat="1" applyFont="1" applyFill="1" applyBorder="1" applyAlignment="1" applyProtection="1">
      <alignment horizontal="center" vertical="center"/>
    </xf>
    <xf numFmtId="0" fontId="12" fillId="2" borderId="9"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7"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171" fontId="7" fillId="2" borderId="9" xfId="0" applyNumberFormat="1" applyFont="1" applyFill="1" applyBorder="1" applyAlignment="1" applyProtection="1">
      <alignment horizontal="center" vertical="center"/>
      <protection locked="0"/>
    </xf>
    <xf numFmtId="171" fontId="7" fillId="2" borderId="6" xfId="0" applyNumberFormat="1" applyFont="1" applyFill="1" applyBorder="1" applyAlignment="1" applyProtection="1">
      <alignment horizontal="center" vertical="center"/>
      <protection locked="0"/>
    </xf>
    <xf numFmtId="171" fontId="7" fillId="2" borderId="5"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right" vertical="center" indent="1"/>
    </xf>
    <xf numFmtId="0" fontId="4" fillId="0" borderId="8" xfId="1" applyFont="1" applyFill="1" applyBorder="1" applyAlignment="1" applyProtection="1">
      <alignment horizontal="left" vertical="center" wrapText="1"/>
    </xf>
    <xf numFmtId="1" fontId="7" fillId="0" borderId="8" xfId="1"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center" wrapText="1"/>
    </xf>
    <xf numFmtId="0" fontId="7" fillId="0" borderId="15" xfId="1" applyFont="1" applyFill="1" applyBorder="1" applyAlignment="1" applyProtection="1">
      <alignment vertical="center" wrapText="1"/>
    </xf>
    <xf numFmtId="0" fontId="7" fillId="0" borderId="15" xfId="1" applyFont="1" applyFill="1" applyBorder="1" applyAlignment="1" applyProtection="1">
      <alignment vertical="center"/>
    </xf>
    <xf numFmtId="0" fontId="7" fillId="0" borderId="12" xfId="1" applyFont="1" applyFill="1" applyBorder="1" applyProtection="1">
      <protection locked="0"/>
    </xf>
    <xf numFmtId="0" fontId="7" fillId="0" borderId="15" xfId="1" applyFont="1" applyFill="1" applyBorder="1" applyProtection="1">
      <protection locked="0"/>
    </xf>
    <xf numFmtId="0" fontId="7" fillId="0" borderId="13" xfId="1" applyFont="1" applyFill="1" applyBorder="1" applyProtection="1">
      <protection locked="0"/>
    </xf>
    <xf numFmtId="0" fontId="7" fillId="0" borderId="5"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12" fillId="0" borderId="8" xfId="1" applyFont="1" applyFill="1" applyBorder="1" applyAlignment="1" applyProtection="1">
      <alignment horizontal="left" vertical="center" wrapText="1"/>
    </xf>
    <xf numFmtId="0" fontId="4" fillId="2" borderId="8" xfId="0" applyNumberFormat="1" applyFont="1" applyFill="1" applyBorder="1" applyAlignment="1" applyProtection="1">
      <alignment horizontal="center" vertical="center"/>
      <protection locked="0"/>
    </xf>
    <xf numFmtId="4" fontId="7" fillId="0" borderId="8" xfId="1" applyNumberFormat="1" applyFont="1" applyFill="1" applyBorder="1" applyAlignment="1" applyProtection="1">
      <alignment horizontal="right" vertical="center" indent="3"/>
      <protection locked="0"/>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center"/>
    </xf>
    <xf numFmtId="0" fontId="7" fillId="0" borderId="8" xfId="1" applyFont="1" applyFill="1" applyBorder="1" applyAlignment="1" applyProtection="1">
      <alignment horizontal="left" vertical="center"/>
    </xf>
    <xf numFmtId="0" fontId="12" fillId="0"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justify" wrapText="1"/>
    </xf>
    <xf numFmtId="4" fontId="7" fillId="7" borderId="8" xfId="1" applyNumberFormat="1" applyFont="1" applyFill="1" applyBorder="1" applyAlignment="1" applyProtection="1">
      <alignment horizontal="right" vertical="center" indent="3"/>
      <protection locked="0"/>
    </xf>
    <xf numFmtId="0" fontId="4" fillId="0" borderId="8" xfId="1" applyFont="1" applyFill="1" applyBorder="1" applyAlignment="1" applyProtection="1">
      <alignment horizontal="right" vertical="center" indent="2"/>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11" fillId="0" borderId="2" xfId="7" applyFont="1" applyFill="1" applyBorder="1" applyAlignment="1" applyProtection="1">
      <alignment horizontal="justify" vertical="center" wrapText="1"/>
    </xf>
    <xf numFmtId="0" fontId="22" fillId="0" borderId="0" xfId="7" applyFont="1" applyFill="1" applyBorder="1" applyAlignment="1" applyProtection="1">
      <alignment horizontal="justify" vertical="center" wrapText="1"/>
    </xf>
    <xf numFmtId="0" fontId="12" fillId="0" borderId="0" xfId="7" applyFont="1" applyFill="1" applyBorder="1" applyAlignment="1" applyProtection="1">
      <alignment horizontal="justify" vertical="center" wrapText="1"/>
    </xf>
    <xf numFmtId="0" fontId="11" fillId="0" borderId="5" xfId="7" applyFont="1" applyFill="1" applyBorder="1" applyAlignment="1" applyProtection="1">
      <alignment horizontal="right" vertical="center" indent="10"/>
    </xf>
    <xf numFmtId="0" fontId="11" fillId="0" borderId="6" xfId="7" applyFont="1" applyFill="1" applyBorder="1" applyAlignment="1" applyProtection="1">
      <alignment horizontal="right" vertical="center" indent="10"/>
    </xf>
    <xf numFmtId="0" fontId="4" fillId="0" borderId="12" xfId="7" applyFont="1" applyFill="1" applyBorder="1" applyAlignment="1" applyProtection="1">
      <alignment vertical="center"/>
      <protection locked="0"/>
    </xf>
    <xf numFmtId="0" fontId="4" fillId="0" borderId="15"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4" fillId="0" borderId="6" xfId="7" applyFont="1" applyFill="1" applyBorder="1" applyAlignment="1" applyProtection="1">
      <alignment vertical="center"/>
      <protection locked="0"/>
    </xf>
    <xf numFmtId="0" fontId="8" fillId="0" borderId="15" xfId="7" applyFont="1" applyFill="1" applyBorder="1" applyAlignment="1" applyProtection="1">
      <alignment horizontal="left" vertical="center"/>
    </xf>
    <xf numFmtId="1" fontId="11" fillId="0" borderId="4" xfId="7" applyNumberFormat="1" applyFont="1" applyFill="1" applyBorder="1" applyAlignment="1" applyProtection="1">
      <alignment horizontal="center" vertical="center" wrapText="1"/>
    </xf>
    <xf numFmtId="1" fontId="11" fillId="0" borderId="11" xfId="7" applyNumberFormat="1" applyFont="1" applyFill="1" applyBorder="1" applyAlignment="1" applyProtection="1">
      <alignment horizontal="center" vertical="center" wrapText="1"/>
    </xf>
    <xf numFmtId="1" fontId="11" fillId="0" borderId="14" xfId="7" applyNumberFormat="1" applyFont="1" applyFill="1" applyBorder="1" applyAlignment="1" applyProtection="1">
      <alignment horizontal="center" vertical="center" wrapText="1"/>
    </xf>
    <xf numFmtId="0" fontId="16" fillId="0" borderId="9" xfId="7" applyFont="1" applyFill="1" applyBorder="1" applyAlignment="1" applyProtection="1">
      <alignment horizontal="left" vertical="center"/>
    </xf>
    <xf numFmtId="0" fontId="16" fillId="0" borderId="5" xfId="7" applyFont="1" applyFill="1" applyBorder="1" applyAlignment="1" applyProtection="1">
      <alignment horizontal="left" vertical="center"/>
    </xf>
    <xf numFmtId="0" fontId="16" fillId="0" borderId="6" xfId="7" applyFont="1" applyFill="1" applyBorder="1" applyAlignment="1" applyProtection="1">
      <alignment horizontal="left" vertical="center"/>
    </xf>
    <xf numFmtId="0" fontId="11" fillId="0" borderId="3" xfId="7" applyFont="1" applyFill="1" applyBorder="1" applyAlignment="1" applyProtection="1">
      <alignment horizontal="center" vertical="center" wrapText="1"/>
    </xf>
    <xf numFmtId="0" fontId="11" fillId="0" borderId="2" xfId="7" applyFont="1" applyFill="1" applyBorder="1" applyAlignment="1" applyProtection="1">
      <alignment horizontal="center" vertical="center" wrapText="1"/>
    </xf>
    <xf numFmtId="0" fontId="11" fillId="0" borderId="1" xfId="7" applyFont="1" applyFill="1" applyBorder="1" applyAlignment="1" applyProtection="1">
      <alignment horizontal="center" vertical="center" wrapText="1"/>
    </xf>
    <xf numFmtId="0" fontId="11" fillId="0" borderId="4" xfId="7" applyFont="1" applyFill="1" applyBorder="1" applyAlignment="1" applyProtection="1">
      <alignment horizontal="center" vertical="center" wrapText="1"/>
    </xf>
    <xf numFmtId="0" fontId="11" fillId="0" borderId="11"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wrapText="1"/>
    </xf>
    <xf numFmtId="4" fontId="11" fillId="0" borderId="4" xfId="7" applyNumberFormat="1" applyFont="1" applyFill="1" applyBorder="1" applyAlignment="1" applyProtection="1">
      <alignment horizontal="center" vertical="center" wrapText="1"/>
    </xf>
    <xf numFmtId="4" fontId="11" fillId="0" borderId="11" xfId="7" applyNumberFormat="1" applyFont="1" applyFill="1" applyBorder="1" applyAlignment="1" applyProtection="1">
      <alignment horizontal="center" vertical="center" wrapText="1"/>
    </xf>
    <xf numFmtId="4" fontId="11" fillId="0" borderId="14"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left" vertical="center"/>
    </xf>
    <xf numFmtId="0" fontId="11" fillId="0" borderId="5" xfId="7" applyFont="1" applyFill="1" applyBorder="1" applyAlignment="1" applyProtection="1">
      <alignment horizontal="left" vertical="center"/>
    </xf>
    <xf numFmtId="0" fontId="11" fillId="0" borderId="6"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23" fillId="0" borderId="5" xfId="18" applyFont="1" applyBorder="1" applyAlignment="1" applyProtection="1">
      <alignment horizontal="center" vertical="center"/>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1" fillId="0" borderId="2" xfId="7" applyFont="1" applyFill="1" applyBorder="1" applyAlignment="1" applyProtection="1">
      <alignment horizontal="left" vertical="center" wrapText="1"/>
    </xf>
    <xf numFmtId="0" fontId="4" fillId="0" borderId="9" xfId="7" applyFont="1" applyFill="1" applyBorder="1" applyAlignment="1" applyProtection="1">
      <alignment vertical="center"/>
      <protection locked="0"/>
    </xf>
    <xf numFmtId="0" fontId="11" fillId="0" borderId="9" xfId="7" applyFont="1" applyFill="1" applyBorder="1" applyAlignment="1" applyProtection="1">
      <alignment horizontal="right" vertical="center" wrapText="1" indent="1"/>
    </xf>
    <xf numFmtId="0" fontId="11" fillId="0" borderId="6" xfId="7" applyFont="1" applyFill="1" applyBorder="1" applyAlignment="1" applyProtection="1">
      <alignment horizontal="right" vertical="center" wrapText="1" indent="1"/>
    </xf>
    <xf numFmtId="0" fontId="11" fillId="0" borderId="9" xfId="7" applyFont="1" applyFill="1" applyBorder="1" applyAlignment="1" applyProtection="1">
      <alignment horizontal="right" vertical="center" wrapText="1" indent="1"/>
      <protection locked="0"/>
    </xf>
    <xf numFmtId="0" fontId="11" fillId="0" borderId="6" xfId="7" applyFont="1" applyFill="1" applyBorder="1" applyAlignment="1" applyProtection="1">
      <alignment horizontal="right" vertical="center" wrapText="1" indent="1"/>
      <protection locked="0"/>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4" xfId="7" applyFont="1" applyFill="1" applyBorder="1" applyAlignment="1" applyProtection="1">
      <alignment horizontal="center" vertical="center" textRotation="90" wrapText="1"/>
    </xf>
    <xf numFmtId="0" fontId="8" fillId="2" borderId="15" xfId="1" applyFont="1" applyFill="1" applyBorder="1" applyAlignment="1" applyProtection="1">
      <alignment vertical="center" wrapText="1"/>
    </xf>
    <xf numFmtId="0" fontId="7" fillId="2" borderId="15" xfId="1" applyFont="1" applyFill="1" applyBorder="1" applyAlignment="1" applyProtection="1">
      <alignment vertical="center"/>
    </xf>
    <xf numFmtId="0" fontId="12" fillId="2" borderId="0" xfId="1" applyFont="1" applyFill="1" applyBorder="1" applyAlignment="1" applyProtection="1">
      <alignment horizontal="left"/>
    </xf>
    <xf numFmtId="0" fontId="12" fillId="0" borderId="2"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7" fillId="0" borderId="8" xfId="1" applyFont="1" applyFill="1" applyBorder="1" applyAlignment="1" applyProtection="1">
      <alignment horizontal="right" vertical="center" wrapText="1" indent="4"/>
    </xf>
    <xf numFmtId="0" fontId="8" fillId="0" borderId="15" xfId="1" applyFont="1" applyFill="1" applyBorder="1" applyAlignment="1" applyProtection="1">
      <alignment horizontal="left" vertical="center" wrapText="1"/>
    </xf>
    <xf numFmtId="0" fontId="7" fillId="3" borderId="8" xfId="7" applyFont="1" applyFill="1" applyBorder="1" applyAlignment="1" applyProtection="1">
      <alignment horizontal="center" vertical="center" wrapText="1"/>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20"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left" vertical="top" wrapText="1"/>
    </xf>
    <xf numFmtId="0" fontId="45"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top" wrapText="1"/>
    </xf>
    <xf numFmtId="0" fontId="3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7"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25" fillId="0" borderId="16" xfId="0" applyFont="1" applyFill="1" applyBorder="1" applyAlignment="1" applyProtection="1">
      <alignment horizontal="left" vertical="top" wrapText="1"/>
    </xf>
    <xf numFmtId="0" fontId="25" fillId="0" borderId="17" xfId="0" applyFont="1" applyFill="1" applyBorder="1" applyAlignment="1" applyProtection="1">
      <alignment horizontal="left" vertical="top" wrapText="1"/>
    </xf>
    <xf numFmtId="0" fontId="25" fillId="0" borderId="19" xfId="0" applyFont="1" applyFill="1" applyBorder="1" applyAlignment="1" applyProtection="1">
      <alignment horizontal="left" vertical="top" wrapText="1"/>
    </xf>
    <xf numFmtId="0" fontId="25" fillId="0" borderId="18" xfId="0" applyFont="1" applyFill="1" applyBorder="1" applyAlignment="1" applyProtection="1">
      <alignment horizontal="left" vertical="top" wrapText="1"/>
    </xf>
    <xf numFmtId="0" fontId="7" fillId="0" borderId="16"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Fill="1" applyBorder="1" applyAlignment="1" applyProtection="1">
      <alignment horizontal="justify" vertical="center"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top" wrapText="1"/>
    </xf>
    <xf numFmtId="0" fontId="12" fillId="0" borderId="2" xfId="0" applyFont="1" applyFill="1" applyBorder="1" applyAlignment="1" applyProtection="1">
      <alignment horizontal="center" vertical="top"/>
    </xf>
    <xf numFmtId="0" fontId="12" fillId="0" borderId="0" xfId="0" applyFont="1" applyFill="1" applyBorder="1" applyAlignment="1" applyProtection="1">
      <alignment horizontal="center" vertical="center"/>
    </xf>
    <xf numFmtId="0" fontId="7" fillId="0" borderId="9"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justify" wrapText="1"/>
    </xf>
    <xf numFmtId="0" fontId="51" fillId="0" borderId="0" xfId="1" applyFont="1" applyFill="1" applyBorder="1" applyAlignment="1" applyProtection="1">
      <alignment horizontal="left" vertical="center" wrapText="1"/>
    </xf>
    <xf numFmtId="0" fontId="34" fillId="0" borderId="0" xfId="1" applyFont="1" applyFill="1" applyBorder="1" applyAlignment="1" applyProtection="1">
      <alignment horizontal="justify" vertical="center" wrapText="1"/>
    </xf>
    <xf numFmtId="0" fontId="34" fillId="0" borderId="0" xfId="1" applyFont="1" applyFill="1" applyBorder="1" applyAlignment="1" applyProtection="1">
      <alignment horizontal="left" wrapText="1"/>
    </xf>
    <xf numFmtId="0" fontId="34" fillId="0" borderId="15" xfId="1" applyFont="1" applyFill="1" applyBorder="1" applyAlignment="1" applyProtection="1">
      <alignment horizontal="left" wrapText="1"/>
      <protection locked="0"/>
    </xf>
    <xf numFmtId="0" fontId="34" fillId="0" borderId="15" xfId="1" applyFont="1" applyFill="1" applyBorder="1" applyAlignment="1" applyProtection="1">
      <alignment horizontal="center" vertical="center"/>
      <protection locked="0"/>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51" fillId="0" borderId="15" xfId="1" applyFont="1" applyFill="1" applyBorder="1" applyAlignment="1" applyProtection="1">
      <alignment horizontal="center" vertical="center"/>
      <protection locked="0"/>
    </xf>
    <xf numFmtId="0" fontId="51" fillId="0" borderId="0" xfId="1" applyFont="1" applyFill="1" applyBorder="1" applyAlignment="1" applyProtection="1">
      <alignment horizontal="justify" vertical="top" wrapText="1"/>
    </xf>
    <xf numFmtId="0" fontId="34" fillId="0" borderId="0" xfId="1" applyFont="1" applyFill="1" applyBorder="1" applyAlignment="1" applyProtection="1">
      <alignment horizontal="left" vertical="center"/>
    </xf>
    <xf numFmtId="0" fontId="34" fillId="0" borderId="0" xfId="1" applyFont="1" applyFill="1" applyBorder="1" applyAlignment="1" applyProtection="1">
      <alignment horizontal="left"/>
    </xf>
    <xf numFmtId="0" fontId="7" fillId="0" borderId="0" xfId="0" applyFont="1" applyFill="1" applyBorder="1" applyAlignment="1" applyProtection="1">
      <alignment horizontal="justify" vertical="center"/>
    </xf>
    <xf numFmtId="0" fontId="7" fillId="0" borderId="9"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0" fontId="12" fillId="0" borderId="0" xfId="0" applyFont="1" applyFill="1" applyBorder="1" applyAlignment="1" applyProtection="1">
      <alignment horizontal="center" vertical="top"/>
    </xf>
    <xf numFmtId="49" fontId="8" fillId="0" borderId="0"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center" vertical="center"/>
    </xf>
    <xf numFmtId="0" fontId="7" fillId="7" borderId="9"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left" vertical="center"/>
      <protection locked="0"/>
    </xf>
    <xf numFmtId="0" fontId="7" fillId="7" borderId="5" xfId="0" applyFont="1" applyFill="1" applyBorder="1" applyAlignment="1" applyProtection="1">
      <alignment horizontal="left" vertical="center"/>
      <protection locked="0"/>
    </xf>
    <xf numFmtId="0" fontId="7" fillId="7" borderId="6" xfId="0"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justify" vertical="center" wrapText="1"/>
    </xf>
    <xf numFmtId="0" fontId="7" fillId="0" borderId="15" xfId="0" applyFont="1" applyFill="1" applyBorder="1" applyAlignment="1" applyProtection="1">
      <alignment horizontal="justify" vertical="center" wrapText="1"/>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justify" vertical="center" wrapText="1"/>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42"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top" wrapText="1"/>
    </xf>
    <xf numFmtId="0" fontId="12" fillId="0" borderId="0" xfId="0" applyFont="1" applyFill="1" applyBorder="1" applyAlignment="1" applyProtection="1">
      <alignment horizontal="justify" wrapText="1"/>
    </xf>
    <xf numFmtId="49" fontId="7" fillId="0" borderId="15" xfId="0" applyNumberFormat="1" applyFont="1" applyFill="1" applyBorder="1" applyAlignment="1" applyProtection="1">
      <alignment horizontal="justify" vertical="center" wrapText="1"/>
    </xf>
    <xf numFmtId="0" fontId="22" fillId="0" borderId="0" xfId="1" applyFont="1" applyFill="1" applyBorder="1" applyAlignment="1" applyProtection="1">
      <alignment horizontal="left" vertical="top"/>
    </xf>
    <xf numFmtId="0" fontId="4" fillId="0" borderId="0" xfId="1" applyFont="1" applyFill="1" applyBorder="1" applyAlignment="1" applyProtection="1">
      <alignment horizontal="justify" vertical="top"/>
    </xf>
    <xf numFmtId="0" fontId="13" fillId="0" borderId="0" xfId="1" applyFont="1" applyFill="1" applyBorder="1" applyAlignment="1" applyProtection="1">
      <alignment horizontal="justify" vertical="top" wrapText="1"/>
    </xf>
    <xf numFmtId="14" fontId="7" fillId="0" borderId="9" xfId="1" applyNumberFormat="1" applyFont="1" applyFill="1" applyBorder="1" applyAlignment="1" applyProtection="1">
      <alignment horizontal="center" vertical="center"/>
    </xf>
    <xf numFmtId="14" fontId="7" fillId="0" borderId="5" xfId="1" applyNumberFormat="1" applyFont="1" applyFill="1" applyBorder="1" applyAlignment="1" applyProtection="1">
      <alignment horizontal="center" vertical="center"/>
    </xf>
    <xf numFmtId="14" fontId="7" fillId="0" borderId="6" xfId="1" applyNumberFormat="1" applyFont="1" applyFill="1" applyBorder="1" applyAlignment="1" applyProtection="1">
      <alignment horizontal="center" vertical="center"/>
    </xf>
    <xf numFmtId="0" fontId="4" fillId="0" borderId="15"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13" fillId="0" borderId="15" xfId="1" applyFont="1" applyFill="1" applyBorder="1" applyAlignment="1" applyProtection="1">
      <alignment horizontal="left" vertical="center"/>
      <protection locked="0"/>
    </xf>
    <xf numFmtId="0" fontId="4" fillId="0" borderId="15" xfId="1" applyFont="1" applyFill="1" applyBorder="1" applyAlignment="1" applyProtection="1">
      <alignment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vertical="center" wrapText="1"/>
    </xf>
    <xf numFmtId="0" fontId="4" fillId="0" borderId="15"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left" vertical="center" wrapText="1"/>
      <protection locked="0"/>
    </xf>
    <xf numFmtId="0" fontId="13" fillId="0" borderId="15"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xf>
    <xf numFmtId="0" fontId="4" fillId="0" borderId="0" xfId="1" applyFont="1" applyFill="1" applyBorder="1" applyAlignment="1" applyProtection="1">
      <alignment horizontal="justify" vertical="center"/>
    </xf>
    <xf numFmtId="0" fontId="4" fillId="0" borderId="15" xfId="1" applyFont="1" applyFill="1" applyBorder="1" applyAlignment="1" applyProtection="1">
      <alignment horizontal="left" vertical="center"/>
      <protection locked="0"/>
    </xf>
    <xf numFmtId="0" fontId="8"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justify" vertical="center" wrapText="1"/>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179</xdr:row>
      <xdr:rowOff>0</xdr:rowOff>
    </xdr:from>
    <xdr:ext cx="95709" cy="209331"/>
    <xdr:sp macro="" textlink="">
      <xdr:nvSpPr>
        <xdr:cNvPr id="6" name="pole tekstowe 5"/>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8" name="pole tekstowe 7"/>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9" name="pole tekstowe 8"/>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10" name="pole tekstowe 9"/>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8010"/>
    <xdr:sp macro="" textlink="">
      <xdr:nvSpPr>
        <xdr:cNvPr id="11" name="pole tekstowe 10"/>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2" name="pole tekstowe 11"/>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3" name="pole tekstowe 12"/>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4" name="pole tekstowe 13"/>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5" name="pole tekstowe 14"/>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6" name="pole tekstowe 15"/>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7" name="pole tekstowe 16"/>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1</xdr:row>
      <xdr:rowOff>343765</xdr:rowOff>
    </xdr:from>
    <xdr:to>
      <xdr:col>14</xdr:col>
      <xdr:colOff>384464</xdr:colOff>
      <xdr:row>1</xdr:row>
      <xdr:rowOff>753871</xdr:rowOff>
    </xdr:to>
    <xdr:pic>
      <xdr:nvPicPr>
        <xdr:cNvPr id="18" name="Obraz 17">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1</xdr:row>
      <xdr:rowOff>257175</xdr:rowOff>
    </xdr:from>
    <xdr:to>
      <xdr:col>14</xdr:col>
      <xdr:colOff>1180423</xdr:colOff>
      <xdr:row>1</xdr:row>
      <xdr:rowOff>808759</xdr:rowOff>
    </xdr:to>
    <xdr:pic>
      <xdr:nvPicPr>
        <xdr:cNvPr id="19" name="Obraz 18">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twoCellAnchor>
    <xdr:from>
      <xdr:col>13</xdr:col>
      <xdr:colOff>55418</xdr:colOff>
      <xdr:row>44</xdr:row>
      <xdr:rowOff>5197</xdr:rowOff>
    </xdr:from>
    <xdr:to>
      <xdr:col>13</xdr:col>
      <xdr:colOff>349827</xdr:colOff>
      <xdr:row>45</xdr:row>
      <xdr:rowOff>3</xdr:rowOff>
    </xdr:to>
    <xdr:sp macro="" textlink="">
      <xdr:nvSpPr>
        <xdr:cNvPr id="20" name="Strzałka w lewo 19">
          <a:extLst>
            <a:ext uri="{FF2B5EF4-FFF2-40B4-BE49-F238E27FC236}">
              <a16:creationId xmlns:a16="http://schemas.microsoft.com/office/drawing/2014/main" xmlns="" id="{00000000-0008-0000-0100-000002000000}"/>
            </a:ext>
          </a:extLst>
        </xdr:cNvPr>
        <xdr:cNvSpPr/>
      </xdr:nvSpPr>
      <xdr:spPr>
        <a:xfrm>
          <a:off x="7008668" y="920981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38100</xdr:colOff>
      <xdr:row>45</xdr:row>
      <xdr:rowOff>25979</xdr:rowOff>
    </xdr:from>
    <xdr:to>
      <xdr:col>13</xdr:col>
      <xdr:colOff>406111</xdr:colOff>
      <xdr:row>45</xdr:row>
      <xdr:rowOff>185306</xdr:rowOff>
    </xdr:to>
    <xdr:pic>
      <xdr:nvPicPr>
        <xdr:cNvPr id="21" name="Obraz 20">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91350" y="9351820"/>
          <a:ext cx="368011" cy="159327"/>
        </a:xfrm>
        <a:prstGeom prst="rect">
          <a:avLst/>
        </a:prstGeom>
      </xdr:spPr>
    </xdr:pic>
    <xdr:clientData/>
  </xdr:twoCellAnchor>
  <xdr:twoCellAnchor>
    <xdr:from>
      <xdr:col>13</xdr:col>
      <xdr:colOff>47625</xdr:colOff>
      <xdr:row>127</xdr:row>
      <xdr:rowOff>0</xdr:rowOff>
    </xdr:from>
    <xdr:to>
      <xdr:col>13</xdr:col>
      <xdr:colOff>342034</xdr:colOff>
      <xdr:row>127</xdr:row>
      <xdr:rowOff>116033</xdr:rowOff>
    </xdr:to>
    <xdr:sp macro="" textlink="">
      <xdr:nvSpPr>
        <xdr:cNvPr id="22" name="Strzałka w lewo 21">
          <a:extLst>
            <a:ext uri="{FF2B5EF4-FFF2-40B4-BE49-F238E27FC236}">
              <a16:creationId xmlns:a16="http://schemas.microsoft.com/office/drawing/2014/main" xmlns="" id="{00000000-0008-0000-0100-000002000000}"/>
            </a:ext>
          </a:extLst>
        </xdr:cNvPr>
        <xdr:cNvSpPr/>
      </xdr:nvSpPr>
      <xdr:spPr>
        <a:xfrm>
          <a:off x="7086600" y="225171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134</xdr:row>
      <xdr:rowOff>0</xdr:rowOff>
    </xdr:from>
    <xdr:to>
      <xdr:col>13</xdr:col>
      <xdr:colOff>342034</xdr:colOff>
      <xdr:row>134</xdr:row>
      <xdr:rowOff>116033</xdr:rowOff>
    </xdr:to>
    <xdr:sp macro="" textlink="">
      <xdr:nvSpPr>
        <xdr:cNvPr id="23" name="Strzałka w lewo 22">
          <a:extLst>
            <a:ext uri="{FF2B5EF4-FFF2-40B4-BE49-F238E27FC236}">
              <a16:creationId xmlns:a16="http://schemas.microsoft.com/office/drawing/2014/main" xmlns="" id="{00000000-0008-0000-0100-000002000000}"/>
            </a:ext>
          </a:extLst>
        </xdr:cNvPr>
        <xdr:cNvSpPr/>
      </xdr:nvSpPr>
      <xdr:spPr>
        <a:xfrm>
          <a:off x="7086600" y="23841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141</xdr:row>
      <xdr:rowOff>0</xdr:rowOff>
    </xdr:from>
    <xdr:to>
      <xdr:col>13</xdr:col>
      <xdr:colOff>342034</xdr:colOff>
      <xdr:row>141</xdr:row>
      <xdr:rowOff>116033</xdr:rowOff>
    </xdr:to>
    <xdr:sp macro="" textlink="">
      <xdr:nvSpPr>
        <xdr:cNvPr id="24" name="Strzałka w lewo 23">
          <a:extLst>
            <a:ext uri="{FF2B5EF4-FFF2-40B4-BE49-F238E27FC236}">
              <a16:creationId xmlns:a16="http://schemas.microsoft.com/office/drawing/2014/main" xmlns="" id="{00000000-0008-0000-0100-000002000000}"/>
            </a:ext>
          </a:extLst>
        </xdr:cNvPr>
        <xdr:cNvSpPr/>
      </xdr:nvSpPr>
      <xdr:spPr>
        <a:xfrm>
          <a:off x="7086600" y="25250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148</xdr:row>
      <xdr:rowOff>0</xdr:rowOff>
    </xdr:from>
    <xdr:to>
      <xdr:col>13</xdr:col>
      <xdr:colOff>342034</xdr:colOff>
      <xdr:row>148</xdr:row>
      <xdr:rowOff>116033</xdr:rowOff>
    </xdr:to>
    <xdr:sp macro="" textlink="">
      <xdr:nvSpPr>
        <xdr:cNvPr id="25" name="Strzałka w lewo 24">
          <a:extLst>
            <a:ext uri="{FF2B5EF4-FFF2-40B4-BE49-F238E27FC236}">
              <a16:creationId xmlns:a16="http://schemas.microsoft.com/office/drawing/2014/main" xmlns="" id="{00000000-0008-0000-0100-000002000000}"/>
            </a:ext>
          </a:extLst>
        </xdr:cNvPr>
        <xdr:cNvSpPr/>
      </xdr:nvSpPr>
      <xdr:spPr>
        <a:xfrm>
          <a:off x="7086600" y="266033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128</xdr:row>
      <xdr:rowOff>0</xdr:rowOff>
    </xdr:from>
    <xdr:to>
      <xdr:col>13</xdr:col>
      <xdr:colOff>415636</xdr:colOff>
      <xdr:row>128</xdr:row>
      <xdr:rowOff>161925</xdr:rowOff>
    </xdr:to>
    <xdr:pic>
      <xdr:nvPicPr>
        <xdr:cNvPr id="29" name="Obraz 2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2640925"/>
          <a:ext cx="368011" cy="161925"/>
        </a:xfrm>
        <a:prstGeom prst="rect">
          <a:avLst/>
        </a:prstGeom>
      </xdr:spPr>
    </xdr:pic>
    <xdr:clientData/>
  </xdr:twoCellAnchor>
  <xdr:twoCellAnchor editAs="oneCell">
    <xdr:from>
      <xdr:col>13</xdr:col>
      <xdr:colOff>47625</xdr:colOff>
      <xdr:row>135</xdr:row>
      <xdr:rowOff>0</xdr:rowOff>
    </xdr:from>
    <xdr:to>
      <xdr:col>13</xdr:col>
      <xdr:colOff>415636</xdr:colOff>
      <xdr:row>135</xdr:row>
      <xdr:rowOff>161925</xdr:rowOff>
    </xdr:to>
    <xdr:pic>
      <xdr:nvPicPr>
        <xdr:cNvPr id="30" name="Obraz 29">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3964900"/>
          <a:ext cx="368011" cy="161925"/>
        </a:xfrm>
        <a:prstGeom prst="rect">
          <a:avLst/>
        </a:prstGeom>
      </xdr:spPr>
    </xdr:pic>
    <xdr:clientData/>
  </xdr:twoCellAnchor>
  <xdr:twoCellAnchor editAs="oneCell">
    <xdr:from>
      <xdr:col>13</xdr:col>
      <xdr:colOff>47625</xdr:colOff>
      <xdr:row>142</xdr:row>
      <xdr:rowOff>0</xdr:rowOff>
    </xdr:from>
    <xdr:to>
      <xdr:col>13</xdr:col>
      <xdr:colOff>415636</xdr:colOff>
      <xdr:row>142</xdr:row>
      <xdr:rowOff>161925</xdr:rowOff>
    </xdr:to>
    <xdr:pic>
      <xdr:nvPicPr>
        <xdr:cNvPr id="31" name="Obraz 30">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5374600"/>
          <a:ext cx="368011" cy="161925"/>
        </a:xfrm>
        <a:prstGeom prst="rect">
          <a:avLst/>
        </a:prstGeom>
      </xdr:spPr>
    </xdr:pic>
    <xdr:clientData/>
  </xdr:twoCellAnchor>
  <xdr:twoCellAnchor editAs="oneCell">
    <xdr:from>
      <xdr:col>13</xdr:col>
      <xdr:colOff>47625</xdr:colOff>
      <xdr:row>149</xdr:row>
      <xdr:rowOff>0</xdr:rowOff>
    </xdr:from>
    <xdr:to>
      <xdr:col>13</xdr:col>
      <xdr:colOff>415636</xdr:colOff>
      <xdr:row>149</xdr:row>
      <xdr:rowOff>161925</xdr:rowOff>
    </xdr:to>
    <xdr:pic>
      <xdr:nvPicPr>
        <xdr:cNvPr id="32" name="Obraz 3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6727150"/>
          <a:ext cx="368011" cy="161925"/>
        </a:xfrm>
        <a:prstGeom prst="rect">
          <a:avLst/>
        </a:prstGeom>
      </xdr:spPr>
    </xdr:pic>
    <xdr:clientData/>
  </xdr:twoCellAnchor>
  <xdr:twoCellAnchor editAs="oneCell">
    <xdr:from>
      <xdr:col>13</xdr:col>
      <xdr:colOff>76200</xdr:colOff>
      <xdr:row>152</xdr:row>
      <xdr:rowOff>57150</xdr:rowOff>
    </xdr:from>
    <xdr:to>
      <xdr:col>13</xdr:col>
      <xdr:colOff>342900</xdr:colOff>
      <xdr:row>154</xdr:row>
      <xdr:rowOff>9525</xdr:rowOff>
    </xdr:to>
    <xdr:pic>
      <xdr:nvPicPr>
        <xdr:cNvPr id="33" name="Obraz 32">
          <a:extLst>
            <a:ext uri="{FF2B5EF4-FFF2-40B4-BE49-F238E27FC236}">
              <a16:creationId xmlns:a16="http://schemas.microsoft.com/office/drawing/2014/main" xmlns="" id="{9348EE26-F14E-427D-A928-66CBC86BB5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15175" y="27698700"/>
          <a:ext cx="2667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49698</xdr:colOff>
      <xdr:row>19</xdr:row>
      <xdr:rowOff>49698</xdr:rowOff>
    </xdr:from>
    <xdr:to>
      <xdr:col>6</xdr:col>
      <xdr:colOff>344107</xdr:colOff>
      <xdr:row>19</xdr:row>
      <xdr:rowOff>165731</xdr:rowOff>
    </xdr:to>
    <xdr:sp macro="" textlink="">
      <xdr:nvSpPr>
        <xdr:cNvPr id="5" name="Strzałka w lewo 4">
          <a:extLst>
            <a:ext uri="{FF2B5EF4-FFF2-40B4-BE49-F238E27FC236}">
              <a16:creationId xmlns:a16="http://schemas.microsoft.com/office/drawing/2014/main" xmlns="" id="{00000000-0008-0000-0100-000002000000}"/>
            </a:ext>
          </a:extLst>
        </xdr:cNvPr>
        <xdr:cNvSpPr/>
      </xdr:nvSpPr>
      <xdr:spPr>
        <a:xfrm>
          <a:off x="6924263" y="9773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19</xdr:row>
      <xdr:rowOff>198372</xdr:rowOff>
    </xdr:from>
    <xdr:to>
      <xdr:col>6</xdr:col>
      <xdr:colOff>417709</xdr:colOff>
      <xdr:row>21</xdr:row>
      <xdr:rowOff>12428</xdr:rowOff>
    </xdr:to>
    <xdr:pic>
      <xdr:nvPicPr>
        <xdr:cNvPr id="6" name="Obraz 5">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263" y="992215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7</xdr:row>
      <xdr:rowOff>133350</xdr:rowOff>
    </xdr:from>
    <xdr:to>
      <xdr:col>14</xdr:col>
      <xdr:colOff>342034</xdr:colOff>
      <xdr:row>7</xdr:row>
      <xdr:rowOff>249383</xdr:rowOff>
    </xdr:to>
    <xdr:sp macro="" textlink="">
      <xdr:nvSpPr>
        <xdr:cNvPr id="19" name="Strzałka w lewo 18">
          <a:extLst>
            <a:ext uri="{FF2B5EF4-FFF2-40B4-BE49-F238E27FC236}">
              <a16:creationId xmlns:a16="http://schemas.microsoft.com/office/drawing/2014/main" xmlns="" id="{00000000-0008-0000-0100-000002000000}"/>
            </a:ext>
          </a:extLst>
        </xdr:cNvPr>
        <xdr:cNvSpPr/>
      </xdr:nvSpPr>
      <xdr:spPr>
        <a:xfrm>
          <a:off x="7019925" y="1885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18</xdr:row>
      <xdr:rowOff>57150</xdr:rowOff>
    </xdr:from>
    <xdr:to>
      <xdr:col>14</xdr:col>
      <xdr:colOff>342034</xdr:colOff>
      <xdr:row>18</xdr:row>
      <xdr:rowOff>173183</xdr:rowOff>
    </xdr:to>
    <xdr:sp macro="" textlink="">
      <xdr:nvSpPr>
        <xdr:cNvPr id="21" name="Strzałka w lewo 20">
          <a:extLst>
            <a:ext uri="{FF2B5EF4-FFF2-40B4-BE49-F238E27FC236}">
              <a16:creationId xmlns:a16="http://schemas.microsoft.com/office/drawing/2014/main" xmlns="" id="{00000000-0008-0000-0100-000002000000}"/>
            </a:ext>
          </a:extLst>
        </xdr:cNvPr>
        <xdr:cNvSpPr/>
      </xdr:nvSpPr>
      <xdr:spPr>
        <a:xfrm>
          <a:off x="7019925" y="4705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44</xdr:row>
      <xdr:rowOff>28575</xdr:rowOff>
    </xdr:from>
    <xdr:to>
      <xdr:col>14</xdr:col>
      <xdr:colOff>342034</xdr:colOff>
      <xdr:row>45</xdr:row>
      <xdr:rowOff>0</xdr:rowOff>
    </xdr:to>
    <xdr:sp macro="" textlink="">
      <xdr:nvSpPr>
        <xdr:cNvPr id="22" name="Strzałka w lewo 21">
          <a:extLst>
            <a:ext uri="{FF2B5EF4-FFF2-40B4-BE49-F238E27FC236}">
              <a16:creationId xmlns:a16="http://schemas.microsoft.com/office/drawing/2014/main" xmlns="" id="{00000000-0008-0000-0100-000002000000}"/>
            </a:ext>
          </a:extLst>
        </xdr:cNvPr>
        <xdr:cNvSpPr/>
      </xdr:nvSpPr>
      <xdr:spPr>
        <a:xfrm>
          <a:off x="7019925" y="103632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66</xdr:row>
      <xdr:rowOff>38099</xdr:rowOff>
    </xdr:from>
    <xdr:to>
      <xdr:col>14</xdr:col>
      <xdr:colOff>342034</xdr:colOff>
      <xdr:row>66</xdr:row>
      <xdr:rowOff>161924</xdr:rowOff>
    </xdr:to>
    <xdr:sp macro="" textlink="">
      <xdr:nvSpPr>
        <xdr:cNvPr id="23" name="Strzałka w lewo 22">
          <a:extLst>
            <a:ext uri="{FF2B5EF4-FFF2-40B4-BE49-F238E27FC236}">
              <a16:creationId xmlns:a16="http://schemas.microsoft.com/office/drawing/2014/main" xmlns="" id="{00000000-0008-0000-0100-000002000000}"/>
            </a:ext>
          </a:extLst>
        </xdr:cNvPr>
        <xdr:cNvSpPr/>
      </xdr:nvSpPr>
      <xdr:spPr>
        <a:xfrm>
          <a:off x="7019925" y="16468724"/>
          <a:ext cx="294409" cy="123825"/>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57150</xdr:colOff>
      <xdr:row>8</xdr:row>
      <xdr:rowOff>95250</xdr:rowOff>
    </xdr:from>
    <xdr:to>
      <xdr:col>14</xdr:col>
      <xdr:colOff>425161</xdr:colOff>
      <xdr:row>8</xdr:row>
      <xdr:rowOff>257175</xdr:rowOff>
    </xdr:to>
    <xdr:pic>
      <xdr:nvPicPr>
        <xdr:cNvPr id="25" name="Obraz 2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2228850"/>
          <a:ext cx="368011" cy="161925"/>
        </a:xfrm>
        <a:prstGeom prst="rect">
          <a:avLst/>
        </a:prstGeom>
      </xdr:spPr>
    </xdr:pic>
    <xdr:clientData/>
  </xdr:twoCellAnchor>
  <xdr:twoCellAnchor editAs="oneCell">
    <xdr:from>
      <xdr:col>14</xdr:col>
      <xdr:colOff>47625</xdr:colOff>
      <xdr:row>19</xdr:row>
      <xdr:rowOff>47625</xdr:rowOff>
    </xdr:from>
    <xdr:to>
      <xdr:col>14</xdr:col>
      <xdr:colOff>415636</xdr:colOff>
      <xdr:row>19</xdr:row>
      <xdr:rowOff>209550</xdr:rowOff>
    </xdr:to>
    <xdr:pic>
      <xdr:nvPicPr>
        <xdr:cNvPr id="27" name="Obraz 2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4924425"/>
          <a:ext cx="368011" cy="161925"/>
        </a:xfrm>
        <a:prstGeom prst="rect">
          <a:avLst/>
        </a:prstGeom>
      </xdr:spPr>
    </xdr:pic>
    <xdr:clientData/>
  </xdr:twoCellAnchor>
  <xdr:twoCellAnchor editAs="oneCell">
    <xdr:from>
      <xdr:col>14</xdr:col>
      <xdr:colOff>47625</xdr:colOff>
      <xdr:row>45</xdr:row>
      <xdr:rowOff>85725</xdr:rowOff>
    </xdr:from>
    <xdr:to>
      <xdr:col>14</xdr:col>
      <xdr:colOff>415636</xdr:colOff>
      <xdr:row>45</xdr:row>
      <xdr:rowOff>247650</xdr:rowOff>
    </xdr:to>
    <xdr:pic>
      <xdr:nvPicPr>
        <xdr:cNvPr id="28" name="Obraz 27">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1020425"/>
          <a:ext cx="368011" cy="161925"/>
        </a:xfrm>
        <a:prstGeom prst="rect">
          <a:avLst/>
        </a:prstGeom>
      </xdr:spPr>
    </xdr:pic>
    <xdr:clientData/>
  </xdr:twoCellAnchor>
  <xdr:twoCellAnchor editAs="oneCell">
    <xdr:from>
      <xdr:col>14</xdr:col>
      <xdr:colOff>47625</xdr:colOff>
      <xdr:row>67</xdr:row>
      <xdr:rowOff>38100</xdr:rowOff>
    </xdr:from>
    <xdr:to>
      <xdr:col>14</xdr:col>
      <xdr:colOff>415636</xdr:colOff>
      <xdr:row>67</xdr:row>
      <xdr:rowOff>200025</xdr:rowOff>
    </xdr:to>
    <xdr:pic>
      <xdr:nvPicPr>
        <xdr:cNvPr id="29" name="Obraz 2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6640175"/>
          <a:ext cx="368011"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47625</xdr:colOff>
      <xdr:row>10</xdr:row>
      <xdr:rowOff>28575</xdr:rowOff>
    </xdr:from>
    <xdr:to>
      <xdr:col>23</xdr:col>
      <xdr:colOff>342034</xdr:colOff>
      <xdr:row>10</xdr:row>
      <xdr:rowOff>144608</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15</xdr:row>
      <xdr:rowOff>28575</xdr:rowOff>
    </xdr:from>
    <xdr:to>
      <xdr:col>23</xdr:col>
      <xdr:colOff>342034</xdr:colOff>
      <xdr:row>15</xdr:row>
      <xdr:rowOff>144608</xdr:rowOff>
    </xdr:to>
    <xdr:sp macro="" textlink="">
      <xdr:nvSpPr>
        <xdr:cNvPr id="3" name="Strzałka w lewo 2">
          <a:extLst>
            <a:ext uri="{FF2B5EF4-FFF2-40B4-BE49-F238E27FC236}">
              <a16:creationId xmlns:a16="http://schemas.microsoft.com/office/drawing/2014/main" xmlns="" id="{00000000-0008-0000-0100-000002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20</xdr:row>
      <xdr:rowOff>28575</xdr:rowOff>
    </xdr:from>
    <xdr:to>
      <xdr:col>23</xdr:col>
      <xdr:colOff>342034</xdr:colOff>
      <xdr:row>20</xdr:row>
      <xdr:rowOff>144608</xdr:rowOff>
    </xdr:to>
    <xdr:sp macro="" textlink="">
      <xdr:nvSpPr>
        <xdr:cNvPr id="4" name="Strzałka w lewo 3">
          <a:extLst>
            <a:ext uri="{FF2B5EF4-FFF2-40B4-BE49-F238E27FC236}">
              <a16:creationId xmlns:a16="http://schemas.microsoft.com/office/drawing/2014/main" xmlns="" id="{00000000-0008-0000-0100-000002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61</xdr:row>
      <xdr:rowOff>28575</xdr:rowOff>
    </xdr:from>
    <xdr:to>
      <xdr:col>23</xdr:col>
      <xdr:colOff>342034</xdr:colOff>
      <xdr:row>61</xdr:row>
      <xdr:rowOff>144608</xdr:rowOff>
    </xdr:to>
    <xdr:sp macro="" textlink="">
      <xdr:nvSpPr>
        <xdr:cNvPr id="5" name="Strzałka w lewo 4">
          <a:extLst>
            <a:ext uri="{FF2B5EF4-FFF2-40B4-BE49-F238E27FC236}">
              <a16:creationId xmlns:a16="http://schemas.microsoft.com/office/drawing/2014/main" xmlns="" id="{00000000-0008-0000-0100-000002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66</xdr:row>
      <xdr:rowOff>166160</xdr:rowOff>
    </xdr:from>
    <xdr:to>
      <xdr:col>23</xdr:col>
      <xdr:colOff>342034</xdr:colOff>
      <xdr:row>66</xdr:row>
      <xdr:rowOff>282193</xdr:rowOff>
    </xdr:to>
    <xdr:sp macro="" textlink="">
      <xdr:nvSpPr>
        <xdr:cNvPr id="6" name="Strzałka w lewo 5">
          <a:extLst>
            <a:ext uri="{FF2B5EF4-FFF2-40B4-BE49-F238E27FC236}">
              <a16:creationId xmlns:a16="http://schemas.microsoft.com/office/drawing/2014/main" xmlns="" id="{00000000-0008-0000-0100-000002000000}"/>
            </a:ext>
          </a:extLst>
        </xdr:cNvPr>
        <xdr:cNvSpPr/>
      </xdr:nvSpPr>
      <xdr:spPr>
        <a:xfrm>
          <a:off x="15605125" y="1230524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47625</xdr:colOff>
      <xdr:row>11</xdr:row>
      <xdr:rowOff>9525</xdr:rowOff>
    </xdr:from>
    <xdr:to>
      <xdr:col>23</xdr:col>
      <xdr:colOff>415636</xdr:colOff>
      <xdr:row>12</xdr:row>
      <xdr:rowOff>0</xdr:rowOff>
    </xdr:to>
    <xdr:pic>
      <xdr:nvPicPr>
        <xdr:cNvPr id="7" name="Obraz 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23</xdr:col>
      <xdr:colOff>47625</xdr:colOff>
      <xdr:row>16</xdr:row>
      <xdr:rowOff>9525</xdr:rowOff>
    </xdr:from>
    <xdr:to>
      <xdr:col>23</xdr:col>
      <xdr:colOff>415636</xdr:colOff>
      <xdr:row>16</xdr:row>
      <xdr:rowOff>169333</xdr:rowOff>
    </xdr:to>
    <xdr:pic>
      <xdr:nvPicPr>
        <xdr:cNvPr id="8" name="Obraz 7">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23</xdr:col>
      <xdr:colOff>47625</xdr:colOff>
      <xdr:row>56</xdr:row>
      <xdr:rowOff>9525</xdr:rowOff>
    </xdr:from>
    <xdr:to>
      <xdr:col>23</xdr:col>
      <xdr:colOff>415636</xdr:colOff>
      <xdr:row>57</xdr:row>
      <xdr:rowOff>1</xdr:rowOff>
    </xdr:to>
    <xdr:pic>
      <xdr:nvPicPr>
        <xdr:cNvPr id="9" name="Obraz 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23</xdr:col>
      <xdr:colOff>47625</xdr:colOff>
      <xdr:row>62</xdr:row>
      <xdr:rowOff>9525</xdr:rowOff>
    </xdr:from>
    <xdr:to>
      <xdr:col>23</xdr:col>
      <xdr:colOff>415636</xdr:colOff>
      <xdr:row>63</xdr:row>
      <xdr:rowOff>1</xdr:rowOff>
    </xdr:to>
    <xdr:pic>
      <xdr:nvPicPr>
        <xdr:cNvPr id="10" name="Obraz 9">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23</xdr:col>
      <xdr:colOff>47625</xdr:colOff>
      <xdr:row>67</xdr:row>
      <xdr:rowOff>76200</xdr:rowOff>
    </xdr:from>
    <xdr:to>
      <xdr:col>23</xdr:col>
      <xdr:colOff>415636</xdr:colOff>
      <xdr:row>67</xdr:row>
      <xdr:rowOff>238125</xdr:rowOff>
    </xdr:to>
    <xdr:pic>
      <xdr:nvPicPr>
        <xdr:cNvPr id="11" name="Obraz 10">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twoCellAnchor editAs="oneCell">
    <xdr:from>
      <xdr:col>23</xdr:col>
      <xdr:colOff>42332</xdr:colOff>
      <xdr:row>21</xdr:row>
      <xdr:rowOff>0</xdr:rowOff>
    </xdr:from>
    <xdr:to>
      <xdr:col>23</xdr:col>
      <xdr:colOff>410343</xdr:colOff>
      <xdr:row>56</xdr:row>
      <xdr:rowOff>159809</xdr:rowOff>
    </xdr:to>
    <xdr:pic>
      <xdr:nvPicPr>
        <xdr:cNvPr id="12" name="Obraz 1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4265083"/>
          <a:ext cx="368011" cy="159809"/>
        </a:xfrm>
        <a:prstGeom prst="rect">
          <a:avLst/>
        </a:prstGeom>
      </xdr:spPr>
    </xdr:pic>
    <xdr:clientData/>
  </xdr:twoCellAnchor>
  <xdr:twoCellAnchor>
    <xdr:from>
      <xdr:col>23</xdr:col>
      <xdr:colOff>63498</xdr:colOff>
      <xdr:row>55</xdr:row>
      <xdr:rowOff>21166</xdr:rowOff>
    </xdr:from>
    <xdr:to>
      <xdr:col>23</xdr:col>
      <xdr:colOff>357907</xdr:colOff>
      <xdr:row>55</xdr:row>
      <xdr:rowOff>137199</xdr:rowOff>
    </xdr:to>
    <xdr:sp macro="" textlink="">
      <xdr:nvSpPr>
        <xdr:cNvPr id="13" name="Strzałka w lewo 12">
          <a:extLst>
            <a:ext uri="{FF2B5EF4-FFF2-40B4-BE49-F238E27FC236}">
              <a16:creationId xmlns:a16="http://schemas.microsoft.com/office/drawing/2014/main" xmlns="" id="{00000000-0008-0000-0100-000002000000}"/>
            </a:ext>
          </a:extLst>
        </xdr:cNvPr>
        <xdr:cNvSpPr/>
      </xdr:nvSpPr>
      <xdr:spPr>
        <a:xfrm>
          <a:off x="15620998" y="100435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58208</xdr:colOff>
      <xdr:row>25</xdr:row>
      <xdr:rowOff>0</xdr:rowOff>
    </xdr:from>
    <xdr:to>
      <xdr:col>23</xdr:col>
      <xdr:colOff>352617</xdr:colOff>
      <xdr:row>25</xdr:row>
      <xdr:rowOff>116033</xdr:rowOff>
    </xdr:to>
    <xdr:sp macro="" textlink="">
      <xdr:nvSpPr>
        <xdr:cNvPr id="14" name="Strzałka w lewo 13">
          <a:extLst>
            <a:ext uri="{FF2B5EF4-FFF2-40B4-BE49-F238E27FC236}">
              <a16:creationId xmlns:a16="http://schemas.microsoft.com/office/drawing/2014/main" xmlns="" id="{00000000-0008-0000-0100-000002000000}"/>
            </a:ext>
          </a:extLst>
        </xdr:cNvPr>
        <xdr:cNvSpPr/>
      </xdr:nvSpPr>
      <xdr:spPr>
        <a:xfrm>
          <a:off x="15615708" y="494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25</xdr:row>
      <xdr:rowOff>140758</xdr:rowOff>
    </xdr:from>
    <xdr:to>
      <xdr:col>23</xdr:col>
      <xdr:colOff>410343</xdr:colOff>
      <xdr:row>56</xdr:row>
      <xdr:rowOff>159809</xdr:rowOff>
    </xdr:to>
    <xdr:pic>
      <xdr:nvPicPr>
        <xdr:cNvPr id="15" name="Obraz 1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083175"/>
          <a:ext cx="368011" cy="159809"/>
        </a:xfrm>
        <a:prstGeom prst="rect">
          <a:avLst/>
        </a:prstGeom>
      </xdr:spPr>
    </xdr:pic>
    <xdr:clientData/>
  </xdr:twoCellAnchor>
  <xdr:twoCellAnchor>
    <xdr:from>
      <xdr:col>23</xdr:col>
      <xdr:colOff>58208</xdr:colOff>
      <xdr:row>30</xdr:row>
      <xdr:rowOff>0</xdr:rowOff>
    </xdr:from>
    <xdr:to>
      <xdr:col>23</xdr:col>
      <xdr:colOff>352617</xdr:colOff>
      <xdr:row>30</xdr:row>
      <xdr:rowOff>116033</xdr:rowOff>
    </xdr:to>
    <xdr:sp macro="" textlink="">
      <xdr:nvSpPr>
        <xdr:cNvPr id="16" name="Strzałka w lewo 15">
          <a:extLst>
            <a:ext uri="{FF2B5EF4-FFF2-40B4-BE49-F238E27FC236}">
              <a16:creationId xmlns:a16="http://schemas.microsoft.com/office/drawing/2014/main" xmlns="" id="{00000000-0008-0000-0100-000002000000}"/>
            </a:ext>
          </a:extLst>
        </xdr:cNvPr>
        <xdr:cNvSpPr/>
      </xdr:nvSpPr>
      <xdr:spPr>
        <a:xfrm>
          <a:off x="15615708" y="578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30</xdr:row>
      <xdr:rowOff>140758</xdr:rowOff>
    </xdr:from>
    <xdr:to>
      <xdr:col>23</xdr:col>
      <xdr:colOff>410343</xdr:colOff>
      <xdr:row>56</xdr:row>
      <xdr:rowOff>159809</xdr:rowOff>
    </xdr:to>
    <xdr:pic>
      <xdr:nvPicPr>
        <xdr:cNvPr id="17" name="Obraz 1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929841"/>
          <a:ext cx="368011" cy="159809"/>
        </a:xfrm>
        <a:prstGeom prst="rect">
          <a:avLst/>
        </a:prstGeom>
      </xdr:spPr>
    </xdr:pic>
    <xdr:clientData/>
  </xdr:twoCellAnchor>
  <xdr:twoCellAnchor>
    <xdr:from>
      <xdr:col>23</xdr:col>
      <xdr:colOff>58208</xdr:colOff>
      <xdr:row>35</xdr:row>
      <xdr:rowOff>0</xdr:rowOff>
    </xdr:from>
    <xdr:to>
      <xdr:col>23</xdr:col>
      <xdr:colOff>352617</xdr:colOff>
      <xdr:row>35</xdr:row>
      <xdr:rowOff>116033</xdr:rowOff>
    </xdr:to>
    <xdr:sp macro="" textlink="">
      <xdr:nvSpPr>
        <xdr:cNvPr id="18" name="Strzałka w lewo 17">
          <a:extLst>
            <a:ext uri="{FF2B5EF4-FFF2-40B4-BE49-F238E27FC236}">
              <a16:creationId xmlns:a16="http://schemas.microsoft.com/office/drawing/2014/main" xmlns="" id="{00000000-0008-0000-0100-000002000000}"/>
            </a:ext>
          </a:extLst>
        </xdr:cNvPr>
        <xdr:cNvSpPr/>
      </xdr:nvSpPr>
      <xdr:spPr>
        <a:xfrm>
          <a:off x="15615708" y="663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35</xdr:row>
      <xdr:rowOff>140758</xdr:rowOff>
    </xdr:from>
    <xdr:to>
      <xdr:col>23</xdr:col>
      <xdr:colOff>410343</xdr:colOff>
      <xdr:row>56</xdr:row>
      <xdr:rowOff>159809</xdr:rowOff>
    </xdr:to>
    <xdr:pic>
      <xdr:nvPicPr>
        <xdr:cNvPr id="19" name="Obraz 1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6776508"/>
          <a:ext cx="368011" cy="159809"/>
        </a:xfrm>
        <a:prstGeom prst="rect">
          <a:avLst/>
        </a:prstGeom>
      </xdr:spPr>
    </xdr:pic>
    <xdr:clientData/>
  </xdr:twoCellAnchor>
  <xdr:twoCellAnchor>
    <xdr:from>
      <xdr:col>23</xdr:col>
      <xdr:colOff>58208</xdr:colOff>
      <xdr:row>40</xdr:row>
      <xdr:rowOff>0</xdr:rowOff>
    </xdr:from>
    <xdr:to>
      <xdr:col>23</xdr:col>
      <xdr:colOff>352617</xdr:colOff>
      <xdr:row>40</xdr:row>
      <xdr:rowOff>116033</xdr:rowOff>
    </xdr:to>
    <xdr:sp macro="" textlink="">
      <xdr:nvSpPr>
        <xdr:cNvPr id="20" name="Strzałka w lewo 19">
          <a:extLst>
            <a:ext uri="{FF2B5EF4-FFF2-40B4-BE49-F238E27FC236}">
              <a16:creationId xmlns:a16="http://schemas.microsoft.com/office/drawing/2014/main" xmlns="" id="{00000000-0008-0000-0100-000002000000}"/>
            </a:ext>
          </a:extLst>
        </xdr:cNvPr>
        <xdr:cNvSpPr/>
      </xdr:nvSpPr>
      <xdr:spPr>
        <a:xfrm>
          <a:off x="15615708" y="748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40</xdr:row>
      <xdr:rowOff>140758</xdr:rowOff>
    </xdr:from>
    <xdr:to>
      <xdr:col>23</xdr:col>
      <xdr:colOff>410343</xdr:colOff>
      <xdr:row>56</xdr:row>
      <xdr:rowOff>159809</xdr:rowOff>
    </xdr:to>
    <xdr:pic>
      <xdr:nvPicPr>
        <xdr:cNvPr id="21" name="Obraz 20">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7623175"/>
          <a:ext cx="368011" cy="159809"/>
        </a:xfrm>
        <a:prstGeom prst="rect">
          <a:avLst/>
        </a:prstGeom>
      </xdr:spPr>
    </xdr:pic>
    <xdr:clientData/>
  </xdr:twoCellAnchor>
  <xdr:twoCellAnchor>
    <xdr:from>
      <xdr:col>23</xdr:col>
      <xdr:colOff>58208</xdr:colOff>
      <xdr:row>45</xdr:row>
      <xdr:rowOff>0</xdr:rowOff>
    </xdr:from>
    <xdr:to>
      <xdr:col>23</xdr:col>
      <xdr:colOff>352617</xdr:colOff>
      <xdr:row>45</xdr:row>
      <xdr:rowOff>116033</xdr:rowOff>
    </xdr:to>
    <xdr:sp macro="" textlink="">
      <xdr:nvSpPr>
        <xdr:cNvPr id="22" name="Strzałka w lewo 21">
          <a:extLst>
            <a:ext uri="{FF2B5EF4-FFF2-40B4-BE49-F238E27FC236}">
              <a16:creationId xmlns:a16="http://schemas.microsoft.com/office/drawing/2014/main" xmlns="" id="{00000000-0008-0000-0100-000002000000}"/>
            </a:ext>
          </a:extLst>
        </xdr:cNvPr>
        <xdr:cNvSpPr/>
      </xdr:nvSpPr>
      <xdr:spPr>
        <a:xfrm>
          <a:off x="15615708" y="832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45</xdr:row>
      <xdr:rowOff>140758</xdr:rowOff>
    </xdr:from>
    <xdr:to>
      <xdr:col>23</xdr:col>
      <xdr:colOff>410343</xdr:colOff>
      <xdr:row>56</xdr:row>
      <xdr:rowOff>159809</xdr:rowOff>
    </xdr:to>
    <xdr:pic>
      <xdr:nvPicPr>
        <xdr:cNvPr id="23" name="Obraz 2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8469841"/>
          <a:ext cx="368011" cy="159809"/>
        </a:xfrm>
        <a:prstGeom prst="rect">
          <a:avLst/>
        </a:prstGeom>
      </xdr:spPr>
    </xdr:pic>
    <xdr:clientData/>
  </xdr:twoCellAnchor>
  <xdr:twoCellAnchor>
    <xdr:from>
      <xdr:col>23</xdr:col>
      <xdr:colOff>58208</xdr:colOff>
      <xdr:row>50</xdr:row>
      <xdr:rowOff>0</xdr:rowOff>
    </xdr:from>
    <xdr:to>
      <xdr:col>23</xdr:col>
      <xdr:colOff>352617</xdr:colOff>
      <xdr:row>50</xdr:row>
      <xdr:rowOff>116033</xdr:rowOff>
    </xdr:to>
    <xdr:sp macro="" textlink="">
      <xdr:nvSpPr>
        <xdr:cNvPr id="24" name="Strzałka w lewo 23">
          <a:extLst>
            <a:ext uri="{FF2B5EF4-FFF2-40B4-BE49-F238E27FC236}">
              <a16:creationId xmlns:a16="http://schemas.microsoft.com/office/drawing/2014/main" xmlns="" id="{00000000-0008-0000-0100-000002000000}"/>
            </a:ext>
          </a:extLst>
        </xdr:cNvPr>
        <xdr:cNvSpPr/>
      </xdr:nvSpPr>
      <xdr:spPr>
        <a:xfrm>
          <a:off x="15615708" y="917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50</xdr:row>
      <xdr:rowOff>140758</xdr:rowOff>
    </xdr:from>
    <xdr:to>
      <xdr:col>23</xdr:col>
      <xdr:colOff>410343</xdr:colOff>
      <xdr:row>56</xdr:row>
      <xdr:rowOff>159809</xdr:rowOff>
    </xdr:to>
    <xdr:pic>
      <xdr:nvPicPr>
        <xdr:cNvPr id="25" name="Obraz 2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9316508"/>
          <a:ext cx="368011" cy="1598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57150</xdr:colOff>
      <xdr:row>12</xdr:row>
      <xdr:rowOff>104775</xdr:rowOff>
    </xdr:from>
    <xdr:to>
      <xdr:col>8</xdr:col>
      <xdr:colOff>351559</xdr:colOff>
      <xdr:row>12</xdr:row>
      <xdr:rowOff>220808</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10353675" y="40862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57150</xdr:colOff>
      <xdr:row>12</xdr:row>
      <xdr:rowOff>295275</xdr:rowOff>
    </xdr:from>
    <xdr:to>
      <xdr:col>8</xdr:col>
      <xdr:colOff>425161</xdr:colOff>
      <xdr:row>14</xdr:row>
      <xdr:rowOff>142875</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4276725"/>
          <a:ext cx="368011"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49698</xdr:colOff>
      <xdr:row>21</xdr:row>
      <xdr:rowOff>91113</xdr:rowOff>
    </xdr:from>
    <xdr:to>
      <xdr:col>4</xdr:col>
      <xdr:colOff>344107</xdr:colOff>
      <xdr:row>21</xdr:row>
      <xdr:rowOff>207146</xdr:rowOff>
    </xdr:to>
    <xdr:sp macro="" textlink="">
      <xdr:nvSpPr>
        <xdr:cNvPr id="20" name="Strzałka w lewo 19">
          <a:extLst>
            <a:ext uri="{FF2B5EF4-FFF2-40B4-BE49-F238E27FC236}">
              <a16:creationId xmlns:a16="http://schemas.microsoft.com/office/drawing/2014/main" xmlns="" id="{00000000-0008-0000-0100-000002000000}"/>
            </a:ext>
          </a:extLst>
        </xdr:cNvPr>
        <xdr:cNvSpPr/>
      </xdr:nvSpPr>
      <xdr:spPr>
        <a:xfrm>
          <a:off x="6882850" y="1055204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22</xdr:row>
      <xdr:rowOff>8289</xdr:rowOff>
    </xdr:from>
    <xdr:to>
      <xdr:col>4</xdr:col>
      <xdr:colOff>417709</xdr:colOff>
      <xdr:row>22</xdr:row>
      <xdr:rowOff>174111</xdr:rowOff>
    </xdr:to>
    <xdr:pic>
      <xdr:nvPicPr>
        <xdr:cNvPr id="21" name="Obraz 20">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0775680"/>
          <a:ext cx="368011" cy="165822"/>
        </a:xfrm>
        <a:prstGeom prst="rect">
          <a:avLst/>
        </a:prstGeom>
      </xdr:spPr>
    </xdr:pic>
    <xdr:clientData/>
  </xdr:twoCellAnchor>
  <xdr:twoCellAnchor>
    <xdr:from>
      <xdr:col>4</xdr:col>
      <xdr:colOff>49698</xdr:colOff>
      <xdr:row>30</xdr:row>
      <xdr:rowOff>91113</xdr:rowOff>
    </xdr:from>
    <xdr:to>
      <xdr:col>4</xdr:col>
      <xdr:colOff>344107</xdr:colOff>
      <xdr:row>30</xdr:row>
      <xdr:rowOff>207146</xdr:rowOff>
    </xdr:to>
    <xdr:sp macro="" textlink="">
      <xdr:nvSpPr>
        <xdr:cNvPr id="22" name="Strzałka w lewo 21">
          <a:extLst>
            <a:ext uri="{FF2B5EF4-FFF2-40B4-BE49-F238E27FC236}">
              <a16:creationId xmlns:a16="http://schemas.microsoft.com/office/drawing/2014/main" xmlns="" id="{00000000-0008-0000-0100-000002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59223</xdr:colOff>
      <xdr:row>31</xdr:row>
      <xdr:rowOff>17814</xdr:rowOff>
    </xdr:from>
    <xdr:to>
      <xdr:col>4</xdr:col>
      <xdr:colOff>427234</xdr:colOff>
      <xdr:row>31</xdr:row>
      <xdr:rowOff>183636</xdr:rowOff>
    </xdr:to>
    <xdr:pic>
      <xdr:nvPicPr>
        <xdr:cNvPr id="23" name="Obraz 2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8173" y="17439039"/>
          <a:ext cx="368011" cy="1658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79"/>
  <sheetViews>
    <sheetView showGridLines="0" view="pageBreakPreview" zoomScale="110" zoomScaleNormal="110" zoomScaleSheetLayoutView="110" zoomScalePageLayoutView="110" workbookViewId="0">
      <selection sqref="A1:J4"/>
    </sheetView>
  </sheetViews>
  <sheetFormatPr defaultColWidth="9.140625" defaultRowHeight="1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hidden="1" customWidth="1"/>
    <col min="17" max="16384" width="9.140625" style="1"/>
  </cols>
  <sheetData>
    <row r="1" spans="1:16" ht="15.75" customHeight="1">
      <c r="A1" s="444" t="s">
        <v>544</v>
      </c>
      <c r="B1" s="444"/>
      <c r="C1" s="444"/>
      <c r="D1" s="444"/>
      <c r="E1" s="444"/>
      <c r="F1" s="444"/>
      <c r="G1" s="444"/>
      <c r="H1" s="444"/>
      <c r="I1" s="444"/>
      <c r="J1" s="444"/>
      <c r="L1" s="42" t="s">
        <v>155</v>
      </c>
      <c r="M1" s="41" t="s">
        <v>212</v>
      </c>
    </row>
    <row r="2" spans="1:16" ht="71.25" customHeight="1">
      <c r="A2" s="444"/>
      <c r="B2" s="444"/>
      <c r="C2" s="444"/>
      <c r="D2" s="444"/>
      <c r="E2" s="444"/>
      <c r="F2" s="444"/>
      <c r="G2" s="444"/>
      <c r="H2" s="444"/>
      <c r="I2" s="444"/>
      <c r="J2" s="444"/>
    </row>
    <row r="3" spans="1:16" ht="20.25" customHeight="1">
      <c r="A3" s="444"/>
      <c r="B3" s="444"/>
      <c r="C3" s="444"/>
      <c r="D3" s="444"/>
      <c r="E3" s="444"/>
      <c r="F3" s="444"/>
      <c r="G3" s="444"/>
      <c r="H3" s="444"/>
      <c r="I3" s="444"/>
      <c r="J3" s="444"/>
      <c r="K3" s="448" t="s">
        <v>244</v>
      </c>
      <c r="L3" s="448"/>
      <c r="M3" s="448"/>
      <c r="N3" s="416" t="s">
        <v>268</v>
      </c>
      <c r="O3" s="416"/>
    </row>
    <row r="4" spans="1:16" ht="24" customHeight="1">
      <c r="A4" s="444"/>
      <c r="B4" s="444"/>
      <c r="C4" s="444"/>
      <c r="D4" s="444"/>
      <c r="E4" s="444"/>
      <c r="F4" s="444"/>
      <c r="G4" s="444"/>
      <c r="H4" s="444"/>
      <c r="I4" s="444"/>
      <c r="J4" s="444"/>
      <c r="K4" s="39" t="s">
        <v>243</v>
      </c>
      <c r="L4" s="92"/>
      <c r="M4" s="2"/>
      <c r="N4" s="416"/>
      <c r="O4" s="416"/>
    </row>
    <row r="5" spans="1:16" ht="13.5" customHeight="1">
      <c r="A5" s="40"/>
      <c r="B5" s="40"/>
      <c r="C5" s="40"/>
      <c r="D5" s="40"/>
      <c r="E5" s="40"/>
      <c r="F5" s="40"/>
      <c r="G5" s="40"/>
      <c r="H5" s="40"/>
      <c r="I5" s="40"/>
      <c r="J5" s="40"/>
      <c r="L5" s="38"/>
      <c r="M5" s="2"/>
    </row>
    <row r="6" spans="1:16" ht="18" customHeight="1">
      <c r="C6" s="35" t="s">
        <v>93</v>
      </c>
      <c r="D6" s="93"/>
      <c r="E6" s="37" t="s">
        <v>241</v>
      </c>
      <c r="F6" s="36" t="str">
        <f>IF(D6&gt;0,D6,"")</f>
        <v/>
      </c>
      <c r="G6" s="94"/>
      <c r="H6" s="34" t="s">
        <v>94</v>
      </c>
      <c r="I6" s="95"/>
      <c r="K6" s="91"/>
      <c r="L6" s="449"/>
      <c r="M6" s="450"/>
    </row>
    <row r="7" spans="1:16" ht="9" customHeight="1">
      <c r="C7" s="446" t="s">
        <v>207</v>
      </c>
      <c r="D7" s="446"/>
      <c r="E7" s="446"/>
      <c r="F7" s="446"/>
      <c r="G7" s="446"/>
      <c r="H7" s="446"/>
      <c r="I7" s="446"/>
      <c r="J7" s="43"/>
      <c r="K7" s="249" t="s">
        <v>249</v>
      </c>
      <c r="L7" s="446" t="s">
        <v>245</v>
      </c>
      <c r="M7" s="446"/>
    </row>
    <row r="8" spans="1:16" ht="12" customHeight="1">
      <c r="C8" s="447"/>
      <c r="D8" s="447"/>
      <c r="E8" s="447"/>
      <c r="F8" s="447"/>
      <c r="G8" s="447"/>
      <c r="H8" s="447"/>
      <c r="I8" s="447"/>
      <c r="J8" s="43"/>
      <c r="K8" s="447" t="s">
        <v>246</v>
      </c>
      <c r="L8" s="447"/>
      <c r="M8" s="447"/>
    </row>
    <row r="9" spans="1:16" ht="15.75" customHeight="1">
      <c r="A9" s="445" t="s">
        <v>242</v>
      </c>
      <c r="B9" s="445"/>
      <c r="C9" s="445"/>
      <c r="D9" s="445"/>
      <c r="E9" s="445"/>
      <c r="F9" s="445"/>
      <c r="G9" s="445"/>
      <c r="H9" s="445"/>
      <c r="I9" s="445"/>
      <c r="J9" s="445"/>
      <c r="K9" s="445"/>
      <c r="L9" s="445"/>
      <c r="M9" s="445"/>
      <c r="N9" s="65"/>
      <c r="P9" s="1" t="str">
        <f>CONCATENATE(C6,D6,E6,F6,G6,H6,I6)</f>
        <v>UM- 6936 - UM/</v>
      </c>
    </row>
    <row r="10" spans="1:16" ht="18" customHeight="1">
      <c r="A10" s="4" t="s">
        <v>46</v>
      </c>
      <c r="B10" s="4"/>
    </row>
    <row r="11" spans="1:16" ht="15.95" customHeight="1">
      <c r="A11" s="1" t="s">
        <v>247</v>
      </c>
      <c r="J11" s="394" t="s">
        <v>76</v>
      </c>
      <c r="K11" s="451"/>
      <c r="L11" s="451"/>
      <c r="M11" s="395"/>
    </row>
    <row r="12" spans="1:16" ht="15" customHeight="1">
      <c r="A12" s="1" t="s">
        <v>248</v>
      </c>
      <c r="J12" s="394" t="s">
        <v>76</v>
      </c>
      <c r="K12" s="451"/>
      <c r="L12" s="451"/>
      <c r="M12" s="395"/>
    </row>
    <row r="13" spans="1:16" ht="6" customHeight="1">
      <c r="A13" s="7"/>
      <c r="B13" s="7"/>
      <c r="C13" s="7"/>
      <c r="D13" s="7"/>
      <c r="E13" s="7"/>
      <c r="F13" s="7"/>
      <c r="G13" s="7"/>
      <c r="H13" s="7"/>
      <c r="I13" s="7"/>
      <c r="J13" s="7"/>
      <c r="K13" s="7"/>
      <c r="L13" s="7"/>
      <c r="M13" s="7"/>
    </row>
    <row r="14" spans="1:16" ht="17.25" customHeight="1">
      <c r="A14" s="250" t="s">
        <v>208</v>
      </c>
      <c r="B14" s="250"/>
    </row>
    <row r="15" spans="1:16" ht="18" customHeight="1">
      <c r="A15" s="6" t="s">
        <v>251</v>
      </c>
      <c r="B15" s="250"/>
    </row>
    <row r="16" spans="1:16" ht="15.95" customHeight="1">
      <c r="A16" s="6" t="s">
        <v>252</v>
      </c>
      <c r="B16" s="6"/>
      <c r="F16" s="378"/>
      <c r="G16" s="379"/>
      <c r="H16" s="379"/>
      <c r="I16" s="379"/>
      <c r="J16" s="380"/>
    </row>
    <row r="17" spans="1:13" s="43" customFormat="1" ht="15.95" customHeight="1">
      <c r="A17" s="43" t="s">
        <v>253</v>
      </c>
      <c r="K17" s="43" t="s">
        <v>254</v>
      </c>
    </row>
    <row r="18" spans="1:13" ht="15.95" customHeight="1">
      <c r="A18" s="410"/>
      <c r="B18" s="411"/>
      <c r="C18" s="411"/>
      <c r="D18" s="411"/>
      <c r="E18" s="411"/>
      <c r="F18" s="411"/>
      <c r="G18" s="411"/>
      <c r="H18" s="411"/>
      <c r="I18" s="412"/>
      <c r="K18" s="390"/>
      <c r="L18" s="390"/>
      <c r="M18" s="66"/>
    </row>
    <row r="19" spans="1:13" ht="15.95" customHeight="1">
      <c r="A19" s="413"/>
      <c r="B19" s="401"/>
      <c r="C19" s="401"/>
      <c r="D19" s="401"/>
      <c r="E19" s="401"/>
      <c r="F19" s="401"/>
      <c r="G19" s="401"/>
      <c r="H19" s="401"/>
      <c r="I19" s="402"/>
      <c r="K19" s="6"/>
      <c r="L19" s="6"/>
    </row>
    <row r="20" spans="1:13" ht="15.95" customHeight="1">
      <c r="A20" s="413"/>
      <c r="B20" s="401"/>
      <c r="C20" s="401"/>
      <c r="D20" s="401"/>
      <c r="E20" s="401"/>
      <c r="F20" s="401"/>
      <c r="G20" s="401"/>
      <c r="H20" s="401"/>
      <c r="I20" s="402"/>
      <c r="K20" s="391"/>
      <c r="L20" s="392"/>
    </row>
    <row r="21" spans="1:13" ht="15.75" customHeight="1">
      <c r="A21" s="413"/>
      <c r="B21" s="401"/>
      <c r="C21" s="401"/>
      <c r="D21" s="401"/>
      <c r="E21" s="401"/>
      <c r="F21" s="401"/>
      <c r="G21" s="401"/>
      <c r="H21" s="401"/>
      <c r="I21" s="402"/>
      <c r="K21" s="6" t="s">
        <v>528</v>
      </c>
      <c r="L21" s="6"/>
    </row>
    <row r="22" spans="1:13" ht="15.95" customHeight="1">
      <c r="A22" s="413"/>
      <c r="B22" s="401"/>
      <c r="C22" s="401"/>
      <c r="D22" s="401"/>
      <c r="E22" s="401"/>
      <c r="F22" s="401"/>
      <c r="G22" s="401"/>
      <c r="H22" s="401"/>
      <c r="I22" s="402"/>
      <c r="K22" s="393"/>
      <c r="L22" s="393"/>
    </row>
    <row r="23" spans="1:13" ht="6" customHeight="1">
      <c r="A23" s="374"/>
      <c r="B23" s="375"/>
      <c r="C23" s="375"/>
      <c r="D23" s="375"/>
      <c r="E23" s="375"/>
      <c r="F23" s="375"/>
      <c r="G23" s="375"/>
      <c r="H23" s="375"/>
      <c r="I23" s="376"/>
      <c r="K23" s="43"/>
      <c r="L23" s="43"/>
    </row>
    <row r="24" spans="1:13" s="43" customFormat="1" ht="18" customHeight="1">
      <c r="A24" s="43" t="s">
        <v>443</v>
      </c>
    </row>
    <row r="25" spans="1:13" ht="9.9499999999999993" customHeight="1">
      <c r="A25" s="365" t="s">
        <v>48</v>
      </c>
      <c r="B25" s="366"/>
      <c r="C25" s="366"/>
      <c r="D25" s="367"/>
      <c r="E25" s="365" t="s">
        <v>49</v>
      </c>
      <c r="F25" s="366"/>
      <c r="G25" s="366"/>
      <c r="H25" s="366"/>
      <c r="I25" s="367"/>
      <c r="J25" s="365" t="s">
        <v>50</v>
      </c>
      <c r="K25" s="367"/>
      <c r="L25" s="365" t="s">
        <v>51</v>
      </c>
      <c r="M25" s="367"/>
    </row>
    <row r="26" spans="1:13" ht="15.95" customHeight="1">
      <c r="A26" s="368" t="s">
        <v>156</v>
      </c>
      <c r="B26" s="369"/>
      <c r="C26" s="369"/>
      <c r="D26" s="370"/>
      <c r="E26" s="371" t="s">
        <v>76</v>
      </c>
      <c r="F26" s="372"/>
      <c r="G26" s="372"/>
      <c r="H26" s="372"/>
      <c r="I26" s="373"/>
      <c r="J26" s="374"/>
      <c r="K26" s="376"/>
      <c r="L26" s="374"/>
      <c r="M26" s="376"/>
    </row>
    <row r="27" spans="1:13" ht="9.9499999999999993" customHeight="1">
      <c r="A27" s="365" t="s">
        <v>55</v>
      </c>
      <c r="B27" s="366"/>
      <c r="C27" s="366"/>
      <c r="D27" s="367"/>
      <c r="E27" s="365" t="s">
        <v>54</v>
      </c>
      <c r="F27" s="366"/>
      <c r="G27" s="366"/>
      <c r="H27" s="366"/>
      <c r="I27" s="367"/>
      <c r="J27" s="365" t="s">
        <v>53</v>
      </c>
      <c r="K27" s="367"/>
      <c r="L27" s="365" t="s">
        <v>52</v>
      </c>
      <c r="M27" s="367"/>
    </row>
    <row r="28" spans="1:13" ht="15.95" customHeight="1">
      <c r="A28" s="441"/>
      <c r="B28" s="442"/>
      <c r="C28" s="442"/>
      <c r="D28" s="443"/>
      <c r="E28" s="374"/>
      <c r="F28" s="375"/>
      <c r="G28" s="375"/>
      <c r="H28" s="375"/>
      <c r="I28" s="376"/>
      <c r="J28" s="374"/>
      <c r="K28" s="376"/>
      <c r="L28" s="374"/>
      <c r="M28" s="376"/>
    </row>
    <row r="29" spans="1:13" ht="9.9499999999999993" customHeight="1">
      <c r="A29" s="365" t="s">
        <v>56</v>
      </c>
      <c r="B29" s="366"/>
      <c r="C29" s="366"/>
      <c r="D29" s="367"/>
      <c r="E29" s="365" t="s">
        <v>57</v>
      </c>
      <c r="F29" s="366"/>
      <c r="G29" s="366"/>
      <c r="H29" s="366"/>
      <c r="I29" s="367"/>
      <c r="J29" s="365" t="s">
        <v>58</v>
      </c>
      <c r="K29" s="367"/>
      <c r="L29" s="365" t="s">
        <v>59</v>
      </c>
      <c r="M29" s="367"/>
    </row>
    <row r="30" spans="1:13" ht="15.95" customHeight="1">
      <c r="A30" s="374"/>
      <c r="B30" s="375"/>
      <c r="C30" s="375"/>
      <c r="D30" s="376"/>
      <c r="E30" s="374"/>
      <c r="F30" s="375"/>
      <c r="G30" s="375"/>
      <c r="H30" s="375"/>
      <c r="I30" s="376"/>
      <c r="J30" s="374"/>
      <c r="K30" s="376"/>
      <c r="L30" s="374"/>
      <c r="M30" s="376"/>
    </row>
    <row r="31" spans="1:13" ht="9.9499999999999993" customHeight="1">
      <c r="A31" s="365" t="s">
        <v>61</v>
      </c>
      <c r="B31" s="366"/>
      <c r="C31" s="366"/>
      <c r="D31" s="366"/>
      <c r="E31" s="366"/>
      <c r="F31" s="366"/>
      <c r="G31" s="366"/>
      <c r="H31" s="366"/>
      <c r="I31" s="367"/>
      <c r="J31" s="365" t="s">
        <v>60</v>
      </c>
      <c r="K31" s="366"/>
      <c r="L31" s="366"/>
      <c r="M31" s="367"/>
    </row>
    <row r="32" spans="1:13" ht="15.95" customHeight="1">
      <c r="A32" s="374"/>
      <c r="B32" s="375"/>
      <c r="C32" s="375"/>
      <c r="D32" s="375"/>
      <c r="E32" s="375"/>
      <c r="F32" s="375"/>
      <c r="G32" s="375"/>
      <c r="H32" s="375"/>
      <c r="I32" s="376"/>
      <c r="J32" s="374"/>
      <c r="K32" s="375"/>
      <c r="L32" s="375"/>
      <c r="M32" s="376"/>
    </row>
    <row r="33" spans="1:15" s="43" customFormat="1" ht="18.75" customHeight="1">
      <c r="A33" s="43" t="s">
        <v>412</v>
      </c>
    </row>
    <row r="34" spans="1:15" ht="9.9499999999999993" customHeight="1">
      <c r="A34" s="365" t="s">
        <v>62</v>
      </c>
      <c r="B34" s="366"/>
      <c r="C34" s="366"/>
      <c r="D34" s="367"/>
      <c r="E34" s="365" t="s">
        <v>63</v>
      </c>
      <c r="F34" s="366"/>
      <c r="G34" s="366"/>
      <c r="H34" s="366"/>
      <c r="I34" s="367"/>
      <c r="J34" s="365" t="s">
        <v>64</v>
      </c>
      <c r="K34" s="367"/>
      <c r="L34" s="365" t="s">
        <v>65</v>
      </c>
      <c r="M34" s="367"/>
    </row>
    <row r="35" spans="1:15" ht="15.95" customHeight="1">
      <c r="A35" s="430" t="s">
        <v>76</v>
      </c>
      <c r="B35" s="431"/>
      <c r="C35" s="431"/>
      <c r="D35" s="432"/>
      <c r="E35" s="430" t="str">
        <f>IF(A35&lt;&gt;"Polska","nie dotyczy","(wybierz z listy)")</f>
        <v>nie dotyczy</v>
      </c>
      <c r="F35" s="431"/>
      <c r="G35" s="431"/>
      <c r="H35" s="431"/>
      <c r="I35" s="432"/>
      <c r="J35" s="433" t="str">
        <f>IF(A35="Polska","","nie dotyczy")</f>
        <v>nie dotyczy</v>
      </c>
      <c r="K35" s="434"/>
      <c r="L35" s="433" t="str">
        <f>IF(A35="Polska","","nie dotyczy")</f>
        <v>nie dotyczy</v>
      </c>
      <c r="M35" s="434"/>
    </row>
    <row r="36" spans="1:15" ht="9.9499999999999993" customHeight="1">
      <c r="A36" s="365" t="s">
        <v>67</v>
      </c>
      <c r="B36" s="366"/>
      <c r="C36" s="366"/>
      <c r="D36" s="367"/>
      <c r="E36" s="365" t="s">
        <v>66</v>
      </c>
      <c r="F36" s="366"/>
      <c r="G36" s="366"/>
      <c r="H36" s="366"/>
      <c r="I36" s="367"/>
      <c r="J36" s="365" t="s">
        <v>68</v>
      </c>
      <c r="K36" s="367"/>
      <c r="L36" s="365" t="s">
        <v>230</v>
      </c>
      <c r="M36" s="367"/>
    </row>
    <row r="37" spans="1:15" ht="15.95" customHeight="1">
      <c r="A37" s="374"/>
      <c r="B37" s="375"/>
      <c r="C37" s="375"/>
      <c r="D37" s="376"/>
      <c r="E37" s="413"/>
      <c r="F37" s="401"/>
      <c r="G37" s="401"/>
      <c r="H37" s="401"/>
      <c r="I37" s="402"/>
      <c r="J37" s="374"/>
      <c r="K37" s="376"/>
      <c r="L37" s="374"/>
      <c r="M37" s="376"/>
    </row>
    <row r="38" spans="1:15" ht="9.9499999999999993" customHeight="1">
      <c r="A38" s="365" t="s">
        <v>69</v>
      </c>
      <c r="B38" s="366"/>
      <c r="C38" s="366"/>
      <c r="D38" s="366"/>
      <c r="E38" s="365" t="s">
        <v>70</v>
      </c>
      <c r="F38" s="366"/>
      <c r="G38" s="366"/>
      <c r="H38" s="366"/>
      <c r="I38" s="367"/>
      <c r="J38" s="439"/>
      <c r="K38" s="439"/>
      <c r="L38" s="439"/>
      <c r="M38" s="439"/>
    </row>
    <row r="39" spans="1:15" ht="15.95" customHeight="1">
      <c r="A39" s="374"/>
      <c r="B39" s="375"/>
      <c r="C39" s="375"/>
      <c r="D39" s="375"/>
      <c r="E39" s="374"/>
      <c r="F39" s="375"/>
      <c r="G39" s="375"/>
      <c r="H39" s="375"/>
      <c r="I39" s="376"/>
      <c r="J39" s="440"/>
      <c r="K39" s="440"/>
      <c r="L39" s="440"/>
      <c r="M39" s="440"/>
    </row>
    <row r="40" spans="1:15" ht="21" customHeight="1">
      <c r="A40" s="258" t="s">
        <v>255</v>
      </c>
      <c r="B40" s="248"/>
      <c r="C40" s="248"/>
      <c r="D40" s="248"/>
      <c r="E40" s="248"/>
      <c r="F40" s="248"/>
      <c r="G40" s="248"/>
      <c r="H40" s="248"/>
      <c r="I40" s="248"/>
      <c r="J40" s="248"/>
      <c r="K40" s="248"/>
      <c r="L40" s="248"/>
      <c r="M40" s="248"/>
    </row>
    <row r="41" spans="1:15" s="44" customFormat="1" ht="9.9499999999999993" customHeight="1">
      <c r="A41" s="45" t="s">
        <v>16</v>
      </c>
      <c r="B41" s="436" t="s">
        <v>32</v>
      </c>
      <c r="C41" s="437"/>
      <c r="D41" s="437"/>
      <c r="E41" s="438"/>
      <c r="F41" s="436" t="s">
        <v>31</v>
      </c>
      <c r="G41" s="437"/>
      <c r="H41" s="437"/>
      <c r="I41" s="437"/>
      <c r="J41" s="438"/>
      <c r="K41" s="436" t="s">
        <v>33</v>
      </c>
      <c r="L41" s="437"/>
      <c r="M41" s="438"/>
    </row>
    <row r="42" spans="1:15" s="43" customFormat="1" ht="26.1" customHeight="1">
      <c r="A42" s="265" t="s">
        <v>256</v>
      </c>
      <c r="B42" s="435"/>
      <c r="C42" s="435"/>
      <c r="D42" s="435"/>
      <c r="E42" s="435"/>
      <c r="F42" s="435"/>
      <c r="G42" s="435"/>
      <c r="H42" s="435"/>
      <c r="I42" s="435"/>
      <c r="J42" s="435"/>
      <c r="K42" s="435"/>
      <c r="L42" s="435"/>
      <c r="M42" s="435"/>
    </row>
    <row r="43" spans="1:15" s="43" customFormat="1" ht="26.1" customHeight="1">
      <c r="A43" s="265" t="s">
        <v>257</v>
      </c>
      <c r="B43" s="435"/>
      <c r="C43" s="435"/>
      <c r="D43" s="435"/>
      <c r="E43" s="435"/>
      <c r="F43" s="435"/>
      <c r="G43" s="435"/>
      <c r="H43" s="435"/>
      <c r="I43" s="435"/>
      <c r="J43" s="435"/>
      <c r="K43" s="435"/>
      <c r="L43" s="435"/>
      <c r="M43" s="435"/>
    </row>
    <row r="44" spans="1:15" s="121" customFormat="1" ht="26.1" customHeight="1">
      <c r="A44" s="46" t="s">
        <v>258</v>
      </c>
      <c r="B44" s="435"/>
      <c r="C44" s="435"/>
      <c r="D44" s="435"/>
      <c r="E44" s="435"/>
      <c r="F44" s="435"/>
      <c r="G44" s="435"/>
      <c r="H44" s="435"/>
      <c r="I44" s="435"/>
      <c r="J44" s="435"/>
      <c r="K44" s="435"/>
      <c r="L44" s="435"/>
      <c r="M44" s="435"/>
    </row>
    <row r="45" spans="1:15" s="43" customFormat="1" ht="9.9499999999999993" customHeight="1">
      <c r="A45" s="267"/>
      <c r="B45" s="257"/>
      <c r="C45" s="257"/>
      <c r="D45" s="257"/>
      <c r="E45" s="257"/>
      <c r="F45" s="257"/>
      <c r="G45" s="257"/>
      <c r="H45" s="257"/>
      <c r="I45" s="257"/>
      <c r="J45" s="257"/>
      <c r="K45" s="257"/>
      <c r="L45" s="257"/>
      <c r="M45" s="257"/>
      <c r="O45" s="179" t="s">
        <v>269</v>
      </c>
    </row>
    <row r="46" spans="1:15" s="43" customFormat="1" ht="18" customHeight="1">
      <c r="A46" s="43" t="s">
        <v>259</v>
      </c>
      <c r="O46" s="196" t="s">
        <v>270</v>
      </c>
    </row>
    <row r="47" spans="1:15" ht="9.9499999999999993" customHeight="1">
      <c r="A47" s="365" t="s">
        <v>260</v>
      </c>
      <c r="B47" s="366"/>
      <c r="C47" s="366"/>
      <c r="D47" s="367"/>
      <c r="E47" s="365" t="s">
        <v>261</v>
      </c>
      <c r="F47" s="366"/>
      <c r="G47" s="366"/>
      <c r="H47" s="366"/>
      <c r="I47" s="367"/>
      <c r="J47" s="365" t="s">
        <v>262</v>
      </c>
      <c r="K47" s="367"/>
      <c r="L47" s="365" t="s">
        <v>263</v>
      </c>
      <c r="M47" s="367"/>
      <c r="O47" s="247"/>
    </row>
    <row r="48" spans="1:15" ht="15.95" customHeight="1">
      <c r="A48" s="430" t="s">
        <v>76</v>
      </c>
      <c r="B48" s="431"/>
      <c r="C48" s="431"/>
      <c r="D48" s="432"/>
      <c r="E48" s="430" t="str">
        <f>IF(A48&lt;&gt;"Polska","nie dotyczy","(wybierz z listy)")</f>
        <v>nie dotyczy</v>
      </c>
      <c r="F48" s="431"/>
      <c r="G48" s="431"/>
      <c r="H48" s="431"/>
      <c r="I48" s="432"/>
      <c r="J48" s="433" t="str">
        <f>IF(A48="Polska","","nie dotyczy")</f>
        <v>nie dotyczy</v>
      </c>
      <c r="K48" s="434"/>
      <c r="L48" s="433" t="str">
        <f>IF(A48="Polska","","nie dotyczy")</f>
        <v>nie dotyczy</v>
      </c>
      <c r="M48" s="434"/>
    </row>
    <row r="49" spans="1:13" ht="9.9499999999999993" customHeight="1">
      <c r="A49" s="365" t="s">
        <v>372</v>
      </c>
      <c r="B49" s="366"/>
      <c r="C49" s="366"/>
      <c r="D49" s="366"/>
      <c r="E49" s="366"/>
      <c r="F49" s="366"/>
      <c r="G49" s="366"/>
      <c r="H49" s="366"/>
      <c r="I49" s="367"/>
      <c r="J49" s="365" t="s">
        <v>373</v>
      </c>
      <c r="K49" s="366"/>
      <c r="L49" s="366"/>
      <c r="M49" s="367"/>
    </row>
    <row r="50" spans="1:13" ht="15.95" customHeight="1">
      <c r="A50" s="424"/>
      <c r="B50" s="425"/>
      <c r="C50" s="425"/>
      <c r="D50" s="425"/>
      <c r="E50" s="425"/>
      <c r="F50" s="425"/>
      <c r="G50" s="425"/>
      <c r="H50" s="425"/>
      <c r="I50" s="426"/>
      <c r="J50" s="424"/>
      <c r="K50" s="425"/>
      <c r="L50" s="425"/>
      <c r="M50" s="426"/>
    </row>
    <row r="51" spans="1:13" ht="9.9499999999999993" customHeight="1">
      <c r="A51" s="365" t="s">
        <v>374</v>
      </c>
      <c r="B51" s="366"/>
      <c r="C51" s="366"/>
      <c r="D51" s="367"/>
      <c r="E51" s="365" t="s">
        <v>375</v>
      </c>
      <c r="F51" s="366"/>
      <c r="G51" s="366"/>
      <c r="H51" s="366"/>
      <c r="I51" s="367"/>
      <c r="J51" s="365" t="s">
        <v>376</v>
      </c>
      <c r="K51" s="367"/>
      <c r="L51" s="365" t="s">
        <v>377</v>
      </c>
      <c r="M51" s="367"/>
    </row>
    <row r="52" spans="1:13" ht="15.95" customHeight="1">
      <c r="A52" s="374"/>
      <c r="B52" s="375"/>
      <c r="C52" s="375"/>
      <c r="D52" s="376"/>
      <c r="E52" s="374"/>
      <c r="F52" s="375"/>
      <c r="G52" s="375"/>
      <c r="H52" s="375"/>
      <c r="I52" s="376"/>
      <c r="J52" s="374"/>
      <c r="K52" s="376"/>
      <c r="L52" s="374"/>
      <c r="M52" s="376"/>
    </row>
    <row r="53" spans="1:13" ht="9.9499999999999993" customHeight="1">
      <c r="A53" s="365" t="s">
        <v>378</v>
      </c>
      <c r="B53" s="366"/>
      <c r="C53" s="366"/>
      <c r="D53" s="367"/>
      <c r="E53" s="365" t="s">
        <v>379</v>
      </c>
      <c r="F53" s="366"/>
      <c r="G53" s="366"/>
      <c r="H53" s="366"/>
      <c r="I53" s="367"/>
      <c r="J53" s="365" t="s">
        <v>440</v>
      </c>
      <c r="K53" s="367"/>
      <c r="L53" s="365" t="s">
        <v>439</v>
      </c>
      <c r="M53" s="367"/>
    </row>
    <row r="54" spans="1:13" ht="15.95" customHeight="1">
      <c r="A54" s="413"/>
      <c r="B54" s="401"/>
      <c r="C54" s="401"/>
      <c r="D54" s="402"/>
      <c r="E54" s="413"/>
      <c r="F54" s="401"/>
      <c r="G54" s="401"/>
      <c r="H54" s="401"/>
      <c r="I54" s="402"/>
      <c r="J54" s="413"/>
      <c r="K54" s="402"/>
      <c r="L54" s="401"/>
      <c r="M54" s="402"/>
    </row>
    <row r="55" spans="1:13" ht="11.25" customHeight="1">
      <c r="A55" s="418" t="s">
        <v>441</v>
      </c>
      <c r="B55" s="419"/>
      <c r="C55" s="419"/>
      <c r="D55" s="419"/>
      <c r="E55" s="419"/>
      <c r="F55" s="419"/>
      <c r="G55" s="419"/>
      <c r="H55" s="419"/>
      <c r="I55" s="420"/>
      <c r="J55" s="421" t="s">
        <v>442</v>
      </c>
      <c r="K55" s="422"/>
      <c r="L55" s="422"/>
      <c r="M55" s="423"/>
    </row>
    <row r="56" spans="1:13" ht="15.95" customHeight="1">
      <c r="A56" s="424"/>
      <c r="B56" s="425"/>
      <c r="C56" s="425"/>
      <c r="D56" s="425"/>
      <c r="E56" s="425"/>
      <c r="F56" s="425"/>
      <c r="G56" s="425"/>
      <c r="H56" s="425"/>
      <c r="I56" s="426"/>
      <c r="J56" s="427"/>
      <c r="K56" s="428"/>
      <c r="L56" s="428"/>
      <c r="M56" s="429"/>
    </row>
    <row r="57" spans="1:13" s="43" customFormat="1" ht="18" customHeight="1">
      <c r="A57" s="43" t="s">
        <v>264</v>
      </c>
      <c r="E57" s="205"/>
    </row>
    <row r="58" spans="1:13" ht="9.9499999999999993" customHeight="1">
      <c r="A58" s="365" t="s">
        <v>231</v>
      </c>
      <c r="B58" s="366"/>
      <c r="C58" s="366"/>
      <c r="D58" s="366"/>
      <c r="E58" s="367"/>
      <c r="F58" s="365" t="s">
        <v>95</v>
      </c>
      <c r="G58" s="366"/>
      <c r="H58" s="366"/>
      <c r="I58" s="366"/>
      <c r="J58" s="367"/>
      <c r="K58" s="365" t="s">
        <v>420</v>
      </c>
      <c r="L58" s="366"/>
      <c r="M58" s="367"/>
    </row>
    <row r="59" spans="1:13" ht="15.95" customHeight="1">
      <c r="A59" s="374"/>
      <c r="B59" s="375"/>
      <c r="C59" s="375"/>
      <c r="D59" s="375"/>
      <c r="E59" s="376"/>
      <c r="F59" s="374"/>
      <c r="G59" s="375"/>
      <c r="H59" s="375"/>
      <c r="I59" s="375"/>
      <c r="J59" s="376"/>
      <c r="K59" s="374"/>
      <c r="L59" s="375"/>
      <c r="M59" s="376"/>
    </row>
    <row r="60" spans="1:13" ht="9.9499999999999993" customHeight="1">
      <c r="A60" s="365" t="s">
        <v>418</v>
      </c>
      <c r="B60" s="366"/>
      <c r="C60" s="366"/>
      <c r="D60" s="366"/>
      <c r="E60" s="367"/>
      <c r="F60" s="365" t="s">
        <v>419</v>
      </c>
      <c r="G60" s="366"/>
      <c r="H60" s="366"/>
      <c r="I60" s="366"/>
      <c r="J60" s="366"/>
      <c r="K60" s="366"/>
      <c r="L60" s="366"/>
      <c r="M60" s="367"/>
    </row>
    <row r="61" spans="1:13" ht="15.95" customHeight="1">
      <c r="A61" s="359"/>
      <c r="B61" s="360"/>
      <c r="C61" s="360"/>
      <c r="D61" s="360"/>
      <c r="E61" s="361"/>
      <c r="F61" s="359"/>
      <c r="G61" s="360"/>
      <c r="H61" s="360"/>
      <c r="I61" s="360"/>
      <c r="J61" s="360"/>
      <c r="K61" s="360"/>
      <c r="L61" s="360"/>
      <c r="M61" s="361"/>
    </row>
    <row r="62" spans="1:13" ht="6" customHeight="1">
      <c r="A62" s="244"/>
      <c r="B62" s="244"/>
      <c r="C62" s="244"/>
      <c r="D62" s="244"/>
      <c r="E62" s="244"/>
      <c r="F62" s="244"/>
      <c r="G62" s="244"/>
      <c r="H62" s="244"/>
      <c r="I62" s="244"/>
      <c r="J62" s="244"/>
      <c r="K62" s="244"/>
      <c r="L62" s="244"/>
      <c r="M62" s="244"/>
    </row>
    <row r="63" spans="1:13" ht="9.9499999999999993" customHeight="1">
      <c r="A63" s="439" t="s">
        <v>451</v>
      </c>
      <c r="B63" s="439"/>
      <c r="C63" s="439"/>
      <c r="D63" s="439"/>
      <c r="E63" s="439"/>
      <c r="F63" s="439"/>
      <c r="G63" s="439"/>
      <c r="H63" s="439"/>
      <c r="I63" s="439"/>
      <c r="J63" s="439"/>
      <c r="K63" s="439"/>
      <c r="L63" s="439"/>
      <c r="M63" s="439"/>
    </row>
    <row r="64" spans="1:13" ht="6" customHeight="1">
      <c r="A64" s="248"/>
      <c r="B64" s="248"/>
      <c r="C64" s="248"/>
      <c r="D64" s="248"/>
      <c r="E64" s="248"/>
      <c r="F64" s="248"/>
      <c r="G64" s="248"/>
      <c r="H64" s="248"/>
      <c r="I64" s="248"/>
      <c r="J64" s="248"/>
      <c r="K64" s="248"/>
      <c r="L64" s="248"/>
      <c r="M64" s="248"/>
    </row>
    <row r="65" spans="1:15" s="213" customFormat="1" ht="22.5" customHeight="1">
      <c r="A65" s="456" t="s">
        <v>452</v>
      </c>
      <c r="B65" s="456"/>
      <c r="C65" s="456"/>
      <c r="D65" s="456"/>
      <c r="E65" s="456"/>
      <c r="F65" s="456"/>
      <c r="G65" s="456"/>
      <c r="H65" s="456"/>
      <c r="I65" s="456"/>
      <c r="J65" s="456"/>
      <c r="K65" s="456"/>
      <c r="L65" s="456"/>
      <c r="M65" s="456"/>
    </row>
    <row r="66" spans="1:15" ht="6" customHeight="1">
      <c r="A66" s="266"/>
      <c r="B66" s="409"/>
      <c r="C66" s="409"/>
      <c r="D66" s="409"/>
      <c r="E66" s="409"/>
      <c r="F66" s="409"/>
      <c r="G66" s="409"/>
      <c r="H66" s="409"/>
      <c r="I66" s="409"/>
      <c r="J66" s="409"/>
      <c r="K66" s="409"/>
      <c r="L66" s="409"/>
      <c r="M66" s="409"/>
    </row>
    <row r="67" spans="1:15" s="43" customFormat="1" ht="27.75" customHeight="1">
      <c r="A67" s="377" t="s">
        <v>250</v>
      </c>
      <c r="B67" s="377"/>
      <c r="C67" s="377"/>
      <c r="D67" s="377"/>
      <c r="E67" s="377"/>
      <c r="F67" s="377"/>
      <c r="G67" s="377"/>
      <c r="H67" s="377"/>
      <c r="I67" s="377"/>
      <c r="J67" s="377"/>
      <c r="K67" s="377"/>
      <c r="L67" s="377"/>
      <c r="M67" s="377"/>
      <c r="N67" s="362" t="s">
        <v>364</v>
      </c>
      <c r="O67" s="362"/>
    </row>
    <row r="68" spans="1:15" ht="15.95" customHeight="1">
      <c r="A68" s="6" t="s">
        <v>265</v>
      </c>
      <c r="B68" s="250"/>
      <c r="F68" s="394"/>
      <c r="G68" s="395"/>
      <c r="N68" s="362"/>
      <c r="O68" s="362"/>
    </row>
    <row r="69" spans="1:15" ht="15.95" customHeight="1">
      <c r="A69" s="6" t="s">
        <v>252</v>
      </c>
      <c r="B69" s="6"/>
      <c r="F69" s="378"/>
      <c r="G69" s="379"/>
      <c r="H69" s="379"/>
      <c r="I69" s="379"/>
      <c r="J69" s="380"/>
      <c r="N69" s="362"/>
      <c r="O69" s="362"/>
    </row>
    <row r="70" spans="1:15" ht="15.95" customHeight="1">
      <c r="A70" s="43" t="s">
        <v>266</v>
      </c>
      <c r="B70" s="43"/>
      <c r="C70" s="43"/>
      <c r="D70" s="43"/>
      <c r="E70" s="43"/>
      <c r="F70" s="43"/>
      <c r="G70" s="43"/>
      <c r="H70" s="43"/>
      <c r="I70" s="43"/>
      <c r="J70" s="43"/>
      <c r="K70" s="43" t="s">
        <v>254</v>
      </c>
      <c r="L70" s="43"/>
      <c r="M70" s="43"/>
      <c r="N70" s="362"/>
      <c r="O70" s="362"/>
    </row>
    <row r="71" spans="1:15" ht="15.95" customHeight="1">
      <c r="A71" s="381"/>
      <c r="B71" s="382"/>
      <c r="C71" s="382"/>
      <c r="D71" s="382"/>
      <c r="E71" s="382"/>
      <c r="F71" s="382"/>
      <c r="G71" s="382"/>
      <c r="H71" s="382"/>
      <c r="I71" s="383"/>
      <c r="K71" s="390"/>
      <c r="L71" s="390"/>
      <c r="M71" s="66"/>
      <c r="N71" s="362"/>
      <c r="O71" s="362"/>
    </row>
    <row r="72" spans="1:15" ht="15.95" customHeight="1">
      <c r="A72" s="384"/>
      <c r="B72" s="385"/>
      <c r="C72" s="385"/>
      <c r="D72" s="385"/>
      <c r="E72" s="385"/>
      <c r="F72" s="385"/>
      <c r="G72" s="385"/>
      <c r="H72" s="385"/>
      <c r="I72" s="386"/>
      <c r="K72" s="6"/>
      <c r="L72" s="6"/>
      <c r="N72" s="362"/>
      <c r="O72" s="362"/>
    </row>
    <row r="73" spans="1:15" ht="15.95" customHeight="1">
      <c r="A73" s="384"/>
      <c r="B73" s="385"/>
      <c r="C73" s="385"/>
      <c r="D73" s="385"/>
      <c r="E73" s="385"/>
      <c r="F73" s="385"/>
      <c r="G73" s="385"/>
      <c r="H73" s="385"/>
      <c r="I73" s="386"/>
      <c r="K73" s="391"/>
      <c r="L73" s="392"/>
      <c r="N73" s="362"/>
      <c r="O73" s="362"/>
    </row>
    <row r="74" spans="1:15" ht="15.95" customHeight="1">
      <c r="A74" s="384"/>
      <c r="B74" s="385"/>
      <c r="C74" s="385"/>
      <c r="D74" s="385"/>
      <c r="E74" s="385"/>
      <c r="F74" s="385"/>
      <c r="G74" s="385"/>
      <c r="H74" s="385"/>
      <c r="I74" s="386"/>
      <c r="K74" s="6" t="s">
        <v>529</v>
      </c>
      <c r="L74" s="6"/>
      <c r="N74" s="362"/>
      <c r="O74" s="362"/>
    </row>
    <row r="75" spans="1:15" ht="15.95" customHeight="1">
      <c r="A75" s="384"/>
      <c r="B75" s="385"/>
      <c r="C75" s="385"/>
      <c r="D75" s="385"/>
      <c r="E75" s="385"/>
      <c r="F75" s="385"/>
      <c r="G75" s="385"/>
      <c r="H75" s="385"/>
      <c r="I75" s="386"/>
      <c r="K75" s="393"/>
      <c r="L75" s="393"/>
      <c r="N75" s="362"/>
      <c r="O75" s="362"/>
    </row>
    <row r="76" spans="1:15" ht="15.95" customHeight="1">
      <c r="A76" s="387"/>
      <c r="B76" s="388"/>
      <c r="C76" s="388"/>
      <c r="D76" s="388"/>
      <c r="E76" s="388"/>
      <c r="F76" s="388"/>
      <c r="G76" s="388"/>
      <c r="H76" s="388"/>
      <c r="I76" s="389"/>
      <c r="K76" s="43"/>
      <c r="L76" s="43"/>
    </row>
    <row r="77" spans="1:15" ht="18" customHeight="1">
      <c r="A77" s="43" t="s">
        <v>406</v>
      </c>
      <c r="B77" s="43"/>
      <c r="C77" s="43"/>
      <c r="D77" s="43"/>
      <c r="E77" s="43"/>
      <c r="F77" s="43"/>
      <c r="G77" s="43"/>
      <c r="H77" s="43"/>
      <c r="I77" s="43"/>
      <c r="J77" s="43"/>
      <c r="K77" s="43"/>
      <c r="L77" s="43"/>
      <c r="M77" s="43"/>
    </row>
    <row r="78" spans="1:15" ht="9.9499999999999993" customHeight="1">
      <c r="A78" s="365" t="s">
        <v>48</v>
      </c>
      <c r="B78" s="366"/>
      <c r="C78" s="366"/>
      <c r="D78" s="367"/>
      <c r="E78" s="365" t="s">
        <v>49</v>
      </c>
      <c r="F78" s="366"/>
      <c r="G78" s="366"/>
      <c r="H78" s="366"/>
      <c r="I78" s="367"/>
      <c r="J78" s="365" t="s">
        <v>50</v>
      </c>
      <c r="K78" s="367"/>
      <c r="L78" s="365" t="s">
        <v>51</v>
      </c>
      <c r="M78" s="367"/>
    </row>
    <row r="79" spans="1:15" ht="15.95" customHeight="1">
      <c r="A79" s="368" t="s">
        <v>156</v>
      </c>
      <c r="B79" s="369"/>
      <c r="C79" s="369"/>
      <c r="D79" s="370"/>
      <c r="E79" s="371" t="s">
        <v>76</v>
      </c>
      <c r="F79" s="372"/>
      <c r="G79" s="372"/>
      <c r="H79" s="372"/>
      <c r="I79" s="373"/>
      <c r="J79" s="374"/>
      <c r="K79" s="376"/>
      <c r="L79" s="374"/>
      <c r="M79" s="376"/>
    </row>
    <row r="80" spans="1:15" ht="9.9499999999999993" customHeight="1">
      <c r="A80" s="365" t="s">
        <v>55</v>
      </c>
      <c r="B80" s="366"/>
      <c r="C80" s="366"/>
      <c r="D80" s="367"/>
      <c r="E80" s="365" t="s">
        <v>54</v>
      </c>
      <c r="F80" s="366"/>
      <c r="G80" s="366"/>
      <c r="H80" s="366"/>
      <c r="I80" s="367"/>
      <c r="J80" s="365" t="s">
        <v>53</v>
      </c>
      <c r="K80" s="367"/>
      <c r="L80" s="365" t="s">
        <v>52</v>
      </c>
      <c r="M80" s="367"/>
    </row>
    <row r="81" spans="1:15" ht="15.95" customHeight="1">
      <c r="A81" s="374"/>
      <c r="B81" s="375"/>
      <c r="C81" s="375"/>
      <c r="D81" s="376"/>
      <c r="E81" s="374"/>
      <c r="F81" s="375"/>
      <c r="G81" s="375"/>
      <c r="H81" s="375"/>
      <c r="I81" s="376"/>
      <c r="J81" s="374"/>
      <c r="K81" s="376"/>
      <c r="L81" s="374"/>
      <c r="M81" s="376"/>
    </row>
    <row r="82" spans="1:15" ht="9.9499999999999993" customHeight="1">
      <c r="A82" s="365" t="s">
        <v>56</v>
      </c>
      <c r="B82" s="366"/>
      <c r="C82" s="366"/>
      <c r="D82" s="367"/>
      <c r="E82" s="365" t="s">
        <v>57</v>
      </c>
      <c r="F82" s="366"/>
      <c r="G82" s="366"/>
      <c r="H82" s="366"/>
      <c r="I82" s="367"/>
      <c r="J82" s="365" t="s">
        <v>58</v>
      </c>
      <c r="K82" s="367"/>
      <c r="L82" s="365" t="s">
        <v>59</v>
      </c>
      <c r="M82" s="367"/>
    </row>
    <row r="83" spans="1:15" ht="15.95" customHeight="1">
      <c r="A83" s="374"/>
      <c r="B83" s="375"/>
      <c r="C83" s="375"/>
      <c r="D83" s="376"/>
      <c r="E83" s="374"/>
      <c r="F83" s="375"/>
      <c r="G83" s="375"/>
      <c r="H83" s="375"/>
      <c r="I83" s="376"/>
      <c r="J83" s="374"/>
      <c r="K83" s="376"/>
      <c r="L83" s="374"/>
      <c r="M83" s="376"/>
    </row>
    <row r="84" spans="1:15" ht="9.9499999999999993" customHeight="1">
      <c r="A84" s="365" t="s">
        <v>61</v>
      </c>
      <c r="B84" s="366"/>
      <c r="C84" s="366"/>
      <c r="D84" s="366"/>
      <c r="E84" s="366"/>
      <c r="F84" s="366"/>
      <c r="G84" s="366"/>
      <c r="H84" s="366"/>
      <c r="I84" s="367"/>
      <c r="J84" s="365" t="s">
        <v>60</v>
      </c>
      <c r="K84" s="366"/>
      <c r="L84" s="366"/>
      <c r="M84" s="367"/>
    </row>
    <row r="85" spans="1:15" ht="15.95" customHeight="1">
      <c r="A85" s="374"/>
      <c r="B85" s="375"/>
      <c r="C85" s="375"/>
      <c r="D85" s="375"/>
      <c r="E85" s="375"/>
      <c r="F85" s="375"/>
      <c r="G85" s="375"/>
      <c r="H85" s="375"/>
      <c r="I85" s="376"/>
      <c r="J85" s="374"/>
      <c r="K85" s="375"/>
      <c r="L85" s="375"/>
      <c r="M85" s="376"/>
    </row>
    <row r="86" spans="1:15" ht="15.95" customHeight="1">
      <c r="A86" s="257"/>
      <c r="B86" s="257"/>
      <c r="C86" s="257"/>
      <c r="D86" s="257"/>
      <c r="E86" s="257"/>
      <c r="F86" s="257"/>
      <c r="G86" s="257"/>
      <c r="H86" s="257"/>
      <c r="I86" s="257"/>
      <c r="J86" s="257"/>
      <c r="K86" s="257"/>
      <c r="L86" s="257"/>
      <c r="M86" s="257"/>
    </row>
    <row r="87" spans="1:15" ht="27" customHeight="1">
      <c r="A87" s="15" t="s">
        <v>200</v>
      </c>
      <c r="B87" s="3"/>
      <c r="C87" s="3"/>
      <c r="D87" s="3"/>
      <c r="E87" s="3"/>
      <c r="F87" s="3"/>
      <c r="G87" s="3"/>
      <c r="H87" s="3"/>
      <c r="I87" s="3"/>
      <c r="J87" s="3"/>
      <c r="K87" s="3"/>
      <c r="L87" s="3"/>
      <c r="M87" s="3"/>
      <c r="N87" s="362" t="s">
        <v>365</v>
      </c>
      <c r="O87" s="362"/>
    </row>
    <row r="88" spans="1:15" s="65" customFormat="1" ht="30.75" customHeight="1">
      <c r="A88" s="452" t="s">
        <v>475</v>
      </c>
      <c r="B88" s="452"/>
      <c r="C88" s="452"/>
      <c r="D88" s="452"/>
      <c r="E88" s="452"/>
      <c r="F88" s="452"/>
      <c r="G88" s="452"/>
      <c r="H88" s="452"/>
      <c r="I88" s="452"/>
      <c r="J88" s="452"/>
      <c r="K88" s="452"/>
      <c r="L88" s="452"/>
      <c r="M88" s="452"/>
      <c r="N88" s="362"/>
      <c r="O88" s="362"/>
    </row>
    <row r="89" spans="1:15" ht="9.9499999999999993" customHeight="1">
      <c r="A89" s="67" t="s">
        <v>271</v>
      </c>
      <c r="B89" s="243" t="s">
        <v>78</v>
      </c>
      <c r="C89" s="244"/>
      <c r="D89" s="244"/>
      <c r="E89" s="244"/>
      <c r="F89" s="244"/>
      <c r="G89" s="244"/>
      <c r="H89" s="244"/>
      <c r="I89" s="244"/>
      <c r="J89" s="244"/>
      <c r="K89" s="244"/>
      <c r="L89" s="244"/>
      <c r="M89" s="245"/>
      <c r="N89" s="362"/>
      <c r="O89" s="362"/>
    </row>
    <row r="90" spans="1:15" s="4" customFormat="1" ht="15.95" customHeight="1">
      <c r="A90" s="47"/>
      <c r="B90" s="387"/>
      <c r="C90" s="388"/>
      <c r="D90" s="388"/>
      <c r="E90" s="388"/>
      <c r="F90" s="388"/>
      <c r="G90" s="388"/>
      <c r="H90" s="388"/>
      <c r="I90" s="388"/>
      <c r="J90" s="388"/>
      <c r="K90" s="388"/>
      <c r="L90" s="388"/>
      <c r="M90" s="389"/>
      <c r="N90" s="362"/>
      <c r="O90" s="362"/>
    </row>
    <row r="91" spans="1:15" ht="9.9499999999999993" customHeight="1">
      <c r="A91" s="365" t="s">
        <v>79</v>
      </c>
      <c r="B91" s="366"/>
      <c r="C91" s="366"/>
      <c r="D91" s="367"/>
      <c r="E91" s="49" t="s">
        <v>80</v>
      </c>
      <c r="F91" s="365" t="s">
        <v>81</v>
      </c>
      <c r="G91" s="366"/>
      <c r="H91" s="366"/>
      <c r="I91" s="366"/>
      <c r="J91" s="366"/>
      <c r="K91" s="366"/>
      <c r="L91" s="366"/>
      <c r="M91" s="367"/>
      <c r="N91" s="362"/>
      <c r="O91" s="362"/>
    </row>
    <row r="92" spans="1:15" ht="15.95" customHeight="1">
      <c r="A92" s="453"/>
      <c r="B92" s="454"/>
      <c r="C92" s="454"/>
      <c r="D92" s="455"/>
      <c r="E92" s="50" t="s">
        <v>76</v>
      </c>
      <c r="F92" s="453" t="s">
        <v>76</v>
      </c>
      <c r="G92" s="454"/>
      <c r="H92" s="454"/>
      <c r="I92" s="454"/>
      <c r="J92" s="454"/>
      <c r="K92" s="454"/>
      <c r="L92" s="454"/>
      <c r="M92" s="455"/>
      <c r="N92" s="362"/>
      <c r="O92" s="362"/>
    </row>
    <row r="93" spans="1:15" ht="9.9499999999999993" customHeight="1">
      <c r="N93" s="362"/>
      <c r="O93" s="362"/>
    </row>
    <row r="94" spans="1:15" ht="9.9499999999999993" customHeight="1">
      <c r="A94" s="67" t="s">
        <v>271</v>
      </c>
      <c r="B94" s="243" t="s">
        <v>85</v>
      </c>
      <c r="C94" s="244"/>
      <c r="D94" s="244"/>
      <c r="E94" s="244"/>
      <c r="F94" s="244"/>
      <c r="G94" s="244"/>
      <c r="H94" s="244"/>
      <c r="I94" s="244"/>
      <c r="J94" s="244"/>
      <c r="K94" s="244"/>
      <c r="L94" s="244"/>
      <c r="M94" s="245"/>
      <c r="N94" s="362"/>
      <c r="O94" s="362"/>
    </row>
    <row r="95" spans="1:15" ht="15.95" customHeight="1">
      <c r="A95" s="47"/>
      <c r="B95" s="387"/>
      <c r="C95" s="388"/>
      <c r="D95" s="388"/>
      <c r="E95" s="388"/>
      <c r="F95" s="388"/>
      <c r="G95" s="388"/>
      <c r="H95" s="388"/>
      <c r="I95" s="388"/>
      <c r="J95" s="388"/>
      <c r="K95" s="388"/>
      <c r="L95" s="388"/>
      <c r="M95" s="389"/>
      <c r="N95" s="362"/>
      <c r="O95" s="362"/>
    </row>
    <row r="96" spans="1:15" ht="9.9499999999999993" customHeight="1">
      <c r="A96" s="365" t="s">
        <v>82</v>
      </c>
      <c r="B96" s="366"/>
      <c r="C96" s="366"/>
      <c r="D96" s="367"/>
      <c r="E96" s="49" t="s">
        <v>83</v>
      </c>
      <c r="F96" s="365" t="s">
        <v>84</v>
      </c>
      <c r="G96" s="366"/>
      <c r="H96" s="366"/>
      <c r="I96" s="366"/>
      <c r="J96" s="366"/>
      <c r="K96" s="366"/>
      <c r="L96" s="366"/>
      <c r="M96" s="367"/>
      <c r="N96" s="362"/>
      <c r="O96" s="362"/>
    </row>
    <row r="97" spans="1:15" ht="15.95" customHeight="1">
      <c r="A97" s="453"/>
      <c r="B97" s="454"/>
      <c r="C97" s="454"/>
      <c r="D97" s="455"/>
      <c r="E97" s="50" t="s">
        <v>76</v>
      </c>
      <c r="F97" s="453" t="s">
        <v>76</v>
      </c>
      <c r="G97" s="454"/>
      <c r="H97" s="454"/>
      <c r="I97" s="454"/>
      <c r="J97" s="454"/>
      <c r="K97" s="454"/>
      <c r="L97" s="454"/>
      <c r="M97" s="455"/>
      <c r="N97" s="362"/>
      <c r="O97" s="362"/>
    </row>
    <row r="98" spans="1:15" ht="9.9499999999999993" customHeight="1">
      <c r="N98" s="362"/>
      <c r="O98" s="362"/>
    </row>
    <row r="99" spans="1:15" ht="9.9499999999999993" customHeight="1">
      <c r="A99" s="67" t="s">
        <v>271</v>
      </c>
      <c r="B99" s="243" t="s">
        <v>87</v>
      </c>
      <c r="C99" s="244"/>
      <c r="D99" s="244"/>
      <c r="E99" s="244"/>
      <c r="F99" s="244"/>
      <c r="G99" s="244"/>
      <c r="H99" s="244"/>
      <c r="I99" s="244"/>
      <c r="J99" s="244"/>
      <c r="K99" s="244"/>
      <c r="L99" s="244"/>
      <c r="M99" s="245"/>
      <c r="N99" s="362"/>
      <c r="O99" s="362"/>
    </row>
    <row r="100" spans="1:15" ht="15.95" customHeight="1">
      <c r="A100" s="47"/>
      <c r="B100" s="387"/>
      <c r="C100" s="388"/>
      <c r="D100" s="388"/>
      <c r="E100" s="388"/>
      <c r="F100" s="388"/>
      <c r="G100" s="388"/>
      <c r="H100" s="388"/>
      <c r="I100" s="388"/>
      <c r="J100" s="388"/>
      <c r="K100" s="388"/>
      <c r="L100" s="388"/>
      <c r="M100" s="389"/>
      <c r="N100" s="362"/>
      <c r="O100" s="362"/>
    </row>
    <row r="101" spans="1:15" ht="9.9499999999999993" customHeight="1">
      <c r="A101" s="365" t="s">
        <v>86</v>
      </c>
      <c r="B101" s="366"/>
      <c r="C101" s="366"/>
      <c r="D101" s="367"/>
      <c r="E101" s="49" t="s">
        <v>88</v>
      </c>
      <c r="F101" s="365" t="s">
        <v>89</v>
      </c>
      <c r="G101" s="366"/>
      <c r="H101" s="366"/>
      <c r="I101" s="366"/>
      <c r="J101" s="366"/>
      <c r="K101" s="366"/>
      <c r="L101" s="366"/>
      <c r="M101" s="367"/>
    </row>
    <row r="102" spans="1:15" ht="15.95" customHeight="1">
      <c r="A102" s="453"/>
      <c r="B102" s="454"/>
      <c r="C102" s="454"/>
      <c r="D102" s="455"/>
      <c r="E102" s="50" t="s">
        <v>76</v>
      </c>
      <c r="F102" s="453" t="s">
        <v>76</v>
      </c>
      <c r="G102" s="454"/>
      <c r="H102" s="454"/>
      <c r="I102" s="454"/>
      <c r="J102" s="454"/>
      <c r="K102" s="454"/>
      <c r="L102" s="454"/>
      <c r="M102" s="455"/>
    </row>
    <row r="103" spans="1:15" ht="9.9499999999999993" customHeight="1"/>
    <row r="104" spans="1:15" ht="9.9499999999999993" customHeight="1">
      <c r="A104" s="67" t="s">
        <v>271</v>
      </c>
      <c r="B104" s="243" t="s">
        <v>91</v>
      </c>
      <c r="C104" s="244"/>
      <c r="D104" s="244"/>
      <c r="E104" s="244"/>
      <c r="F104" s="244"/>
      <c r="G104" s="244"/>
      <c r="H104" s="244"/>
      <c r="I104" s="244"/>
      <c r="J104" s="244"/>
      <c r="K104" s="244"/>
      <c r="L104" s="244"/>
      <c r="M104" s="245"/>
    </row>
    <row r="105" spans="1:15" ht="15.95" customHeight="1">
      <c r="A105" s="47"/>
      <c r="B105" s="387"/>
      <c r="C105" s="388"/>
      <c r="D105" s="388"/>
      <c r="E105" s="388"/>
      <c r="F105" s="388"/>
      <c r="G105" s="388"/>
      <c r="H105" s="388"/>
      <c r="I105" s="388"/>
      <c r="J105" s="388"/>
      <c r="K105" s="388"/>
      <c r="L105" s="388"/>
      <c r="M105" s="389"/>
    </row>
    <row r="106" spans="1:15" ht="9.9499999999999993" customHeight="1">
      <c r="A106" s="365" t="s">
        <v>90</v>
      </c>
      <c r="B106" s="366"/>
      <c r="C106" s="366"/>
      <c r="D106" s="367"/>
      <c r="E106" s="49" t="s">
        <v>92</v>
      </c>
      <c r="F106" s="365" t="s">
        <v>162</v>
      </c>
      <c r="G106" s="366"/>
      <c r="H106" s="366"/>
      <c r="I106" s="366"/>
      <c r="J106" s="366"/>
      <c r="K106" s="366"/>
      <c r="L106" s="366"/>
      <c r="M106" s="367"/>
    </row>
    <row r="107" spans="1:15" ht="15.95" customHeight="1">
      <c r="A107" s="453"/>
      <c r="B107" s="454"/>
      <c r="C107" s="454"/>
      <c r="D107" s="455"/>
      <c r="E107" s="50" t="s">
        <v>76</v>
      </c>
      <c r="F107" s="453" t="s">
        <v>76</v>
      </c>
      <c r="G107" s="454"/>
      <c r="H107" s="454"/>
      <c r="I107" s="454"/>
      <c r="J107" s="454"/>
      <c r="K107" s="454"/>
      <c r="L107" s="454"/>
      <c r="M107" s="455"/>
    </row>
    <row r="108" spans="1:15" ht="9.9499999999999993" customHeight="1">
      <c r="A108" s="79"/>
      <c r="B108" s="79"/>
      <c r="C108" s="79"/>
      <c r="D108" s="79"/>
      <c r="E108" s="79"/>
      <c r="F108" s="79"/>
      <c r="G108" s="79"/>
      <c r="H108" s="79"/>
      <c r="I108" s="79"/>
      <c r="J108" s="79"/>
      <c r="K108" s="79"/>
      <c r="L108" s="79"/>
      <c r="M108" s="79"/>
    </row>
    <row r="109" spans="1:15" ht="15.95" customHeight="1">
      <c r="A109" s="43" t="s">
        <v>129</v>
      </c>
      <c r="H109" s="457"/>
      <c r="I109" s="458"/>
      <c r="J109" s="459"/>
    </row>
    <row r="110" spans="1:15" ht="9.9499999999999993" customHeight="1">
      <c r="A110" s="43"/>
      <c r="H110" s="209"/>
      <c r="I110" s="209"/>
      <c r="J110" s="209"/>
    </row>
    <row r="111" spans="1:15" ht="18" customHeight="1">
      <c r="A111" s="217" t="s">
        <v>116</v>
      </c>
      <c r="B111" s="2"/>
      <c r="C111" s="2"/>
      <c r="D111" s="2"/>
      <c r="E111" s="2"/>
      <c r="F111" s="2"/>
      <c r="G111" s="2"/>
      <c r="H111" s="2"/>
      <c r="I111" s="2"/>
      <c r="J111" s="2"/>
      <c r="K111" s="2"/>
      <c r="L111" s="2"/>
      <c r="M111" s="2"/>
    </row>
    <row r="112" spans="1:15" ht="15.95" customHeight="1">
      <c r="A112" s="43" t="s">
        <v>96</v>
      </c>
    </row>
    <row r="113" spans="1:15" ht="15.95" customHeight="1">
      <c r="A113" s="6" t="s">
        <v>186</v>
      </c>
    </row>
    <row r="114" spans="1:15" ht="15.95" customHeight="1">
      <c r="A114" s="51" t="s">
        <v>45</v>
      </c>
      <c r="B114" s="52"/>
      <c r="C114" s="52"/>
      <c r="D114" s="52"/>
      <c r="E114" s="52"/>
      <c r="F114" s="52"/>
      <c r="G114" s="52"/>
      <c r="H114" s="52"/>
      <c r="I114" s="52"/>
      <c r="J114" s="52"/>
      <c r="K114" s="52"/>
      <c r="L114" s="52"/>
      <c r="M114" s="53"/>
    </row>
    <row r="115" spans="1:15" ht="15.95" customHeight="1">
      <c r="A115" s="6" t="s">
        <v>239</v>
      </c>
    </row>
    <row r="116" spans="1:15" ht="15.95" customHeight="1">
      <c r="A116" s="6" t="s">
        <v>232</v>
      </c>
    </row>
    <row r="117" spans="1:15" ht="15.95" customHeight="1">
      <c r="A117" s="6" t="s">
        <v>233</v>
      </c>
      <c r="E117" s="251" t="s">
        <v>76</v>
      </c>
      <c r="F117" s="79"/>
      <c r="G117" s="79"/>
      <c r="H117" s="79"/>
      <c r="I117" s="79"/>
    </row>
    <row r="118" spans="1:15" ht="15.95" customHeight="1">
      <c r="A118" s="6" t="s">
        <v>234</v>
      </c>
      <c r="E118" s="251" t="s">
        <v>76</v>
      </c>
      <c r="F118" s="79"/>
      <c r="G118" s="79"/>
      <c r="H118" s="79"/>
      <c r="I118" s="79"/>
    </row>
    <row r="119" spans="1:15" ht="15.95" customHeight="1">
      <c r="A119" s="6" t="s">
        <v>235</v>
      </c>
      <c r="E119" s="251" t="s">
        <v>76</v>
      </c>
      <c r="F119" s="79"/>
      <c r="G119" s="79"/>
      <c r="H119" s="79"/>
      <c r="I119" s="79"/>
    </row>
    <row r="120" spans="1:15" ht="18" customHeight="1">
      <c r="A120" s="43" t="s">
        <v>209</v>
      </c>
    </row>
    <row r="121" spans="1:15" ht="15.95" customHeight="1">
      <c r="A121" s="43" t="s">
        <v>201</v>
      </c>
    </row>
    <row r="122" spans="1:15" ht="15.95" customHeight="1">
      <c r="A122" s="396" t="s">
        <v>202</v>
      </c>
      <c r="B122" s="397"/>
      <c r="C122" s="397"/>
      <c r="D122" s="397"/>
      <c r="E122" s="397"/>
      <c r="F122" s="397"/>
      <c r="G122" s="397"/>
      <c r="H122" s="397"/>
      <c r="I122" s="397"/>
      <c r="J122" s="397"/>
      <c r="K122" s="397"/>
      <c r="L122" s="397"/>
      <c r="M122" s="398"/>
    </row>
    <row r="123" spans="1:15" ht="15.95" customHeight="1">
      <c r="A123" s="54" t="s">
        <v>19</v>
      </c>
      <c r="B123" s="401"/>
      <c r="C123" s="401"/>
      <c r="D123" s="401"/>
      <c r="E123" s="401"/>
      <c r="F123" s="401"/>
      <c r="G123" s="401"/>
      <c r="H123" s="401"/>
      <c r="I123" s="401"/>
      <c r="J123" s="401"/>
      <c r="K123" s="401"/>
      <c r="L123" s="401"/>
      <c r="M123" s="402"/>
    </row>
    <row r="124" spans="1:15" ht="15.95" customHeight="1">
      <c r="A124" s="54" t="s">
        <v>20</v>
      </c>
      <c r="B124" s="401"/>
      <c r="C124" s="401"/>
      <c r="D124" s="401"/>
      <c r="E124" s="401"/>
      <c r="F124" s="401"/>
      <c r="G124" s="401"/>
      <c r="H124" s="401"/>
      <c r="I124" s="401"/>
      <c r="J124" s="401"/>
      <c r="K124" s="401"/>
      <c r="L124" s="401"/>
      <c r="M124" s="402"/>
    </row>
    <row r="125" spans="1:15" ht="15.95" customHeight="1">
      <c r="A125" s="54" t="s">
        <v>21</v>
      </c>
      <c r="B125" s="401"/>
      <c r="C125" s="401"/>
      <c r="D125" s="401"/>
      <c r="E125" s="401"/>
      <c r="F125" s="401"/>
      <c r="G125" s="401"/>
      <c r="H125" s="401"/>
      <c r="I125" s="401"/>
      <c r="J125" s="401"/>
      <c r="K125" s="401"/>
      <c r="L125" s="401"/>
      <c r="M125" s="402"/>
    </row>
    <row r="126" spans="1:15" ht="15.95" customHeight="1">
      <c r="A126" s="54" t="s">
        <v>22</v>
      </c>
      <c r="B126" s="401"/>
      <c r="C126" s="401"/>
      <c r="D126" s="401"/>
      <c r="E126" s="401"/>
      <c r="F126" s="401"/>
      <c r="G126" s="401"/>
      <c r="H126" s="401"/>
      <c r="I126" s="401"/>
      <c r="J126" s="401"/>
      <c r="K126" s="401"/>
      <c r="L126" s="401"/>
      <c r="M126" s="402"/>
    </row>
    <row r="127" spans="1:15" s="55" customFormat="1" ht="15.95" customHeight="1">
      <c r="A127" s="48" t="s">
        <v>165</v>
      </c>
      <c r="B127" s="375"/>
      <c r="C127" s="375"/>
      <c r="D127" s="375"/>
      <c r="E127" s="375"/>
      <c r="F127" s="375"/>
      <c r="G127" s="375"/>
      <c r="H127" s="375"/>
      <c r="I127" s="375"/>
      <c r="J127" s="375"/>
      <c r="K127" s="375"/>
      <c r="L127" s="375"/>
      <c r="M127" s="376"/>
    </row>
    <row r="128" spans="1:15" s="21" customFormat="1" ht="9.9499999999999993" customHeight="1">
      <c r="O128" s="180" t="s">
        <v>269</v>
      </c>
    </row>
    <row r="129" spans="1:15" s="22" customFormat="1" ht="15.95" customHeight="1">
      <c r="A129" s="396" t="s">
        <v>273</v>
      </c>
      <c r="B129" s="397"/>
      <c r="C129" s="397"/>
      <c r="D129" s="397"/>
      <c r="E129" s="397"/>
      <c r="F129" s="397"/>
      <c r="G129" s="397"/>
      <c r="H129" s="397"/>
      <c r="I129" s="397"/>
      <c r="J129" s="397"/>
      <c r="K129" s="397"/>
      <c r="L129" s="397"/>
      <c r="M129" s="398"/>
      <c r="O129" s="196" t="s">
        <v>270</v>
      </c>
    </row>
    <row r="130" spans="1:15" s="22" customFormat="1" ht="15.95" customHeight="1">
      <c r="A130" s="54" t="s">
        <v>19</v>
      </c>
      <c r="B130" s="401"/>
      <c r="C130" s="401"/>
      <c r="D130" s="401"/>
      <c r="E130" s="401"/>
      <c r="F130" s="401"/>
      <c r="G130" s="401"/>
      <c r="H130" s="401"/>
      <c r="I130" s="401"/>
      <c r="J130" s="401"/>
      <c r="K130" s="401"/>
      <c r="L130" s="401"/>
      <c r="M130" s="402"/>
      <c r="O130" s="68"/>
    </row>
    <row r="131" spans="1:15" s="22" customFormat="1" ht="15.95" customHeight="1">
      <c r="A131" s="54" t="s">
        <v>20</v>
      </c>
      <c r="B131" s="401"/>
      <c r="C131" s="401"/>
      <c r="D131" s="401"/>
      <c r="E131" s="401"/>
      <c r="F131" s="401"/>
      <c r="G131" s="401"/>
      <c r="H131" s="401"/>
      <c r="I131" s="401"/>
      <c r="J131" s="401"/>
      <c r="K131" s="401"/>
      <c r="L131" s="401"/>
      <c r="M131" s="402"/>
    </row>
    <row r="132" spans="1:15" s="22" customFormat="1" ht="15.95" customHeight="1">
      <c r="A132" s="54" t="s">
        <v>21</v>
      </c>
      <c r="B132" s="401"/>
      <c r="C132" s="401"/>
      <c r="D132" s="401"/>
      <c r="E132" s="401"/>
      <c r="F132" s="401"/>
      <c r="G132" s="401"/>
      <c r="H132" s="401"/>
      <c r="I132" s="401"/>
      <c r="J132" s="401"/>
      <c r="K132" s="401"/>
      <c r="L132" s="401"/>
      <c r="M132" s="402"/>
    </row>
    <row r="133" spans="1:15" s="22" customFormat="1" ht="15.95" customHeight="1">
      <c r="A133" s="54" t="s">
        <v>22</v>
      </c>
      <c r="B133" s="401"/>
      <c r="C133" s="401"/>
      <c r="D133" s="401"/>
      <c r="E133" s="401"/>
      <c r="F133" s="401"/>
      <c r="G133" s="401"/>
      <c r="H133" s="401"/>
      <c r="I133" s="401"/>
      <c r="J133" s="401"/>
      <c r="K133" s="401"/>
      <c r="L133" s="401"/>
      <c r="M133" s="402"/>
    </row>
    <row r="134" spans="1:15" s="64" customFormat="1" ht="15.95" customHeight="1">
      <c r="A134" s="62" t="s">
        <v>165</v>
      </c>
      <c r="B134" s="375"/>
      <c r="C134" s="375"/>
      <c r="D134" s="375"/>
      <c r="E134" s="375"/>
      <c r="F134" s="375"/>
      <c r="G134" s="375"/>
      <c r="H134" s="375"/>
      <c r="I134" s="375"/>
      <c r="J134" s="375"/>
      <c r="K134" s="375"/>
      <c r="L134" s="375"/>
      <c r="M134" s="376"/>
    </row>
    <row r="135" spans="1:15" s="22" customFormat="1" ht="9.9499999999999993" customHeight="1">
      <c r="O135" s="180" t="s">
        <v>269</v>
      </c>
    </row>
    <row r="136" spans="1:15" s="22" customFormat="1" ht="15.95" customHeight="1">
      <c r="A136" s="396" t="s">
        <v>274</v>
      </c>
      <c r="B136" s="397"/>
      <c r="C136" s="397"/>
      <c r="D136" s="397"/>
      <c r="E136" s="397"/>
      <c r="F136" s="397"/>
      <c r="G136" s="397"/>
      <c r="H136" s="397"/>
      <c r="I136" s="397"/>
      <c r="J136" s="397"/>
      <c r="K136" s="397"/>
      <c r="L136" s="397"/>
      <c r="M136" s="398"/>
      <c r="O136" s="196" t="s">
        <v>270</v>
      </c>
    </row>
    <row r="137" spans="1:15" s="22" customFormat="1" ht="15.95" customHeight="1">
      <c r="A137" s="54" t="s">
        <v>19</v>
      </c>
      <c r="B137" s="401"/>
      <c r="C137" s="401"/>
      <c r="D137" s="401"/>
      <c r="E137" s="401"/>
      <c r="F137" s="401"/>
      <c r="G137" s="401"/>
      <c r="H137" s="401"/>
      <c r="I137" s="401"/>
      <c r="J137" s="401"/>
      <c r="K137" s="401"/>
      <c r="L137" s="401"/>
      <c r="M137" s="402"/>
    </row>
    <row r="138" spans="1:15" s="22" customFormat="1" ht="15.95" customHeight="1">
      <c r="A138" s="54" t="s">
        <v>20</v>
      </c>
      <c r="B138" s="401"/>
      <c r="C138" s="401"/>
      <c r="D138" s="401"/>
      <c r="E138" s="401"/>
      <c r="F138" s="401"/>
      <c r="G138" s="401"/>
      <c r="H138" s="401"/>
      <c r="I138" s="401"/>
      <c r="J138" s="401"/>
      <c r="K138" s="401"/>
      <c r="L138" s="401"/>
      <c r="M138" s="402"/>
    </row>
    <row r="139" spans="1:15" s="22" customFormat="1" ht="18" customHeight="1">
      <c r="A139" s="54" t="s">
        <v>21</v>
      </c>
      <c r="B139" s="401"/>
      <c r="C139" s="401"/>
      <c r="D139" s="401"/>
      <c r="E139" s="401"/>
      <c r="F139" s="401"/>
      <c r="G139" s="401"/>
      <c r="H139" s="401"/>
      <c r="I139" s="401"/>
      <c r="J139" s="401"/>
      <c r="K139" s="401"/>
      <c r="L139" s="401"/>
      <c r="M139" s="402"/>
    </row>
    <row r="140" spans="1:15" s="22" customFormat="1" ht="18" customHeight="1">
      <c r="A140" s="54" t="s">
        <v>22</v>
      </c>
      <c r="B140" s="401"/>
      <c r="C140" s="401"/>
      <c r="D140" s="401"/>
      <c r="E140" s="401"/>
      <c r="F140" s="401"/>
      <c r="G140" s="401"/>
      <c r="H140" s="401"/>
      <c r="I140" s="401"/>
      <c r="J140" s="401"/>
      <c r="K140" s="401"/>
      <c r="L140" s="401"/>
      <c r="M140" s="402"/>
    </row>
    <row r="141" spans="1:15" s="64" customFormat="1" ht="18" customHeight="1">
      <c r="A141" s="62" t="s">
        <v>165</v>
      </c>
      <c r="B141" s="375"/>
      <c r="C141" s="375"/>
      <c r="D141" s="375"/>
      <c r="E141" s="375"/>
      <c r="F141" s="375"/>
      <c r="G141" s="375"/>
      <c r="H141" s="375"/>
      <c r="I141" s="375"/>
      <c r="J141" s="375"/>
      <c r="K141" s="375"/>
      <c r="L141" s="375"/>
      <c r="M141" s="376"/>
    </row>
    <row r="142" spans="1:15" s="22" customFormat="1" ht="9.9499999999999993" customHeight="1">
      <c r="O142" s="180" t="s">
        <v>269</v>
      </c>
    </row>
    <row r="143" spans="1:15" s="22" customFormat="1" ht="15.95" customHeight="1">
      <c r="A143" s="396" t="s">
        <v>450</v>
      </c>
      <c r="B143" s="397"/>
      <c r="C143" s="397"/>
      <c r="D143" s="397"/>
      <c r="E143" s="397"/>
      <c r="F143" s="397"/>
      <c r="G143" s="397"/>
      <c r="H143" s="397"/>
      <c r="I143" s="397"/>
      <c r="J143" s="397"/>
      <c r="K143" s="397"/>
      <c r="L143" s="397"/>
      <c r="M143" s="398"/>
      <c r="O143" s="196" t="s">
        <v>270</v>
      </c>
    </row>
    <row r="144" spans="1:15" s="22" customFormat="1" ht="15.95" customHeight="1">
      <c r="A144" s="54" t="s">
        <v>19</v>
      </c>
      <c r="B144" s="401"/>
      <c r="C144" s="401"/>
      <c r="D144" s="401"/>
      <c r="E144" s="401"/>
      <c r="F144" s="401"/>
      <c r="G144" s="401"/>
      <c r="H144" s="401"/>
      <c r="I144" s="401"/>
      <c r="J144" s="401"/>
      <c r="K144" s="401"/>
      <c r="L144" s="401"/>
      <c r="M144" s="402"/>
    </row>
    <row r="145" spans="1:15" s="22" customFormat="1" ht="15.95" customHeight="1">
      <c r="A145" s="54" t="s">
        <v>20</v>
      </c>
      <c r="B145" s="401"/>
      <c r="C145" s="401"/>
      <c r="D145" s="401"/>
      <c r="E145" s="401"/>
      <c r="F145" s="401"/>
      <c r="G145" s="401"/>
      <c r="H145" s="401"/>
      <c r="I145" s="401"/>
      <c r="J145" s="401"/>
      <c r="K145" s="401"/>
      <c r="L145" s="401"/>
      <c r="M145" s="402"/>
    </row>
    <row r="146" spans="1:15" s="22" customFormat="1" ht="15.95" customHeight="1">
      <c r="A146" s="54" t="s">
        <v>21</v>
      </c>
      <c r="B146" s="401"/>
      <c r="C146" s="401"/>
      <c r="D146" s="401"/>
      <c r="E146" s="401"/>
      <c r="F146" s="401"/>
      <c r="G146" s="401"/>
      <c r="H146" s="401"/>
      <c r="I146" s="401"/>
      <c r="J146" s="401"/>
      <c r="K146" s="401"/>
      <c r="L146" s="401"/>
      <c r="M146" s="402"/>
    </row>
    <row r="147" spans="1:15" s="22" customFormat="1" ht="15.95" customHeight="1">
      <c r="A147" s="54" t="s">
        <v>22</v>
      </c>
      <c r="B147" s="401"/>
      <c r="C147" s="401"/>
      <c r="D147" s="401"/>
      <c r="E147" s="401"/>
      <c r="F147" s="401"/>
      <c r="G147" s="401"/>
      <c r="H147" s="401"/>
      <c r="I147" s="401"/>
      <c r="J147" s="401"/>
      <c r="K147" s="401"/>
      <c r="L147" s="401"/>
      <c r="M147" s="402"/>
    </row>
    <row r="148" spans="1:15" s="64" customFormat="1" ht="18" customHeight="1">
      <c r="A148" s="62" t="s">
        <v>165</v>
      </c>
      <c r="B148" s="375"/>
      <c r="C148" s="375"/>
      <c r="D148" s="375"/>
      <c r="E148" s="375"/>
      <c r="F148" s="375"/>
      <c r="G148" s="375"/>
      <c r="H148" s="375"/>
      <c r="I148" s="375"/>
      <c r="J148" s="375"/>
      <c r="K148" s="375"/>
      <c r="L148" s="375"/>
      <c r="M148" s="376"/>
    </row>
    <row r="149" spans="1:15" s="22" customFormat="1" ht="9.9499999999999993" customHeight="1">
      <c r="O149" s="180" t="s">
        <v>269</v>
      </c>
    </row>
    <row r="150" spans="1:15" s="22" customFormat="1" ht="24" customHeight="1">
      <c r="A150" s="56" t="s">
        <v>196</v>
      </c>
      <c r="B150" s="56"/>
      <c r="C150" s="56"/>
      <c r="D150" s="56"/>
      <c r="E150" s="56"/>
      <c r="F150" s="56"/>
      <c r="G150" s="56"/>
      <c r="H150" s="56"/>
      <c r="I150" s="56"/>
      <c r="J150" s="56"/>
      <c r="K150" s="56"/>
      <c r="L150" s="56"/>
      <c r="M150" s="56"/>
      <c r="O150" s="196" t="s">
        <v>270</v>
      </c>
    </row>
    <row r="151" spans="1:15" s="22" customFormat="1" ht="15.95" customHeight="1">
      <c r="A151" s="396" t="s">
        <v>98</v>
      </c>
      <c r="B151" s="397"/>
      <c r="C151" s="397"/>
      <c r="D151" s="397"/>
      <c r="E151" s="397"/>
      <c r="F151" s="397"/>
      <c r="G151" s="397"/>
      <c r="H151" s="397"/>
      <c r="I151" s="397"/>
      <c r="J151" s="397"/>
      <c r="K151" s="397"/>
      <c r="L151" s="397"/>
      <c r="M151" s="398"/>
    </row>
    <row r="152" spans="1:15" s="21" customFormat="1" ht="15.95" customHeight="1">
      <c r="A152" s="413"/>
      <c r="B152" s="401"/>
      <c r="C152" s="401"/>
      <c r="D152" s="401"/>
      <c r="E152" s="401"/>
      <c r="F152" s="401"/>
      <c r="G152" s="401"/>
      <c r="H152" s="401"/>
      <c r="I152" s="401"/>
      <c r="J152" s="401"/>
      <c r="K152" s="401"/>
      <c r="L152" s="401"/>
      <c r="M152" s="402"/>
    </row>
    <row r="153" spans="1:15" s="21" customFormat="1" ht="15.95" customHeight="1">
      <c r="A153" s="374"/>
      <c r="B153" s="375"/>
      <c r="C153" s="375"/>
      <c r="D153" s="375"/>
      <c r="E153" s="375"/>
      <c r="F153" s="375"/>
      <c r="G153" s="375"/>
      <c r="H153" s="375"/>
      <c r="I153" s="375"/>
      <c r="J153" s="375"/>
      <c r="K153" s="375"/>
      <c r="L153" s="375"/>
      <c r="M153" s="376"/>
      <c r="O153" s="363" t="s">
        <v>272</v>
      </c>
    </row>
    <row r="154" spans="1:15" s="21" customFormat="1" ht="9.9499999999999993" customHeight="1">
      <c r="A154" s="257"/>
      <c r="B154" s="257"/>
      <c r="C154" s="257"/>
      <c r="D154" s="257"/>
      <c r="E154" s="257"/>
      <c r="F154" s="257"/>
      <c r="G154" s="257"/>
      <c r="H154" s="257"/>
      <c r="I154" s="257"/>
      <c r="J154" s="257"/>
      <c r="K154" s="257"/>
      <c r="L154" s="257"/>
      <c r="M154" s="257"/>
      <c r="O154" s="363"/>
    </row>
    <row r="155" spans="1:15" s="21" customFormat="1" ht="18" customHeight="1">
      <c r="A155" s="396" t="s">
        <v>206</v>
      </c>
      <c r="B155" s="397"/>
      <c r="C155" s="397"/>
      <c r="D155" s="397"/>
      <c r="E155" s="397"/>
      <c r="F155" s="397"/>
      <c r="G155" s="397"/>
      <c r="H155" s="397"/>
      <c r="I155" s="397"/>
      <c r="J155" s="397"/>
      <c r="K155" s="397"/>
      <c r="L155" s="397"/>
      <c r="M155" s="398"/>
    </row>
    <row r="156" spans="1:15" s="21" customFormat="1" ht="15.95" customHeight="1">
      <c r="A156" s="413"/>
      <c r="B156" s="401"/>
      <c r="C156" s="401"/>
      <c r="D156" s="401"/>
      <c r="E156" s="401"/>
      <c r="F156" s="401"/>
      <c r="G156" s="401"/>
      <c r="H156" s="401"/>
      <c r="I156" s="401"/>
      <c r="J156" s="401"/>
      <c r="K156" s="401"/>
      <c r="L156" s="401"/>
      <c r="M156" s="402"/>
    </row>
    <row r="157" spans="1:15" s="21" customFormat="1" ht="15.95" customHeight="1">
      <c r="A157" s="374"/>
      <c r="B157" s="375"/>
      <c r="C157" s="375"/>
      <c r="D157" s="375"/>
      <c r="E157" s="375"/>
      <c r="F157" s="375"/>
      <c r="G157" s="375"/>
      <c r="H157" s="375"/>
      <c r="I157" s="375"/>
      <c r="J157" s="375"/>
      <c r="K157" s="375"/>
      <c r="L157" s="375"/>
      <c r="M157" s="376"/>
    </row>
    <row r="158" spans="1:15" s="21" customFormat="1" ht="24" customHeight="1">
      <c r="A158" s="417" t="s">
        <v>197</v>
      </c>
      <c r="B158" s="417"/>
      <c r="C158" s="417"/>
      <c r="D158" s="417"/>
      <c r="E158" s="417"/>
      <c r="F158" s="417"/>
      <c r="G158" s="417"/>
      <c r="H158" s="417"/>
      <c r="I158" s="417"/>
      <c r="J158" s="417"/>
      <c r="K158" s="417"/>
      <c r="L158" s="417"/>
      <c r="M158" s="417"/>
    </row>
    <row r="159" spans="1:15" s="21" customFormat="1" ht="120" customHeight="1">
      <c r="A159" s="410"/>
      <c r="B159" s="411"/>
      <c r="C159" s="411"/>
      <c r="D159" s="411"/>
      <c r="E159" s="411"/>
      <c r="F159" s="411"/>
      <c r="G159" s="411"/>
      <c r="H159" s="411"/>
      <c r="I159" s="411"/>
      <c r="J159" s="411"/>
      <c r="K159" s="411"/>
      <c r="L159" s="411"/>
      <c r="M159" s="412"/>
    </row>
    <row r="160" spans="1:15" ht="21.75" customHeight="1">
      <c r="A160" s="374"/>
      <c r="B160" s="375"/>
      <c r="C160" s="375"/>
      <c r="D160" s="375"/>
      <c r="E160" s="375"/>
      <c r="F160" s="375"/>
      <c r="G160" s="375"/>
      <c r="H160" s="375"/>
      <c r="I160" s="375"/>
      <c r="J160" s="375"/>
      <c r="K160" s="375"/>
      <c r="L160" s="375"/>
      <c r="M160" s="376"/>
    </row>
    <row r="161" spans="1:13" s="57" customFormat="1" ht="18" customHeight="1">
      <c r="A161" s="57" t="s">
        <v>142</v>
      </c>
      <c r="M161" s="58"/>
    </row>
    <row r="162" spans="1:13" s="57" customFormat="1" ht="38.1" customHeight="1">
      <c r="A162" s="59" t="s">
        <v>143</v>
      </c>
      <c r="B162" s="364" t="s">
        <v>97</v>
      </c>
      <c r="C162" s="364"/>
      <c r="D162" s="364"/>
      <c r="E162" s="364"/>
      <c r="F162" s="364"/>
      <c r="G162" s="364"/>
      <c r="H162" s="364"/>
      <c r="I162" s="364"/>
      <c r="J162" s="364"/>
      <c r="K162" s="364"/>
      <c r="L162" s="364"/>
      <c r="M162" s="246" t="s">
        <v>76</v>
      </c>
    </row>
    <row r="163" spans="1:13" s="57" customFormat="1" ht="38.1" customHeight="1">
      <c r="A163" s="59" t="s">
        <v>144</v>
      </c>
      <c r="B163" s="364" t="s">
        <v>218</v>
      </c>
      <c r="C163" s="364"/>
      <c r="D163" s="364"/>
      <c r="E163" s="364"/>
      <c r="F163" s="364"/>
      <c r="G163" s="364"/>
      <c r="H163" s="364"/>
      <c r="I163" s="364"/>
      <c r="J163" s="364"/>
      <c r="K163" s="364"/>
      <c r="L163" s="364"/>
      <c r="M163" s="246" t="s">
        <v>76</v>
      </c>
    </row>
    <row r="164" spans="1:13" s="57" customFormat="1" ht="38.1" customHeight="1">
      <c r="A164" s="59" t="s">
        <v>145</v>
      </c>
      <c r="B164" s="364" t="s">
        <v>44</v>
      </c>
      <c r="C164" s="364"/>
      <c r="D164" s="364"/>
      <c r="E164" s="364"/>
      <c r="F164" s="364"/>
      <c r="G164" s="364"/>
      <c r="H164" s="364"/>
      <c r="I164" s="364"/>
      <c r="J164" s="364"/>
      <c r="K164" s="364"/>
      <c r="L164" s="364"/>
      <c r="M164" s="246" t="s">
        <v>76</v>
      </c>
    </row>
    <row r="165" spans="1:13" s="57" customFormat="1" ht="38.1" customHeight="1">
      <c r="A165" s="215"/>
      <c r="B165" s="403" t="s">
        <v>474</v>
      </c>
      <c r="C165" s="404"/>
      <c r="D165" s="404"/>
      <c r="E165" s="404"/>
      <c r="F165" s="404"/>
      <c r="G165" s="404"/>
      <c r="H165" s="404"/>
      <c r="I165" s="404"/>
      <c r="J165" s="404"/>
      <c r="K165" s="404"/>
      <c r="L165" s="405"/>
      <c r="M165" s="246" t="s">
        <v>76</v>
      </c>
    </row>
    <row r="166" spans="1:13" s="57" customFormat="1" ht="38.1" customHeight="1">
      <c r="A166" s="59" t="s">
        <v>146</v>
      </c>
      <c r="B166" s="364" t="s">
        <v>383</v>
      </c>
      <c r="C166" s="364"/>
      <c r="D166" s="364"/>
      <c r="E166" s="364"/>
      <c r="F166" s="364"/>
      <c r="G166" s="364"/>
      <c r="H166" s="364"/>
      <c r="I166" s="364"/>
      <c r="J166" s="364"/>
      <c r="K166" s="364"/>
      <c r="L166" s="364"/>
      <c r="M166" s="246" t="s">
        <v>76</v>
      </c>
    </row>
    <row r="167" spans="1:13" s="57" customFormat="1" ht="38.1" customHeight="1">
      <c r="A167" s="59"/>
      <c r="B167" s="406" t="s">
        <v>432</v>
      </c>
      <c r="C167" s="407"/>
      <c r="D167" s="407"/>
      <c r="E167" s="407"/>
      <c r="F167" s="407"/>
      <c r="G167" s="407"/>
      <c r="H167" s="407"/>
      <c r="I167" s="407"/>
      <c r="J167" s="407"/>
      <c r="K167" s="407"/>
      <c r="L167" s="408"/>
      <c r="M167" s="246" t="s">
        <v>76</v>
      </c>
    </row>
    <row r="168" spans="1:13" s="57" customFormat="1" ht="38.1" customHeight="1">
      <c r="A168" s="59" t="s">
        <v>147</v>
      </c>
      <c r="B168" s="364" t="s">
        <v>138</v>
      </c>
      <c r="C168" s="364"/>
      <c r="D168" s="364"/>
      <c r="E168" s="364"/>
      <c r="F168" s="364"/>
      <c r="G168" s="364"/>
      <c r="H168" s="364"/>
      <c r="I168" s="364"/>
      <c r="J168" s="364"/>
      <c r="K168" s="364"/>
      <c r="L168" s="364"/>
      <c r="M168" s="246" t="s">
        <v>76</v>
      </c>
    </row>
    <row r="169" spans="1:13" s="57" customFormat="1" ht="38.1" customHeight="1">
      <c r="A169" s="59" t="s">
        <v>148</v>
      </c>
      <c r="B169" s="364" t="s">
        <v>476</v>
      </c>
      <c r="C169" s="364"/>
      <c r="D169" s="364"/>
      <c r="E169" s="364"/>
      <c r="F169" s="364"/>
      <c r="G169" s="364"/>
      <c r="H169" s="364"/>
      <c r="I169" s="364"/>
      <c r="J169" s="364"/>
      <c r="K169" s="364"/>
      <c r="L169" s="364"/>
      <c r="M169" s="246" t="s">
        <v>76</v>
      </c>
    </row>
    <row r="170" spans="1:13" s="21" customFormat="1" ht="9.9499999999999993" customHeight="1"/>
    <row r="171" spans="1:13" s="21" customFormat="1" ht="15.95" customHeight="1">
      <c r="A171" s="57" t="s">
        <v>151</v>
      </c>
      <c r="H171" s="400" t="s">
        <v>267</v>
      </c>
      <c r="I171" s="400"/>
      <c r="J171" s="400"/>
      <c r="K171" s="60"/>
      <c r="L171" s="60"/>
      <c r="M171" s="60" t="s">
        <v>267</v>
      </c>
    </row>
    <row r="172" spans="1:13" s="21" customFormat="1" ht="15.95" customHeight="1">
      <c r="G172" s="61" t="s">
        <v>152</v>
      </c>
      <c r="H172" s="399" t="s">
        <v>76</v>
      </c>
      <c r="I172" s="399"/>
      <c r="J172" s="399"/>
      <c r="L172" s="61" t="s">
        <v>153</v>
      </c>
      <c r="M172" s="181" t="str">
        <f>IF(H172="TAK","NIE",IF(H172="NIE","TAK",""))</f>
        <v/>
      </c>
    </row>
    <row r="173" spans="1:13" s="21" customFormat="1" ht="18" customHeight="1">
      <c r="A173" s="21" t="s">
        <v>199</v>
      </c>
    </row>
    <row r="174" spans="1:13" s="21" customFormat="1" ht="90" customHeight="1">
      <c r="A174" s="410"/>
      <c r="B174" s="411"/>
      <c r="C174" s="411"/>
      <c r="D174" s="411"/>
      <c r="E174" s="411"/>
      <c r="F174" s="411"/>
      <c r="G174" s="411"/>
      <c r="H174" s="411"/>
      <c r="I174" s="411"/>
      <c r="J174" s="411"/>
      <c r="K174" s="411"/>
      <c r="L174" s="411"/>
      <c r="M174" s="412"/>
    </row>
    <row r="175" spans="1:13" s="21" customFormat="1" ht="90" customHeight="1">
      <c r="A175" s="413"/>
      <c r="B175" s="401"/>
      <c r="C175" s="401"/>
      <c r="D175" s="401"/>
      <c r="E175" s="401"/>
      <c r="F175" s="401"/>
      <c r="G175" s="401"/>
      <c r="H175" s="401"/>
      <c r="I175" s="401"/>
      <c r="J175" s="401"/>
      <c r="K175" s="401"/>
      <c r="L175" s="401"/>
      <c r="M175" s="402"/>
    </row>
    <row r="176" spans="1:13" s="21" customFormat="1" ht="9.75" customHeight="1">
      <c r="A176" s="374"/>
      <c r="B176" s="375"/>
      <c r="C176" s="375"/>
      <c r="D176" s="375"/>
      <c r="E176" s="375"/>
      <c r="F176" s="375"/>
      <c r="G176" s="375"/>
      <c r="H176" s="375"/>
      <c r="I176" s="375"/>
      <c r="J176" s="375"/>
      <c r="K176" s="375"/>
      <c r="L176" s="375"/>
      <c r="M176" s="376"/>
    </row>
    <row r="177" spans="1:13" s="21" customFormat="1" ht="2.25" customHeight="1"/>
    <row r="178" spans="1:13" s="21" customFormat="1" ht="24" customHeight="1">
      <c r="A178" s="414" t="s">
        <v>541</v>
      </c>
      <c r="B178" s="415"/>
      <c r="C178" s="415"/>
      <c r="D178" s="415"/>
      <c r="E178" s="415"/>
      <c r="F178" s="415"/>
      <c r="G178" s="415"/>
      <c r="H178" s="415"/>
      <c r="I178" s="415"/>
      <c r="J178" s="415"/>
      <c r="K178" s="415"/>
      <c r="L178" s="415"/>
      <c r="M178" s="415"/>
    </row>
    <row r="179" spans="1:13" s="21" customFormat="1" ht="9.75" customHeight="1"/>
  </sheetData>
  <sheetProtection algorithmName="SHA-512" hashValue="ftfd43CSmCx68bAjcbgXmj0/4rK4/ZoBxm+TOTbBqymRF9yAX221B/nKtBIsWBt85jWKS3+SMWln6p6F7q4aAw==" saltValue="mZaSptP7miV68F0CFrmGjA==" spinCount="100000" sheet="1" objects="1" scenarios="1" formatCells="0" formatColumns="0" formatRows="0" insertRows="0" deleteRows="0" sort="0" autoFilter="0" pivotTables="0"/>
  <mergeCells count="226">
    <mergeCell ref="A65:M65"/>
    <mergeCell ref="A63:M63"/>
    <mergeCell ref="A106:D106"/>
    <mergeCell ref="F106:M106"/>
    <mergeCell ref="A107:D107"/>
    <mergeCell ref="F107:M107"/>
    <mergeCell ref="H109:J109"/>
    <mergeCell ref="A97:D97"/>
    <mergeCell ref="F97:M97"/>
    <mergeCell ref="A101:D101"/>
    <mergeCell ref="F101:M101"/>
    <mergeCell ref="A102:D102"/>
    <mergeCell ref="F102:M102"/>
    <mergeCell ref="F91:M91"/>
    <mergeCell ref="F92:M92"/>
    <mergeCell ref="A96:D96"/>
    <mergeCell ref="F96:M96"/>
    <mergeCell ref="A91:D91"/>
    <mergeCell ref="J79:K79"/>
    <mergeCell ref="L79:M79"/>
    <mergeCell ref="A80:D80"/>
    <mergeCell ref="E80:I80"/>
    <mergeCell ref="J80:K80"/>
    <mergeCell ref="L80:M80"/>
    <mergeCell ref="B130:M130"/>
    <mergeCell ref="A82:D82"/>
    <mergeCell ref="E82:I82"/>
    <mergeCell ref="J82:K82"/>
    <mergeCell ref="L82:M82"/>
    <mergeCell ref="A84:I84"/>
    <mergeCell ref="J84:M84"/>
    <mergeCell ref="A85:I85"/>
    <mergeCell ref="J85:M85"/>
    <mergeCell ref="E83:I83"/>
    <mergeCell ref="J83:K83"/>
    <mergeCell ref="L83:M83"/>
    <mergeCell ref="A88:M88"/>
    <mergeCell ref="A92:D92"/>
    <mergeCell ref="B123:M123"/>
    <mergeCell ref="B124:M124"/>
    <mergeCell ref="B125:M125"/>
    <mergeCell ref="B126:M126"/>
    <mergeCell ref="B127:M127"/>
    <mergeCell ref="A122:M122"/>
    <mergeCell ref="A129:M129"/>
    <mergeCell ref="A1:J4"/>
    <mergeCell ref="A9:M9"/>
    <mergeCell ref="L7:M7"/>
    <mergeCell ref="C7:I8"/>
    <mergeCell ref="K8:M8"/>
    <mergeCell ref="F16:J16"/>
    <mergeCell ref="K3:M3"/>
    <mergeCell ref="L6:M6"/>
    <mergeCell ref="A26:D26"/>
    <mergeCell ref="E26:I26"/>
    <mergeCell ref="J26:K26"/>
    <mergeCell ref="L26:M26"/>
    <mergeCell ref="J11:M11"/>
    <mergeCell ref="J12:M12"/>
    <mergeCell ref="A27:D27"/>
    <mergeCell ref="E27:I27"/>
    <mergeCell ref="J27:K27"/>
    <mergeCell ref="L27:M27"/>
    <mergeCell ref="K18:L18"/>
    <mergeCell ref="K20:L20"/>
    <mergeCell ref="K22:L22"/>
    <mergeCell ref="A18:I23"/>
    <mergeCell ref="A25:D25"/>
    <mergeCell ref="E25:I25"/>
    <mergeCell ref="J25:K25"/>
    <mergeCell ref="L25:M25"/>
    <mergeCell ref="A31:I31"/>
    <mergeCell ref="A32:I32"/>
    <mergeCell ref="J31:M31"/>
    <mergeCell ref="J32:M32"/>
    <mergeCell ref="A28:D28"/>
    <mergeCell ref="E28:I28"/>
    <mergeCell ref="J28:K28"/>
    <mergeCell ref="L28:M28"/>
    <mergeCell ref="A29:D29"/>
    <mergeCell ref="E29:I29"/>
    <mergeCell ref="J29:K29"/>
    <mergeCell ref="L29:M29"/>
    <mergeCell ref="A30:D30"/>
    <mergeCell ref="E30:I30"/>
    <mergeCell ref="J30:K30"/>
    <mergeCell ref="L30:M30"/>
    <mergeCell ref="A34:D34"/>
    <mergeCell ref="E34:I34"/>
    <mergeCell ref="J34:K34"/>
    <mergeCell ref="L34:M34"/>
    <mergeCell ref="A35:D35"/>
    <mergeCell ref="E35:I35"/>
    <mergeCell ref="J35:K35"/>
    <mergeCell ref="L35:M35"/>
    <mergeCell ref="A36:D36"/>
    <mergeCell ref="E36:I36"/>
    <mergeCell ref="J36:K36"/>
    <mergeCell ref="L36:M36"/>
    <mergeCell ref="B41:E41"/>
    <mergeCell ref="F41:J41"/>
    <mergeCell ref="K41:M41"/>
    <mergeCell ref="B42:E42"/>
    <mergeCell ref="B43:E43"/>
    <mergeCell ref="A37:D37"/>
    <mergeCell ref="E37:I37"/>
    <mergeCell ref="J37:K37"/>
    <mergeCell ref="L37:M37"/>
    <mergeCell ref="A38:D38"/>
    <mergeCell ref="E38:I38"/>
    <mergeCell ref="J38:K38"/>
    <mergeCell ref="L38:M38"/>
    <mergeCell ref="A39:D39"/>
    <mergeCell ref="E39:I39"/>
    <mergeCell ref="J39:K39"/>
    <mergeCell ref="L39:M39"/>
    <mergeCell ref="B44:E44"/>
    <mergeCell ref="F42:J42"/>
    <mergeCell ref="F43:J43"/>
    <mergeCell ref="F44:J44"/>
    <mergeCell ref="K42:M42"/>
    <mergeCell ref="K43:M43"/>
    <mergeCell ref="K44:M44"/>
    <mergeCell ref="A47:D47"/>
    <mergeCell ref="E47:I47"/>
    <mergeCell ref="J47:K47"/>
    <mergeCell ref="L47:M47"/>
    <mergeCell ref="A59:E59"/>
    <mergeCell ref="F59:J59"/>
    <mergeCell ref="K59:M59"/>
    <mergeCell ref="A60:E60"/>
    <mergeCell ref="A55:I55"/>
    <mergeCell ref="J55:M55"/>
    <mergeCell ref="A56:I56"/>
    <mergeCell ref="J56:M56"/>
    <mergeCell ref="A48:D48"/>
    <mergeCell ref="E48:I48"/>
    <mergeCell ref="J48:K48"/>
    <mergeCell ref="L48:M48"/>
    <mergeCell ref="A51:D51"/>
    <mergeCell ref="E51:I51"/>
    <mergeCell ref="J51:K51"/>
    <mergeCell ref="L51:M51"/>
    <mergeCell ref="A52:D52"/>
    <mergeCell ref="E52:I52"/>
    <mergeCell ref="J52:K52"/>
    <mergeCell ref="L52:M52"/>
    <mergeCell ref="A49:I49"/>
    <mergeCell ref="J49:M49"/>
    <mergeCell ref="A50:I50"/>
    <mergeCell ref="J50:M50"/>
    <mergeCell ref="A53:D53"/>
    <mergeCell ref="E53:I53"/>
    <mergeCell ref="J53:K53"/>
    <mergeCell ref="L53:M53"/>
    <mergeCell ref="A54:D54"/>
    <mergeCell ref="E54:I54"/>
    <mergeCell ref="J54:K54"/>
    <mergeCell ref="L54:M54"/>
    <mergeCell ref="A58:E58"/>
    <mergeCell ref="F58:J58"/>
    <mergeCell ref="K58:M58"/>
    <mergeCell ref="B66:M66"/>
    <mergeCell ref="A174:M176"/>
    <mergeCell ref="A178:M178"/>
    <mergeCell ref="A159:M160"/>
    <mergeCell ref="B162:L162"/>
    <mergeCell ref="B163:L163"/>
    <mergeCell ref="A152:M153"/>
    <mergeCell ref="N3:O4"/>
    <mergeCell ref="A156:M157"/>
    <mergeCell ref="B90:M90"/>
    <mergeCell ref="B95:M95"/>
    <mergeCell ref="B100:M100"/>
    <mergeCell ref="B105:M105"/>
    <mergeCell ref="A155:M155"/>
    <mergeCell ref="A158:M158"/>
    <mergeCell ref="B141:M141"/>
    <mergeCell ref="A143:M143"/>
    <mergeCell ref="B144:M144"/>
    <mergeCell ref="A151:M151"/>
    <mergeCell ref="B131:M131"/>
    <mergeCell ref="B132:M132"/>
    <mergeCell ref="B133:M133"/>
    <mergeCell ref="B134:M134"/>
    <mergeCell ref="F60:M60"/>
    <mergeCell ref="A136:M136"/>
    <mergeCell ref="B166:L166"/>
    <mergeCell ref="B168:L168"/>
    <mergeCell ref="B169:L169"/>
    <mergeCell ref="H172:J172"/>
    <mergeCell ref="H171:J171"/>
    <mergeCell ref="B137:M137"/>
    <mergeCell ref="B138:M138"/>
    <mergeCell ref="B139:M139"/>
    <mergeCell ref="B140:M140"/>
    <mergeCell ref="B146:M146"/>
    <mergeCell ref="B147:M147"/>
    <mergeCell ref="B148:M148"/>
    <mergeCell ref="B145:M145"/>
    <mergeCell ref="B165:L165"/>
    <mergeCell ref="B167:L167"/>
    <mergeCell ref="A61:E61"/>
    <mergeCell ref="F61:M61"/>
    <mergeCell ref="N67:O75"/>
    <mergeCell ref="N87:O100"/>
    <mergeCell ref="O153:O154"/>
    <mergeCell ref="B164:L164"/>
    <mergeCell ref="A78:D78"/>
    <mergeCell ref="E78:I78"/>
    <mergeCell ref="J78:K78"/>
    <mergeCell ref="L78:M78"/>
    <mergeCell ref="A79:D79"/>
    <mergeCell ref="E79:I79"/>
    <mergeCell ref="A81:D81"/>
    <mergeCell ref="E81:I81"/>
    <mergeCell ref="J81:K81"/>
    <mergeCell ref="L81:M81"/>
    <mergeCell ref="A83:D83"/>
    <mergeCell ref="A67:M67"/>
    <mergeCell ref="F69:J69"/>
    <mergeCell ref="A71:I76"/>
    <mergeCell ref="K71:L71"/>
    <mergeCell ref="K73:L73"/>
    <mergeCell ref="K75:L75"/>
    <mergeCell ref="F68:G68"/>
  </mergeCells>
  <dataValidations xWindow="771" yWindow="608" count="28">
    <dataValidation type="list" allowBlank="1" showInputMessage="1" showErrorMessage="1" sqref="J11">
      <formula1>"(wybierz z listy), złożenie wniosku, korekta wniosku, wycofanie wniosku w części"</formula1>
    </dataValidation>
    <dataValidation type="list" allowBlank="1" showInputMessage="1" showErrorMessage="1" sqref="J12">
      <formula1>"(wybierz z listy), przygotowaniu projektu współpracy, realizacji projektu współpracy, przygotowaniu połączonym z realizacją projektu współpracy"</formula1>
    </dataValidation>
    <dataValidation type="list" allowBlank="1" showInputMessage="1" showErrorMessage="1" sqref="E92 E97 E102 E107">
      <formula1>"(wybierz z listy),TAK,NIE,ND"</formula1>
    </dataValidation>
    <dataValidation type="whole" allowBlank="1" showInputMessage="1" showErrorMessage="1" errorTitle="Błąd!" error="W tym polu można wpisać tylko liczbę całkowitą - w zakresie od &quot;01&quot; do &quot;16&quot;" sqref="D6">
      <formula1>1</formula1>
      <formula2>16</formula2>
    </dataValidation>
    <dataValidation type="whole" allowBlank="1" showInputMessage="1" showErrorMessage="1" errorTitle="Błąd!" error="W tym polu można wpisać tylko liczbę całkowitą - w zakresie od &quot;14&quot; do &quot;24&quot;" sqref="I6">
      <formula1>14</formula1>
      <formula2>24</formula2>
    </dataValidation>
    <dataValidation type="whole" allowBlank="1" showInputMessage="1" showErrorMessage="1" errorTitle="Błąd!" error="W tym polu można wpisać tylko liczbę całkowitą - w zakresie od &quot;00001&quot; do &quot;99999&quot;" sqref="G6">
      <formula1>1</formula1>
      <formula2>99999</formula2>
    </dataValidation>
    <dataValidation operator="greaterThanOrEqual" allowBlank="1" showInputMessage="1" showErrorMessage="1" sqref="L6"/>
    <dataValidation type="date" operator="greaterThanOrEqual" allowBlank="1" showInputMessage="1" showErrorMessage="1" errorTitle="Błąd!" error="W tym polu można wpisać tylko datę - równą lub większą od &quot;01-01-2014&quot;" sqref="K6">
      <formula1>41640</formula1>
    </dataValidation>
    <dataValidation type="whole" operator="greaterThanOrEqual" allowBlank="1" showInputMessage="1" showErrorMessage="1" sqref="L4">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18:L18 K71:L71 F69:J69">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M71">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0:L20 K22:L22 K73:L73 K75:L75">
      <formula1>1</formula1>
      <formula2>9999999999</formula2>
    </dataValidation>
    <dataValidation type="list" allowBlank="1" showInputMessage="1" showErrorMessage="1" sqref="E26:I26 E35:I35 E79:I79 E48:I48">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F92:M92 F97:M97 F102:M102 F107:M107">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68:G68">
      <formula1>1</formula1>
    </dataValidation>
    <dataValidation type="list" allowBlank="1" showInputMessage="1" showErrorMessage="1" sqref="E117:E119">
      <formula1>"(wybierz z listy),TAK,ND"</formula1>
    </dataValidation>
    <dataValidation type="list" allowBlank="1" showInputMessage="1" showErrorMessage="1" errorTitle="Błąd!" error="W tym polu można jedynie wybrać z listy odpowiedź &quot;TAK&quot; lub &quot;NIE&quot;" promptTitle="Uwaga!" prompt="W tym polu można jedynie wybrać z listy odpowiedź &quot;TAK&quot; lub &quot;NIE&quot;" sqref="H172:J172">
      <formula1>"(wybierz z listy),TAK,NIE"</formula1>
    </dataValidation>
    <dataValidation allowBlank="1" showInputMessage="1" showErrorMessage="1" errorTitle="Błąd!" promptTitle="Uwaga!" prompt="Jeżeli w polu 6.1 wybrano odpowiedź &quot;TAK&quot; wtedy w polu 6.2 zostanie automatycznie wstawiona wartość &quot;NIE&quot;_x000a_Aby wstawić wartość &quot;TAK&quot; do pola 6.2 należy w polu 6.1 wybrać odpowiedź &quot;NIE&quot;" sqref="M172"/>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3:O4"/>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46, jak wskazuje zielona strzałka) i wybrać Wstaw." sqref="O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50 O129 O136 O143 O46:O4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28 O135 O142 O149"/>
    <dataValidation type="list" allowBlank="1" showInputMessage="1" showErrorMessage="1" sqref="A35:D35 A48:D48">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O130"/>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O153"/>
    <dataValidation type="whole" operator="greaterThan" allowBlank="1" showInputMessage="1" showErrorMessage="1" errorTitle="Błąd!" error="Wpisywany numer musi być wyższy od poprzedzającego go numeru - w tym wypadku od ostatniego nadanego numeru LGD" promptTitle="Uwaga!" prompt="Należy przypisać kolejne numery partnerom projektu współpracy nieubiegającym się o przyznanie pomocy, poczynając od numeru większego o 1 od najwyższego z numerów nadanych partnerom ubiegającym się o przyznanie pomocy (nr LGD)" sqref="A90">
      <formula1>F68</formula1>
    </dataValidation>
    <dataValidation type="whole" operator="greaterThan" allowBlank="1" showInputMessage="1" showErrorMessage="1" errorTitle="Błąd!" error="Wpisywany numer musi być wyższy od poprzedzającego go numeru" promptTitle="Uwaga!" prompt="Należy przypisać kolejne numery partnerom projektu współpracy nieubiegającym się o przyznanie pomocy, poczynając od numeru większego o 1 od najwyższego z numerów nadanych partnerom ubiegającym się o przyznanie pomocy (nr LGD)" sqref="A105 A95 A100">
      <formula1>A90</formula1>
    </dataValidation>
    <dataValidation type="list" allowBlank="1" showInputMessage="1" showErrorMessage="1" sqref="M162:M169">
      <formula1>"(wybierz z listy),TAK,NIE"</formula1>
    </dataValidation>
  </dataValidations>
  <printOptions horizontalCentered="1"/>
  <pageMargins left="0.25" right="0.25" top="0.35984848484848486" bottom="0.75" header="0.3" footer="0.3"/>
  <pageSetup paperSize="9" scale="95" fitToHeight="0" orientation="portrait" r:id="rId1"/>
  <headerFooter>
    <oddFooter>&amp;L&amp;9PROW 2014-2020_19.3/2/z&amp;R&amp;9Strona &amp;P z &amp;N</oddFooter>
  </headerFooter>
  <rowBreaks count="4" manualBreakCount="4">
    <brk id="45" max="12" man="1"/>
    <brk id="66" max="12" man="1"/>
    <brk id="110" max="12" man="1"/>
    <brk id="15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H22"/>
  <sheetViews>
    <sheetView showGridLines="0" view="pageBreakPreview" zoomScaleNormal="100" zoomScaleSheetLayoutView="100" zoomScalePageLayoutView="150" workbookViewId="0"/>
  </sheetViews>
  <sheetFormatPr defaultColWidth="9.140625" defaultRowHeight="12.75"/>
  <cols>
    <col min="1" max="1" width="2.5703125" style="118" customWidth="1"/>
    <col min="2" max="2" width="30.7109375" style="118" customWidth="1"/>
    <col min="3" max="3" width="20.7109375" style="118" customWidth="1"/>
    <col min="4" max="4" width="30.7109375" style="118" customWidth="1"/>
    <col min="5" max="5" width="14.7109375" style="118" customWidth="1"/>
    <col min="6" max="6" width="3.140625" style="118" customWidth="1"/>
    <col min="7" max="7" width="9.140625" style="118"/>
    <col min="8" max="8" width="27.5703125" style="118" customWidth="1"/>
    <col min="9" max="16384" width="9.140625" style="118"/>
  </cols>
  <sheetData>
    <row r="1" spans="1:8" ht="15.95" customHeight="1">
      <c r="A1" s="29"/>
      <c r="B1" s="29"/>
      <c r="C1" s="29"/>
      <c r="D1" s="29"/>
      <c r="E1" s="146" t="s">
        <v>121</v>
      </c>
      <c r="F1" s="29"/>
      <c r="G1" s="362" t="s">
        <v>582</v>
      </c>
      <c r="H1" s="362"/>
    </row>
    <row r="2" spans="1:8" ht="15" customHeight="1">
      <c r="A2" s="666" t="s">
        <v>503</v>
      </c>
      <c r="B2" s="666"/>
      <c r="C2" s="666"/>
      <c r="D2" s="666"/>
      <c r="E2" s="666"/>
      <c r="F2" s="666"/>
      <c r="G2" s="362"/>
      <c r="H2" s="362"/>
    </row>
    <row r="3" spans="1:8" ht="45.75" customHeight="1">
      <c r="A3" s="666" t="s">
        <v>509</v>
      </c>
      <c r="B3" s="666"/>
      <c r="C3" s="666"/>
      <c r="D3" s="666"/>
      <c r="E3" s="666"/>
      <c r="F3" s="666"/>
      <c r="G3" s="362"/>
      <c r="H3" s="362"/>
    </row>
    <row r="4" spans="1:8" ht="60" customHeight="1">
      <c r="A4" s="29"/>
      <c r="B4" s="662"/>
      <c r="C4" s="663"/>
      <c r="D4" s="663"/>
      <c r="E4" s="664"/>
      <c r="F4" s="29"/>
      <c r="G4" s="362"/>
      <c r="H4" s="362"/>
    </row>
    <row r="5" spans="1:8" s="149" customFormat="1" ht="15.95" customHeight="1">
      <c r="B5" s="665" t="s">
        <v>448</v>
      </c>
      <c r="C5" s="665"/>
      <c r="D5" s="665"/>
      <c r="E5" s="665"/>
    </row>
    <row r="6" spans="1:8" ht="24" customHeight="1">
      <c r="A6" s="29"/>
      <c r="B6" s="667" t="s">
        <v>4</v>
      </c>
      <c r="C6" s="667"/>
      <c r="D6" s="667"/>
      <c r="E6" s="667"/>
      <c r="F6" s="29"/>
    </row>
    <row r="7" spans="1:8" ht="49.5" customHeight="1">
      <c r="A7" s="661" t="s">
        <v>217</v>
      </c>
      <c r="B7" s="661"/>
      <c r="C7" s="661"/>
      <c r="D7" s="661"/>
      <c r="E7" s="661"/>
      <c r="F7" s="661"/>
    </row>
    <row r="8" spans="1:8" ht="18" customHeight="1">
      <c r="B8" s="218" t="s">
        <v>211</v>
      </c>
      <c r="C8" s="218"/>
      <c r="D8" s="218"/>
      <c r="E8" s="218"/>
      <c r="F8" s="218"/>
    </row>
    <row r="9" spans="1:8" ht="60" customHeight="1">
      <c r="A9" s="30"/>
      <c r="B9" s="662"/>
      <c r="C9" s="663"/>
      <c r="D9" s="663"/>
      <c r="E9" s="664"/>
      <c r="F9" s="30"/>
    </row>
    <row r="10" spans="1:8" s="149" customFormat="1" ht="15.95" customHeight="1">
      <c r="B10" s="665" t="s">
        <v>125</v>
      </c>
      <c r="C10" s="665"/>
      <c r="D10" s="665"/>
      <c r="E10" s="665"/>
    </row>
    <row r="11" spans="1:8" ht="18" customHeight="1">
      <c r="B11" s="218" t="s">
        <v>13</v>
      </c>
      <c r="C11" s="218"/>
      <c r="D11" s="218"/>
      <c r="E11" s="218"/>
      <c r="F11" s="218"/>
    </row>
    <row r="12" spans="1:8" ht="60" customHeight="1">
      <c r="A12" s="29"/>
      <c r="B12" s="668">
        <f>I_III!A152</f>
        <v>0</v>
      </c>
      <c r="C12" s="669"/>
      <c r="D12" s="669"/>
      <c r="E12" s="670"/>
      <c r="F12" s="29"/>
    </row>
    <row r="13" spans="1:8" s="149" customFormat="1" ht="15.95" customHeight="1">
      <c r="B13" s="665" t="s">
        <v>126</v>
      </c>
      <c r="C13" s="665"/>
      <c r="D13" s="665"/>
      <c r="E13" s="665"/>
    </row>
    <row r="14" spans="1:8" s="134" customFormat="1" ht="18" customHeight="1">
      <c r="B14" s="218" t="s">
        <v>15</v>
      </c>
      <c r="C14" s="218"/>
      <c r="D14" s="218"/>
      <c r="E14" s="218"/>
      <c r="F14" s="218"/>
    </row>
    <row r="15" spans="1:8" ht="60" customHeight="1">
      <c r="A15" s="29"/>
      <c r="B15" s="671">
        <f>I_III!A159</f>
        <v>0</v>
      </c>
      <c r="C15" s="672"/>
      <c r="D15" s="672"/>
      <c r="E15" s="673"/>
      <c r="F15" s="29"/>
    </row>
    <row r="16" spans="1:8" s="150" customFormat="1" ht="15.95" customHeight="1">
      <c r="B16" s="665" t="s">
        <v>127</v>
      </c>
      <c r="C16" s="665"/>
      <c r="D16" s="665"/>
      <c r="E16" s="665"/>
    </row>
    <row r="17" spans="1:6" ht="24" customHeight="1">
      <c r="B17" s="674" t="s">
        <v>240</v>
      </c>
      <c r="C17" s="674"/>
      <c r="D17" s="674"/>
      <c r="E17" s="674"/>
      <c r="F17" s="219"/>
    </row>
    <row r="18" spans="1:6" s="32" customFormat="1" ht="16.5" customHeight="1">
      <c r="A18" s="674"/>
      <c r="B18" s="674"/>
      <c r="C18" s="674"/>
      <c r="D18" s="674"/>
      <c r="E18" s="674"/>
      <c r="F18" s="674"/>
    </row>
    <row r="19" spans="1:6" ht="99.95" customHeight="1">
      <c r="A19" s="29"/>
      <c r="B19" s="639"/>
      <c r="C19" s="641"/>
      <c r="D19" s="538"/>
      <c r="E19" s="540"/>
      <c r="F19" s="29"/>
    </row>
    <row r="20" spans="1:6" ht="37.5" customHeight="1">
      <c r="A20" s="29"/>
      <c r="B20" s="627" t="s">
        <v>326</v>
      </c>
      <c r="C20" s="627"/>
      <c r="D20" s="627" t="s">
        <v>537</v>
      </c>
      <c r="E20" s="627"/>
      <c r="F20" s="29"/>
    </row>
    <row r="21" spans="1:6" ht="21.95" customHeight="1">
      <c r="A21" s="151">
        <v>1</v>
      </c>
      <c r="B21" s="624" t="s">
        <v>430</v>
      </c>
      <c r="C21" s="624"/>
      <c r="D21" s="624"/>
      <c r="E21" s="624"/>
      <c r="F21" s="624"/>
    </row>
    <row r="22" spans="1:6" ht="15.95" customHeight="1">
      <c r="A22" s="148" t="s">
        <v>119</v>
      </c>
      <c r="B22" s="624" t="s">
        <v>431</v>
      </c>
      <c r="C22" s="624"/>
      <c r="D22" s="624"/>
      <c r="E22" s="624"/>
      <c r="F22" s="624"/>
    </row>
  </sheetData>
  <sheetProtection algorithmName="SHA-512" hashValue="K18a3RqfPTD4BL7pbZdfwy6SR8uj2zfTZ/tKkQ0REIpP1h0vPXC69X613SfLQD/fHupuQLGhOMk1iZhvVioKgQ==" saltValue="7zAFOugVt+/BfS7FXRajhQ==" spinCount="100000" sheet="1" objects="1" scenarios="1" formatCells="0" formatRows="0" insertRows="0" deleteRows="0" sort="0" autoFilter="0" pivotTables="0"/>
  <customSheetViews>
    <customSheetView guid="{DF64D807-4B8C-423B-A975-C6FACD998002}" showPageBreaks="1" printArea="1" view="pageBreakPreview" topLeftCell="A25">
      <selection activeCell="B33" sqref="B33:AF36"/>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21">
    <mergeCell ref="B22:F22"/>
    <mergeCell ref="B21:F21"/>
    <mergeCell ref="D19:E19"/>
    <mergeCell ref="B20:C20"/>
    <mergeCell ref="D20:E20"/>
    <mergeCell ref="B19:C19"/>
    <mergeCell ref="B12:E12"/>
    <mergeCell ref="B13:E13"/>
    <mergeCell ref="B15:E15"/>
    <mergeCell ref="B16:E16"/>
    <mergeCell ref="A18:F18"/>
    <mergeCell ref="B17:E17"/>
    <mergeCell ref="G1:H4"/>
    <mergeCell ref="A7:F7"/>
    <mergeCell ref="B9:E9"/>
    <mergeCell ref="B10:E10"/>
    <mergeCell ref="A2:F2"/>
    <mergeCell ref="B4:E4"/>
    <mergeCell ref="B5:E5"/>
    <mergeCell ref="B6:E6"/>
    <mergeCell ref="A3:F3"/>
  </mergeCells>
  <phoneticPr fontId="10" type="noConversion"/>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50" t="s">
        <v>506</v>
      </c>
      <c r="B2" s="650"/>
      <c r="C2" s="228"/>
      <c r="D2" s="228"/>
      <c r="E2" s="228"/>
      <c r="F2" s="228"/>
      <c r="G2" s="229"/>
    </row>
    <row r="3" spans="1:7" s="128" customFormat="1" ht="35.25" customHeight="1">
      <c r="A3" s="658" t="s">
        <v>530</v>
      </c>
      <c r="B3" s="658"/>
      <c r="C3" s="658"/>
      <c r="D3" s="658"/>
      <c r="E3" s="658"/>
      <c r="F3" s="658"/>
      <c r="G3" s="658"/>
    </row>
    <row r="4" spans="1:7" s="128" customFormat="1" ht="24" customHeight="1">
      <c r="A4" s="650" t="s">
        <v>409</v>
      </c>
      <c r="B4" s="650"/>
      <c r="C4" s="650"/>
      <c r="D4" s="650"/>
      <c r="E4" s="650"/>
      <c r="F4" s="650"/>
      <c r="G4" s="650"/>
    </row>
    <row r="5" spans="1:7" s="128" customFormat="1" ht="49.5" customHeight="1">
      <c r="A5" s="651" t="s">
        <v>522</v>
      </c>
      <c r="B5" s="651"/>
      <c r="C5" s="651"/>
      <c r="D5" s="651"/>
      <c r="E5" s="651"/>
      <c r="F5" s="651"/>
      <c r="G5" s="310"/>
    </row>
    <row r="6" spans="1:7" s="128" customFormat="1" ht="22.5" customHeight="1">
      <c r="A6" s="230" t="s">
        <v>391</v>
      </c>
      <c r="B6" s="615" t="s">
        <v>516</v>
      </c>
      <c r="C6" s="615"/>
      <c r="D6" s="615"/>
      <c r="E6" s="615"/>
      <c r="F6" s="615"/>
      <c r="G6" s="228"/>
    </row>
    <row r="7" spans="1:7" s="128" customFormat="1" ht="24.75" customHeight="1">
      <c r="A7" s="230" t="s">
        <v>392</v>
      </c>
      <c r="B7" s="615" t="s">
        <v>523</v>
      </c>
      <c r="C7" s="615"/>
      <c r="D7" s="615"/>
      <c r="E7" s="615"/>
      <c r="F7" s="615"/>
      <c r="G7" s="228"/>
    </row>
    <row r="8" spans="1:7" s="128" customFormat="1" ht="36" customHeight="1">
      <c r="A8" s="230" t="s">
        <v>393</v>
      </c>
      <c r="B8" s="615" t="s">
        <v>514</v>
      </c>
      <c r="C8" s="615"/>
      <c r="D8" s="615"/>
      <c r="E8" s="615"/>
      <c r="F8" s="615"/>
      <c r="G8" s="231"/>
    </row>
    <row r="9" spans="1:7" s="128" customFormat="1" ht="87.75" customHeight="1">
      <c r="A9" s="230" t="s">
        <v>394</v>
      </c>
      <c r="B9" s="615" t="s">
        <v>540</v>
      </c>
      <c r="C9" s="615"/>
      <c r="D9" s="615"/>
      <c r="E9" s="615"/>
      <c r="F9" s="615"/>
      <c r="G9" s="231"/>
    </row>
    <row r="10" spans="1:7" s="128" customFormat="1" ht="24" customHeight="1">
      <c r="A10" s="648" t="s">
        <v>444</v>
      </c>
      <c r="B10" s="648"/>
      <c r="C10" s="648"/>
      <c r="D10" s="648"/>
      <c r="E10" s="648"/>
      <c r="F10" s="648"/>
      <c r="G10" s="232"/>
    </row>
    <row r="11" spans="1:7" s="128" customFormat="1" ht="15" customHeight="1">
      <c r="A11" s="659" t="s">
        <v>445</v>
      </c>
      <c r="B11" s="659"/>
      <c r="C11" s="659"/>
      <c r="D11" s="659"/>
      <c r="E11" s="659"/>
      <c r="F11" s="659"/>
      <c r="G11" s="232"/>
    </row>
    <row r="12" spans="1:7" s="128" customFormat="1" ht="15" customHeight="1">
      <c r="A12" s="233" t="s">
        <v>397</v>
      </c>
      <c r="B12" s="660" t="s">
        <v>581</v>
      </c>
      <c r="C12" s="660"/>
      <c r="D12" s="660"/>
      <c r="E12" s="660"/>
      <c r="F12" s="660"/>
      <c r="G12" s="232"/>
    </row>
    <row r="13" spans="1:7" s="128" customFormat="1" ht="15" customHeight="1">
      <c r="A13" s="233"/>
      <c r="B13" s="339" t="s">
        <v>495</v>
      </c>
      <c r="C13" s="340" t="s">
        <v>518</v>
      </c>
      <c r="D13" s="654"/>
      <c r="E13" s="654"/>
      <c r="F13" s="654"/>
      <c r="G13" s="232"/>
    </row>
    <row r="14" spans="1:7" s="128" customFormat="1" ht="15" customHeight="1">
      <c r="A14" s="233" t="s">
        <v>398</v>
      </c>
      <c r="B14" s="652" t="s">
        <v>580</v>
      </c>
      <c r="C14" s="652"/>
      <c r="D14" s="653"/>
      <c r="E14" s="653"/>
      <c r="F14" s="653"/>
      <c r="G14" s="231"/>
    </row>
    <row r="15" spans="1:7" s="128" customFormat="1" ht="15.75" customHeight="1">
      <c r="A15" s="314"/>
      <c r="B15" s="299" t="s">
        <v>402</v>
      </c>
      <c r="C15" s="657"/>
      <c r="D15" s="657"/>
      <c r="E15" s="657"/>
      <c r="F15" s="657"/>
      <c r="G15" s="231"/>
    </row>
    <row r="16" spans="1:7" s="128" customFormat="1" ht="21.75" customHeight="1">
      <c r="A16" s="234" t="s">
        <v>399</v>
      </c>
      <c r="B16" s="615" t="s">
        <v>579</v>
      </c>
      <c r="C16" s="615"/>
      <c r="D16" s="615"/>
      <c r="E16" s="615"/>
      <c r="F16" s="615"/>
      <c r="G16" s="231"/>
    </row>
    <row r="17" spans="1:7" s="128" customFormat="1" ht="16.5" customHeight="1">
      <c r="A17" s="234"/>
      <c r="B17" s="335"/>
      <c r="C17" s="649" t="s">
        <v>524</v>
      </c>
      <c r="D17" s="649"/>
      <c r="E17" s="649"/>
      <c r="F17" s="649"/>
      <c r="G17" s="231"/>
    </row>
    <row r="18" spans="1:7" s="128" customFormat="1" ht="3.95" customHeight="1">
      <c r="A18" s="235"/>
      <c r="B18" s="313"/>
      <c r="C18" s="309"/>
      <c r="D18" s="309"/>
      <c r="E18" s="309"/>
      <c r="F18" s="309"/>
      <c r="G18" s="231"/>
    </row>
    <row r="19" spans="1:7" s="128" customFormat="1" ht="102" customHeight="1">
      <c r="A19" s="234" t="s">
        <v>400</v>
      </c>
      <c r="B19" s="615" t="s">
        <v>539</v>
      </c>
      <c r="C19" s="615"/>
      <c r="D19" s="615"/>
      <c r="E19" s="615"/>
      <c r="F19" s="615"/>
      <c r="G19" s="231"/>
    </row>
    <row r="20" spans="1:7" s="128" customFormat="1" ht="24" customHeight="1">
      <c r="A20" s="648" t="s">
        <v>525</v>
      </c>
      <c r="B20" s="648"/>
      <c r="C20" s="648"/>
      <c r="D20" s="648"/>
      <c r="E20" s="648"/>
      <c r="F20" s="648"/>
      <c r="G20" s="308"/>
    </row>
    <row r="21" spans="1:7" s="128" customFormat="1" ht="34.5" customHeight="1">
      <c r="A21" s="234" t="s">
        <v>386</v>
      </c>
      <c r="B21" s="615" t="s">
        <v>517</v>
      </c>
      <c r="C21" s="615"/>
      <c r="D21" s="615"/>
      <c r="E21" s="615"/>
      <c r="F21" s="615"/>
      <c r="G21" s="231"/>
    </row>
    <row r="22" spans="1:7" s="128" customFormat="1" ht="49.5" customHeight="1">
      <c r="A22" s="234" t="s">
        <v>387</v>
      </c>
      <c r="B22" s="615" t="s">
        <v>526</v>
      </c>
      <c r="C22" s="615"/>
      <c r="D22" s="615"/>
      <c r="E22" s="615"/>
      <c r="F22" s="615"/>
      <c r="G22" s="231"/>
    </row>
    <row r="23" spans="1:7" s="128" customFormat="1" ht="22.5" customHeight="1">
      <c r="A23" s="234" t="s">
        <v>388</v>
      </c>
      <c r="B23" s="615" t="s">
        <v>497</v>
      </c>
      <c r="C23" s="615"/>
      <c r="D23" s="615"/>
      <c r="E23" s="615"/>
      <c r="F23" s="615"/>
      <c r="G23" s="231"/>
    </row>
    <row r="24" spans="1:7" s="128" customFormat="1" ht="24.75" customHeight="1">
      <c r="A24" s="234" t="s">
        <v>389</v>
      </c>
      <c r="B24" s="615" t="s">
        <v>424</v>
      </c>
      <c r="C24" s="615"/>
      <c r="D24" s="615"/>
      <c r="E24" s="615"/>
      <c r="F24" s="615"/>
      <c r="G24" s="231"/>
    </row>
    <row r="25" spans="1:7" s="128" customFormat="1" ht="62.25" customHeight="1">
      <c r="A25" s="234" t="s">
        <v>390</v>
      </c>
      <c r="B25" s="615" t="s">
        <v>496</v>
      </c>
      <c r="C25" s="615"/>
      <c r="D25" s="615"/>
      <c r="E25" s="615"/>
      <c r="F25" s="615"/>
      <c r="G25" s="236"/>
    </row>
    <row r="26" spans="1:7" s="128" customFormat="1" ht="9.75" customHeight="1">
      <c r="A26" s="312"/>
      <c r="B26" s="312"/>
      <c r="C26" s="318"/>
      <c r="D26" s="318"/>
      <c r="E26" s="318"/>
      <c r="F26" s="318"/>
      <c r="G26" s="318"/>
    </row>
    <row r="27" spans="1:7" s="128" customFormat="1" ht="0.75" customHeight="1">
      <c r="A27" s="655"/>
      <c r="B27" s="656"/>
      <c r="C27" s="656"/>
      <c r="D27" s="656"/>
      <c r="E27" s="656"/>
      <c r="F27" s="656"/>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B7:F7"/>
    <mergeCell ref="A2:B2"/>
    <mergeCell ref="A3:G3"/>
    <mergeCell ref="A4:G4"/>
    <mergeCell ref="A5:F5"/>
    <mergeCell ref="B6:F6"/>
    <mergeCell ref="B19:F19"/>
    <mergeCell ref="B8:F8"/>
    <mergeCell ref="B9:F9"/>
    <mergeCell ref="A10:F10"/>
    <mergeCell ref="A11:F11"/>
    <mergeCell ref="B12:F12"/>
    <mergeCell ref="D13:F13"/>
    <mergeCell ref="B14:C14"/>
    <mergeCell ref="D14:F14"/>
    <mergeCell ref="C15:F15"/>
    <mergeCell ref="B16:F16"/>
    <mergeCell ref="C17:F17"/>
    <mergeCell ref="A27:F27"/>
    <mergeCell ref="A20:F20"/>
    <mergeCell ref="B21:F21"/>
    <mergeCell ref="B22:F22"/>
    <mergeCell ref="B23:F23"/>
    <mergeCell ref="B24:F24"/>
    <mergeCell ref="B25:F25"/>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30"/>
  <sheetViews>
    <sheetView showGridLines="0" showZeros="0" showOutlineSymbols="0" view="pageBreakPreview" zoomScaleNormal="100" zoomScaleSheetLayoutView="100" workbookViewId="0"/>
  </sheetViews>
  <sheetFormatPr defaultColWidth="9.140625" defaultRowHeight="12.75"/>
  <cols>
    <col min="1" max="1" width="2.28515625" style="118" customWidth="1"/>
    <col min="2" max="2" width="30.7109375" style="118" customWidth="1"/>
    <col min="3" max="3" width="20.7109375" style="118" customWidth="1"/>
    <col min="4" max="4" width="30.7109375" style="118" customWidth="1"/>
    <col min="5" max="5" width="14.7109375" style="118" customWidth="1"/>
    <col min="6" max="6" width="2.28515625" style="118" customWidth="1"/>
    <col min="7" max="7" width="9.140625" style="152"/>
    <col min="8" max="8" width="28.5703125" style="152" customWidth="1"/>
    <col min="9" max="16384" width="9.140625" style="152"/>
  </cols>
  <sheetData>
    <row r="1" spans="1:8" ht="15.95" customHeight="1">
      <c r="A1" s="29"/>
      <c r="B1" s="29"/>
      <c r="C1" s="29"/>
      <c r="D1" s="29"/>
      <c r="E1" s="138" t="s">
        <v>121</v>
      </c>
      <c r="F1" s="29"/>
      <c r="G1" s="362" t="s">
        <v>608</v>
      </c>
      <c r="H1" s="362"/>
    </row>
    <row r="2" spans="1:8" ht="11.25" customHeight="1">
      <c r="A2" s="682" t="s">
        <v>507</v>
      </c>
      <c r="B2" s="682"/>
      <c r="C2" s="682"/>
      <c r="D2" s="682"/>
      <c r="E2" s="682"/>
      <c r="F2" s="682"/>
      <c r="G2" s="362"/>
      <c r="H2" s="362"/>
    </row>
    <row r="3" spans="1:8" ht="24.75" customHeight="1">
      <c r="A3" s="689" t="s">
        <v>502</v>
      </c>
      <c r="B3" s="689"/>
      <c r="C3" s="689"/>
      <c r="D3" s="689"/>
      <c r="E3" s="689"/>
      <c r="F3" s="689"/>
      <c r="G3" s="362"/>
      <c r="H3" s="362"/>
    </row>
    <row r="4" spans="1:8" ht="35.1" customHeight="1">
      <c r="A4" s="29"/>
      <c r="B4" s="683"/>
      <c r="C4" s="684"/>
      <c r="D4" s="684"/>
      <c r="E4" s="685"/>
      <c r="F4" s="29"/>
      <c r="G4" s="362"/>
      <c r="H4" s="362"/>
    </row>
    <row r="5" spans="1:8" ht="15.95" customHeight="1">
      <c r="A5" s="149"/>
      <c r="B5" s="686" t="s">
        <v>473</v>
      </c>
      <c r="C5" s="687"/>
      <c r="D5" s="687"/>
      <c r="E5" s="687"/>
      <c r="F5" s="149"/>
    </row>
    <row r="6" spans="1:8" ht="24" customHeight="1">
      <c r="A6" s="29"/>
      <c r="B6" s="688" t="s">
        <v>4</v>
      </c>
      <c r="C6" s="688"/>
      <c r="D6" s="688"/>
      <c r="E6" s="688"/>
      <c r="F6" s="29"/>
    </row>
    <row r="7" spans="1:8" ht="24.75" customHeight="1">
      <c r="A7" s="218"/>
      <c r="B7" s="676"/>
      <c r="C7" s="677"/>
      <c r="D7" s="677"/>
      <c r="E7" s="678"/>
      <c r="F7" s="218"/>
    </row>
    <row r="8" spans="1:8">
      <c r="A8" s="218"/>
      <c r="B8" s="679"/>
      <c r="C8" s="680"/>
      <c r="D8" s="680"/>
      <c r="E8" s="681"/>
      <c r="F8" s="218"/>
    </row>
    <row r="9" spans="1:8" ht="15.95" customHeight="1">
      <c r="A9" s="149"/>
      <c r="B9" s="665" t="s">
        <v>327</v>
      </c>
      <c r="C9" s="665"/>
      <c r="D9" s="665"/>
      <c r="E9" s="665"/>
      <c r="F9" s="149"/>
    </row>
    <row r="10" spans="1:8" ht="15.75" customHeight="1">
      <c r="A10" s="667" t="s">
        <v>117</v>
      </c>
      <c r="B10" s="667"/>
      <c r="C10" s="667"/>
      <c r="D10" s="667"/>
      <c r="E10" s="667"/>
      <c r="F10" s="667"/>
    </row>
    <row r="11" spans="1:8" ht="35.1" customHeight="1">
      <c r="A11" s="29"/>
      <c r="B11" s="639"/>
      <c r="C11" s="640"/>
      <c r="D11" s="640"/>
      <c r="E11" s="641"/>
      <c r="F11" s="29"/>
    </row>
    <row r="12" spans="1:8" ht="12" customHeight="1">
      <c r="A12" s="150"/>
      <c r="B12" s="665" t="s">
        <v>122</v>
      </c>
      <c r="C12" s="665"/>
      <c r="D12" s="665"/>
      <c r="E12" s="665"/>
      <c r="F12" s="150"/>
    </row>
    <row r="13" spans="1:8" ht="48" customHeight="1">
      <c r="B13" s="691" t="s">
        <v>328</v>
      </c>
      <c r="C13" s="691"/>
      <c r="D13" s="691"/>
      <c r="E13" s="691"/>
      <c r="F13" s="219"/>
    </row>
    <row r="14" spans="1:8" ht="35.1" customHeight="1">
      <c r="A14" s="317"/>
      <c r="B14" s="668">
        <f>I_III!A152</f>
        <v>0</v>
      </c>
      <c r="C14" s="669"/>
      <c r="D14" s="669"/>
      <c r="E14" s="670"/>
      <c r="F14" s="317"/>
    </row>
    <row r="15" spans="1:8" ht="10.5" customHeight="1">
      <c r="A15" s="317"/>
      <c r="B15" s="665" t="s">
        <v>123</v>
      </c>
      <c r="C15" s="665"/>
      <c r="D15" s="665"/>
      <c r="E15" s="665"/>
      <c r="F15" s="317"/>
    </row>
    <row r="16" spans="1:8" ht="15.95" customHeight="1">
      <c r="A16" s="667" t="s">
        <v>118</v>
      </c>
      <c r="B16" s="667"/>
      <c r="C16" s="667"/>
      <c r="D16" s="667"/>
      <c r="E16" s="667"/>
      <c r="F16" s="667"/>
    </row>
    <row r="17" spans="1:7" ht="48" customHeight="1">
      <c r="B17" s="691" t="s">
        <v>437</v>
      </c>
      <c r="C17" s="691"/>
      <c r="D17" s="691"/>
      <c r="E17" s="691"/>
      <c r="F17" s="220"/>
    </row>
    <row r="18" spans="1:7" ht="35.1" customHeight="1">
      <c r="A18" s="211"/>
      <c r="B18" s="676"/>
      <c r="C18" s="677"/>
      <c r="D18" s="677"/>
      <c r="E18" s="678"/>
      <c r="F18" s="211"/>
    </row>
    <row r="19" spans="1:7">
      <c r="A19" s="211"/>
      <c r="B19" s="679"/>
      <c r="C19" s="680"/>
      <c r="D19" s="680"/>
      <c r="E19" s="681"/>
      <c r="F19" s="211"/>
    </row>
    <row r="20" spans="1:7" ht="6" customHeight="1">
      <c r="A20" s="317"/>
      <c r="B20" s="675"/>
      <c r="C20" s="675"/>
      <c r="D20" s="675"/>
      <c r="E20" s="675"/>
      <c r="F20" s="317"/>
    </row>
    <row r="21" spans="1:7" ht="60" customHeight="1">
      <c r="A21" s="29"/>
      <c r="B21" s="639"/>
      <c r="C21" s="641"/>
      <c r="D21" s="538"/>
      <c r="E21" s="540"/>
      <c r="F21" s="29"/>
    </row>
    <row r="22" spans="1:7" ht="24" customHeight="1">
      <c r="A22" s="29"/>
      <c r="B22" s="627" t="s">
        <v>326</v>
      </c>
      <c r="C22" s="627"/>
      <c r="D22" s="627" t="s">
        <v>527</v>
      </c>
      <c r="E22" s="627"/>
      <c r="F22" s="29"/>
    </row>
    <row r="23" spans="1:7" ht="15.95" customHeight="1">
      <c r="A23" s="667" t="s">
        <v>329</v>
      </c>
      <c r="B23" s="667"/>
      <c r="C23" s="667"/>
      <c r="D23" s="667"/>
      <c r="E23" s="667"/>
      <c r="F23" s="667"/>
    </row>
    <row r="24" spans="1:7" ht="36" customHeight="1">
      <c r="A24" s="29"/>
      <c r="B24" s="668">
        <f>B4</f>
        <v>0</v>
      </c>
      <c r="C24" s="669"/>
      <c r="D24" s="669"/>
      <c r="E24" s="670"/>
      <c r="F24" s="29"/>
    </row>
    <row r="25" spans="1:7" ht="15.95" customHeight="1">
      <c r="A25" s="29"/>
      <c r="B25" s="643" t="s">
        <v>124</v>
      </c>
      <c r="C25" s="643"/>
      <c r="D25" s="643"/>
      <c r="E25" s="643"/>
      <c r="F25" s="29"/>
    </row>
    <row r="26" spans="1:7" ht="28.5" customHeight="1">
      <c r="B26" s="691" t="s">
        <v>330</v>
      </c>
      <c r="C26" s="691"/>
      <c r="D26" s="691"/>
      <c r="E26" s="691"/>
      <c r="F26" s="220"/>
      <c r="G26" s="220"/>
    </row>
    <row r="27" spans="1:7" ht="69.95" customHeight="1">
      <c r="A27" s="29"/>
      <c r="B27" s="639"/>
      <c r="C27" s="641"/>
      <c r="D27" s="538"/>
      <c r="E27" s="540"/>
      <c r="F27" s="29"/>
    </row>
    <row r="28" spans="1:7" ht="15.95" customHeight="1">
      <c r="A28" s="29"/>
      <c r="B28" s="627" t="s">
        <v>326</v>
      </c>
      <c r="C28" s="627"/>
      <c r="D28" s="627" t="s">
        <v>527</v>
      </c>
      <c r="E28" s="627"/>
      <c r="F28" s="29"/>
    </row>
    <row r="29" spans="1:7" s="153" customFormat="1" ht="14.25" customHeight="1">
      <c r="A29" s="147" t="s">
        <v>119</v>
      </c>
      <c r="B29" s="690" t="s">
        <v>431</v>
      </c>
      <c r="C29" s="690"/>
      <c r="D29" s="690"/>
      <c r="E29" s="690"/>
      <c r="F29" s="690"/>
    </row>
    <row r="30" spans="1:7" ht="24" customHeight="1">
      <c r="A30" s="148" t="s">
        <v>120</v>
      </c>
      <c r="B30" s="624" t="s">
        <v>513</v>
      </c>
      <c r="C30" s="624"/>
      <c r="D30" s="624"/>
      <c r="E30" s="624"/>
      <c r="F30" s="624"/>
    </row>
  </sheetData>
  <sheetProtection algorithmName="SHA-512" hashValue="tVQo40PltE7id87xipWGx2nV0rzmBODdzsGQGZPj64iSAlNAY/biCDX4UjjQDgXz7ekn8PCzlgbkEbNt/gi9OA==" saltValue="yLNy4y/TGJq7SY8R86aumg==" spinCount="100000" sheet="1" objects="1" scenarios="1" formatCells="0" formatRows="0" insertRows="0" deleteRows="0" sort="0" autoFilter="0" pivotTables="0"/>
  <mergeCells count="32">
    <mergeCell ref="G1:H4"/>
    <mergeCell ref="A23:F23"/>
    <mergeCell ref="B24:E24"/>
    <mergeCell ref="B25:E25"/>
    <mergeCell ref="B26:E26"/>
    <mergeCell ref="D21:E21"/>
    <mergeCell ref="B22:C22"/>
    <mergeCell ref="D22:E22"/>
    <mergeCell ref="B21:C21"/>
    <mergeCell ref="A10:F10"/>
    <mergeCell ref="B11:E11"/>
    <mergeCell ref="B12:E12"/>
    <mergeCell ref="B13:E13"/>
    <mergeCell ref="B17:E17"/>
    <mergeCell ref="B14:E14"/>
    <mergeCell ref="B15:E15"/>
    <mergeCell ref="B30:F30"/>
    <mergeCell ref="D27:E27"/>
    <mergeCell ref="B28:C28"/>
    <mergeCell ref="D28:E28"/>
    <mergeCell ref="B29:F29"/>
    <mergeCell ref="B27:C27"/>
    <mergeCell ref="A16:F16"/>
    <mergeCell ref="B20:E20"/>
    <mergeCell ref="B18:E19"/>
    <mergeCell ref="B9:E9"/>
    <mergeCell ref="A2:F2"/>
    <mergeCell ref="B4:E4"/>
    <mergeCell ref="B5:E5"/>
    <mergeCell ref="B6:E6"/>
    <mergeCell ref="A3:F3"/>
    <mergeCell ref="B7:E8"/>
  </mergeCells>
  <dataValidations xWindow="739" yWindow="679" count="4">
    <dataValidation allowBlank="1" showInputMessage="1" showErrorMessage="1" promptTitle="Jak dodać (wymusić) nowy akapit" prompt="w bieżącej komórce?_x000a__x000a_Aby w bieżącej komórce wymusić nowy akapit (bez dodawania wiersza) należy wykonać kombinację klawiszy _x000a_[L-Alt]+[Enter]_x000a_- tzn. trzymając wciśnięty lewy Alt nacisnąć klawisz Enter" sqref="B7:E7"/>
    <dataValidation allowBlank="1" showErrorMessage="1" prompt="Wartość do tego pola jest zaciągana automatycznie z pola A.2 Nazwa LGD" sqref="B11:E11"/>
    <dataValidation allowBlank="1" showInputMessage="1" showErrorMessage="1" prompt="Wartość do tego pola jest zaciągana automatycznie z pola III.3.1 Tytuł projektu współpracy" sqref="B14:E14"/>
    <dataValidation allowBlank="1" showInputMessage="1" showErrorMessage="1" prompt="Wartość do tego pola jest zaciągana automatycznie z pierwszego wypełnionego pola niniejszego oświadczenia" sqref="B24:E24"/>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115" zoomScaleNormal="115" zoomScaleSheetLayoutView="115" zoomScalePageLayoutView="145" workbookViewId="0"/>
  </sheetViews>
  <sheetFormatPr defaultColWidth="9.140625" defaultRowHeight="12.75"/>
  <cols>
    <col min="1" max="1" width="3.85546875" style="126" customWidth="1"/>
    <col min="2" max="2" width="3.7109375" style="126" customWidth="1"/>
    <col min="3" max="3" width="3.85546875" style="126" customWidth="1"/>
    <col min="4" max="4" width="21.85546875" style="125" customWidth="1"/>
    <col min="5" max="5" width="23.140625" style="125" customWidth="1"/>
    <col min="6" max="6" width="6.7109375" style="125" customWidth="1"/>
    <col min="7" max="7" width="7" style="125" customWidth="1"/>
    <col min="8" max="8" width="10.28515625" style="125" customWidth="1"/>
    <col min="9" max="9" width="20.140625" style="125" customWidth="1"/>
    <col min="10" max="10" width="9.140625" style="125"/>
    <col min="11" max="11" width="25.28515625" style="125" customWidth="1"/>
    <col min="12" max="16384" width="9.140625" style="125"/>
  </cols>
  <sheetData>
    <row r="1" spans="1:11" s="128" customFormat="1">
      <c r="I1" s="41" t="s">
        <v>121</v>
      </c>
      <c r="J1" s="291"/>
      <c r="K1" s="291"/>
    </row>
    <row r="2" spans="1:11" s="128" customFormat="1" ht="18" customHeight="1">
      <c r="A2" s="712" t="s">
        <v>508</v>
      </c>
      <c r="B2" s="514"/>
      <c r="C2" s="514"/>
      <c r="D2" s="514"/>
      <c r="E2" s="514"/>
      <c r="F2" s="514"/>
      <c r="G2" s="514"/>
      <c r="H2" s="514"/>
      <c r="I2" s="514"/>
      <c r="J2" s="291"/>
      <c r="K2" s="291"/>
    </row>
    <row r="3" spans="1:11" s="128" customFormat="1" ht="36" customHeight="1">
      <c r="A3" s="694" t="s">
        <v>534</v>
      </c>
      <c r="B3" s="694"/>
      <c r="C3" s="694"/>
      <c r="D3" s="694"/>
      <c r="E3" s="694"/>
      <c r="F3" s="694"/>
      <c r="G3" s="694"/>
      <c r="H3" s="694"/>
      <c r="I3" s="694"/>
      <c r="J3" s="291"/>
      <c r="K3" s="291"/>
    </row>
    <row r="4" spans="1:11" s="128" customFormat="1" ht="15.95" customHeight="1">
      <c r="A4" s="713" t="s">
        <v>602</v>
      </c>
      <c r="B4" s="713"/>
      <c r="C4" s="713"/>
      <c r="D4" s="713"/>
      <c r="E4" s="713"/>
      <c r="F4" s="713"/>
      <c r="G4" s="713"/>
      <c r="H4" s="713"/>
      <c r="I4" s="713"/>
      <c r="J4" s="291"/>
      <c r="K4" s="291"/>
    </row>
    <row r="5" spans="1:11" s="128" customFormat="1" ht="56.25" customHeight="1">
      <c r="A5" s="699" t="s">
        <v>583</v>
      </c>
      <c r="B5" s="699"/>
      <c r="C5" s="699"/>
      <c r="D5" s="699"/>
      <c r="E5" s="699"/>
      <c r="F5" s="699"/>
      <c r="G5" s="699"/>
      <c r="H5" s="699"/>
      <c r="I5" s="699"/>
    </row>
    <row r="6" spans="1:11" s="128" customFormat="1" ht="28.5" customHeight="1">
      <c r="A6" s="300" t="s">
        <v>391</v>
      </c>
      <c r="B6" s="613" t="s">
        <v>584</v>
      </c>
      <c r="C6" s="613"/>
      <c r="D6" s="613"/>
      <c r="E6" s="613"/>
      <c r="F6" s="613"/>
      <c r="G6" s="613"/>
      <c r="H6" s="613"/>
      <c r="I6" s="613"/>
    </row>
    <row r="7" spans="1:11" s="128" customFormat="1" ht="28.5" customHeight="1">
      <c r="A7" s="300" t="s">
        <v>392</v>
      </c>
      <c r="B7" s="613" t="s">
        <v>585</v>
      </c>
      <c r="C7" s="613"/>
      <c r="D7" s="613"/>
      <c r="E7" s="613"/>
      <c r="F7" s="613"/>
      <c r="G7" s="613"/>
      <c r="H7" s="613"/>
      <c r="I7" s="613"/>
    </row>
    <row r="8" spans="1:11" s="128" customFormat="1" ht="36" customHeight="1">
      <c r="A8" s="300" t="s">
        <v>393</v>
      </c>
      <c r="B8" s="613" t="s">
        <v>586</v>
      </c>
      <c r="C8" s="613"/>
      <c r="D8" s="613"/>
      <c r="E8" s="613"/>
      <c r="F8" s="613"/>
      <c r="G8" s="613"/>
      <c r="H8" s="613"/>
      <c r="I8" s="613"/>
    </row>
    <row r="9" spans="1:11" s="128" customFormat="1" ht="45.75" customHeight="1">
      <c r="A9" s="300" t="s">
        <v>394</v>
      </c>
      <c r="B9" s="613" t="s">
        <v>447</v>
      </c>
      <c r="C9" s="613"/>
      <c r="D9" s="613"/>
      <c r="E9" s="613"/>
      <c r="F9" s="613"/>
      <c r="G9" s="613"/>
      <c r="H9" s="613"/>
      <c r="I9" s="613"/>
    </row>
    <row r="10" spans="1:11" s="128" customFormat="1" ht="89.25" customHeight="1">
      <c r="A10" s="300" t="s">
        <v>395</v>
      </c>
      <c r="B10" s="613" t="s">
        <v>542</v>
      </c>
      <c r="C10" s="613"/>
      <c r="D10" s="613"/>
      <c r="E10" s="613"/>
      <c r="F10" s="613"/>
      <c r="G10" s="613"/>
      <c r="H10" s="613"/>
      <c r="I10" s="613"/>
    </row>
    <row r="11" spans="1:11" s="128" customFormat="1" ht="15" customHeight="1">
      <c r="A11" s="320" t="s">
        <v>396</v>
      </c>
      <c r="B11" s="709" t="s">
        <v>446</v>
      </c>
      <c r="C11" s="709"/>
      <c r="D11" s="709"/>
      <c r="E11" s="709"/>
      <c r="F11" s="709"/>
      <c r="G11" s="709"/>
      <c r="H11" s="709"/>
      <c r="I11" s="709"/>
    </row>
    <row r="12" spans="1:11" s="128" customFormat="1" ht="15" customHeight="1">
      <c r="A12" s="710" t="s">
        <v>445</v>
      </c>
      <c r="B12" s="710"/>
      <c r="C12" s="710"/>
      <c r="D12" s="710"/>
      <c r="E12" s="710"/>
      <c r="F12" s="710"/>
      <c r="G12" s="710"/>
      <c r="H12" s="710"/>
      <c r="I12" s="710"/>
    </row>
    <row r="13" spans="1:11" s="128" customFormat="1" ht="15" customHeight="1">
      <c r="A13" s="318" t="s">
        <v>397</v>
      </c>
      <c r="B13" s="710" t="s">
        <v>587</v>
      </c>
      <c r="C13" s="710"/>
      <c r="D13" s="710"/>
      <c r="E13" s="710"/>
      <c r="F13" s="710"/>
      <c r="G13" s="710"/>
      <c r="H13" s="710"/>
      <c r="I13" s="710"/>
    </row>
    <row r="14" spans="1:11" s="128" customFormat="1" ht="15.95" customHeight="1">
      <c r="A14" s="320"/>
      <c r="B14" s="711"/>
      <c r="C14" s="711"/>
      <c r="D14" s="711"/>
      <c r="E14" s="226" t="s">
        <v>518</v>
      </c>
      <c r="F14" s="702"/>
      <c r="G14" s="702"/>
      <c r="H14" s="702"/>
      <c r="I14" s="702"/>
    </row>
    <row r="15" spans="1:11" s="128" customFormat="1" ht="3.95" customHeight="1">
      <c r="A15" s="320"/>
      <c r="B15" s="321"/>
      <c r="C15" s="321"/>
      <c r="D15" s="321"/>
      <c r="E15" s="226"/>
      <c r="F15" s="319"/>
      <c r="G15" s="319"/>
      <c r="H15" s="319"/>
      <c r="I15" s="319"/>
    </row>
    <row r="16" spans="1:11" s="128" customFormat="1" ht="15.95" customHeight="1">
      <c r="A16" s="318" t="s">
        <v>398</v>
      </c>
      <c r="B16" s="699" t="s">
        <v>588</v>
      </c>
      <c r="C16" s="699"/>
      <c r="D16" s="699"/>
      <c r="E16" s="699"/>
      <c r="F16" s="699"/>
      <c r="G16" s="698"/>
      <c r="H16" s="698"/>
      <c r="I16" s="698"/>
    </row>
    <row r="17" spans="1:11" s="128" customFormat="1" ht="15.95" customHeight="1">
      <c r="A17" s="320"/>
      <c r="B17" s="699" t="s">
        <v>589</v>
      </c>
      <c r="C17" s="699"/>
      <c r="D17" s="699"/>
      <c r="E17" s="698"/>
      <c r="F17" s="698"/>
      <c r="G17" s="698"/>
      <c r="H17" s="698"/>
      <c r="I17" s="698"/>
    </row>
    <row r="18" spans="1:11" s="128" customFormat="1" ht="3.95" customHeight="1">
      <c r="A18" s="320"/>
      <c r="B18" s="318"/>
      <c r="C18" s="318"/>
      <c r="D18" s="318"/>
      <c r="E18" s="318"/>
      <c r="F18" s="318"/>
      <c r="G18" s="318"/>
      <c r="H18" s="318"/>
      <c r="I18" s="318"/>
    </row>
    <row r="19" spans="1:11" s="128" customFormat="1" ht="21.95" customHeight="1">
      <c r="A19" s="300" t="s">
        <v>399</v>
      </c>
      <c r="B19" s="613" t="s">
        <v>590</v>
      </c>
      <c r="C19" s="613"/>
      <c r="D19" s="613"/>
      <c r="E19" s="613"/>
      <c r="F19" s="613"/>
      <c r="G19" s="613"/>
      <c r="H19" s="613"/>
      <c r="I19" s="613"/>
    </row>
    <row r="20" spans="1:11" s="128" customFormat="1" ht="15" customHeight="1">
      <c r="A20" s="300"/>
      <c r="B20" s="698"/>
      <c r="C20" s="698"/>
      <c r="D20" s="698"/>
      <c r="E20" s="698"/>
      <c r="F20" s="698"/>
      <c r="G20" s="698"/>
      <c r="H20" s="698"/>
      <c r="I20" s="698"/>
    </row>
    <row r="21" spans="1:11" s="128" customFormat="1" ht="18.75" customHeight="1">
      <c r="A21" s="300"/>
      <c r="B21" s="699" t="s">
        <v>524</v>
      </c>
      <c r="C21" s="699"/>
      <c r="D21" s="699"/>
      <c r="E21" s="699"/>
      <c r="F21" s="699"/>
      <c r="G21" s="699"/>
      <c r="H21" s="699"/>
      <c r="I21" s="699"/>
    </row>
    <row r="22" spans="1:11" s="128" customFormat="1" ht="50.25" customHeight="1">
      <c r="A22" s="300" t="s">
        <v>400</v>
      </c>
      <c r="B22" s="613" t="s">
        <v>533</v>
      </c>
      <c r="C22" s="613"/>
      <c r="D22" s="613"/>
      <c r="E22" s="613"/>
      <c r="F22" s="613"/>
      <c r="G22" s="613"/>
      <c r="H22" s="613"/>
      <c r="I22" s="613"/>
    </row>
    <row r="23" spans="1:11" s="128" customFormat="1" ht="90" customHeight="1">
      <c r="A23" s="300" t="s">
        <v>401</v>
      </c>
      <c r="B23" s="613" t="s">
        <v>543</v>
      </c>
      <c r="C23" s="613"/>
      <c r="D23" s="613"/>
      <c r="E23" s="613"/>
      <c r="F23" s="613"/>
      <c r="G23" s="613"/>
      <c r="H23" s="613"/>
      <c r="I23" s="613"/>
    </row>
    <row r="24" spans="1:11" s="128" customFormat="1" ht="21.95" customHeight="1">
      <c r="A24" s="320" t="s">
        <v>21</v>
      </c>
      <c r="B24" s="709" t="s">
        <v>410</v>
      </c>
      <c r="C24" s="709"/>
      <c r="D24" s="709"/>
      <c r="E24" s="709"/>
      <c r="F24" s="709"/>
      <c r="G24" s="709"/>
      <c r="H24" s="709"/>
      <c r="I24" s="709"/>
    </row>
    <row r="25" spans="1:11" s="128" customFormat="1" ht="38.25" customHeight="1">
      <c r="A25" s="300" t="s">
        <v>386</v>
      </c>
      <c r="B25" s="613" t="s">
        <v>517</v>
      </c>
      <c r="C25" s="613"/>
      <c r="D25" s="613"/>
      <c r="E25" s="613"/>
      <c r="F25" s="613"/>
      <c r="G25" s="613"/>
      <c r="H25" s="613"/>
      <c r="I25" s="613"/>
    </row>
    <row r="26" spans="1:11" s="128" customFormat="1" ht="47.25" customHeight="1">
      <c r="A26" s="300" t="s">
        <v>387</v>
      </c>
      <c r="B26" s="613" t="s">
        <v>591</v>
      </c>
      <c r="C26" s="613"/>
      <c r="D26" s="613"/>
      <c r="E26" s="613"/>
      <c r="F26" s="613"/>
      <c r="G26" s="613"/>
      <c r="H26" s="613"/>
      <c r="I26" s="613"/>
    </row>
    <row r="27" spans="1:11" s="128" customFormat="1" ht="41.25" customHeight="1">
      <c r="A27" s="300" t="s">
        <v>388</v>
      </c>
      <c r="B27" s="613" t="s">
        <v>592</v>
      </c>
      <c r="C27" s="613"/>
      <c r="D27" s="613"/>
      <c r="E27" s="613"/>
      <c r="F27" s="613"/>
      <c r="G27" s="613"/>
      <c r="H27" s="613"/>
      <c r="I27" s="613"/>
    </row>
    <row r="28" spans="1:11" s="128" customFormat="1" ht="24.75" customHeight="1">
      <c r="A28" s="300" t="s">
        <v>389</v>
      </c>
      <c r="B28" s="613" t="s">
        <v>593</v>
      </c>
      <c r="C28" s="613"/>
      <c r="D28" s="613"/>
      <c r="E28" s="613"/>
      <c r="F28" s="613"/>
      <c r="G28" s="613"/>
      <c r="H28" s="613"/>
      <c r="I28" s="613"/>
    </row>
    <row r="29" spans="1:11" s="128" customFormat="1" ht="61.5" customHeight="1">
      <c r="A29" s="300" t="s">
        <v>390</v>
      </c>
      <c r="B29" s="613" t="s">
        <v>594</v>
      </c>
      <c r="C29" s="613"/>
      <c r="D29" s="613"/>
      <c r="E29" s="613"/>
      <c r="F29" s="613"/>
      <c r="G29" s="613"/>
      <c r="H29" s="613"/>
      <c r="I29" s="613"/>
    </row>
    <row r="30" spans="1:11" s="128" customFormat="1" ht="21.75" customHeight="1">
      <c r="A30" s="708" t="s">
        <v>423</v>
      </c>
      <c r="B30" s="708"/>
      <c r="C30" s="708"/>
      <c r="D30" s="708"/>
      <c r="E30" s="708"/>
      <c r="F30" s="708"/>
      <c r="G30" s="708"/>
      <c r="H30" s="708"/>
      <c r="I30" s="708"/>
      <c r="J30" s="362" t="s">
        <v>609</v>
      </c>
      <c r="K30" s="362"/>
    </row>
    <row r="31" spans="1:11" s="128" customFormat="1" ht="12.75" customHeight="1">
      <c r="A31" s="320"/>
      <c r="B31" s="320"/>
      <c r="C31" s="320"/>
      <c r="D31" s="320"/>
      <c r="E31" s="320"/>
      <c r="F31" s="320"/>
      <c r="G31" s="320"/>
      <c r="H31" s="320"/>
      <c r="I31" s="320"/>
      <c r="J31" s="362"/>
      <c r="K31" s="362"/>
    </row>
    <row r="32" spans="1:11" s="128" customFormat="1" ht="20.100000000000001" customHeight="1">
      <c r="A32" s="320"/>
      <c r="B32" s="342"/>
      <c r="C32" s="343"/>
      <c r="D32" s="704"/>
      <c r="E32" s="704"/>
      <c r="F32" s="704"/>
      <c r="G32" s="704"/>
      <c r="H32" s="704"/>
      <c r="I32" s="704"/>
      <c r="J32" s="362"/>
      <c r="K32" s="362"/>
    </row>
    <row r="33" spans="1:11" s="128" customFormat="1" ht="9.75" customHeight="1">
      <c r="A33" s="320"/>
      <c r="B33" s="320"/>
      <c r="C33" s="343"/>
      <c r="D33" s="704"/>
      <c r="E33" s="704"/>
      <c r="F33" s="704"/>
      <c r="G33" s="704"/>
      <c r="H33" s="704"/>
      <c r="I33" s="704"/>
      <c r="J33" s="362"/>
      <c r="K33" s="362"/>
    </row>
    <row r="34" spans="1:11" s="128" customFormat="1" ht="19.5" customHeight="1">
      <c r="A34" s="320"/>
      <c r="B34" s="613" t="s">
        <v>532</v>
      </c>
      <c r="C34" s="613"/>
      <c r="D34" s="613"/>
      <c r="E34" s="613"/>
      <c r="F34" s="613"/>
      <c r="G34" s="613"/>
      <c r="H34" s="613"/>
      <c r="I34" s="613"/>
      <c r="J34" s="362"/>
      <c r="K34" s="362"/>
    </row>
    <row r="35" spans="1:11" s="128" customFormat="1" ht="24.75" customHeight="1">
      <c r="A35" s="320"/>
      <c r="B35" s="203" t="s">
        <v>595</v>
      </c>
      <c r="C35" s="705" t="s">
        <v>472</v>
      </c>
      <c r="D35" s="705"/>
      <c r="E35" s="705"/>
      <c r="F35" s="705"/>
      <c r="G35" s="705"/>
      <c r="H35" s="705"/>
      <c r="I35" s="705"/>
    </row>
    <row r="36" spans="1:11" s="128" customFormat="1" ht="15.95" customHeight="1">
      <c r="A36" s="320"/>
      <c r="B36" s="225" t="s">
        <v>414</v>
      </c>
      <c r="C36" s="705" t="s">
        <v>596</v>
      </c>
      <c r="D36" s="705"/>
      <c r="E36" s="706"/>
      <c r="F36" s="706"/>
      <c r="G36" s="706"/>
      <c r="H36" s="706"/>
      <c r="I36" s="706"/>
    </row>
    <row r="37" spans="1:11" s="128" customFormat="1" ht="15.95" customHeight="1">
      <c r="A37" s="320"/>
      <c r="B37" s="225"/>
      <c r="C37" s="705" t="s">
        <v>518</v>
      </c>
      <c r="D37" s="705"/>
      <c r="E37" s="707"/>
      <c r="F37" s="707"/>
      <c r="G37" s="707"/>
      <c r="H37" s="707"/>
      <c r="I37" s="707"/>
    </row>
    <row r="38" spans="1:11" s="128" customFormat="1" ht="3.95" customHeight="1">
      <c r="A38" s="320"/>
      <c r="B38" s="203"/>
      <c r="C38" s="344"/>
      <c r="D38" s="344"/>
      <c r="E38" s="344"/>
      <c r="F38" s="344"/>
      <c r="G38" s="344"/>
      <c r="H38" s="344"/>
      <c r="I38" s="344"/>
    </row>
    <row r="39" spans="1:11" s="128" customFormat="1" ht="33.75" customHeight="1">
      <c r="A39" s="320"/>
      <c r="B39" s="613" t="s">
        <v>415</v>
      </c>
      <c r="C39" s="613"/>
      <c r="D39" s="613"/>
      <c r="E39" s="613"/>
      <c r="F39" s="613"/>
      <c r="G39" s="613"/>
      <c r="H39" s="613"/>
      <c r="I39" s="613"/>
    </row>
    <row r="40" spans="1:11" s="128" customFormat="1" ht="10.5" customHeight="1">
      <c r="A40" s="320"/>
      <c r="B40" s="300"/>
      <c r="C40" s="302"/>
      <c r="D40" s="302"/>
      <c r="E40" s="302"/>
      <c r="F40" s="302"/>
      <c r="G40" s="302"/>
      <c r="H40" s="302"/>
      <c r="I40" s="302"/>
    </row>
    <row r="41" spans="1:11" s="128" customFormat="1" ht="59.25" customHeight="1">
      <c r="A41" s="320"/>
      <c r="B41" s="693" t="s">
        <v>416</v>
      </c>
      <c r="C41" s="693"/>
      <c r="D41" s="693"/>
      <c r="E41" s="693"/>
      <c r="F41" s="693"/>
      <c r="G41" s="693"/>
      <c r="H41" s="693"/>
      <c r="I41" s="693"/>
    </row>
    <row r="42" spans="1:11" s="128" customFormat="1" ht="21.75" customHeight="1">
      <c r="A42" s="320"/>
      <c r="B42" s="225" t="s">
        <v>413</v>
      </c>
      <c r="C42" s="700" t="s">
        <v>597</v>
      </c>
      <c r="D42" s="701"/>
      <c r="E42" s="701"/>
      <c r="F42" s="701"/>
      <c r="G42" s="701"/>
      <c r="H42" s="701"/>
      <c r="I42" s="701"/>
    </row>
    <row r="43" spans="1:11" s="129" customFormat="1" ht="21.75" customHeight="1">
      <c r="A43" s="341"/>
      <c r="B43" s="225" t="s">
        <v>414</v>
      </c>
      <c r="C43" s="702"/>
      <c r="D43" s="702"/>
      <c r="E43" s="702"/>
      <c r="F43" s="702"/>
      <c r="G43" s="702"/>
      <c r="H43" s="702"/>
      <c r="I43" s="702"/>
    </row>
    <row r="44" spans="1:11" s="128" customFormat="1" ht="48" customHeight="1">
      <c r="A44" s="212"/>
      <c r="B44" s="703" t="s">
        <v>417</v>
      </c>
      <c r="C44" s="703"/>
      <c r="D44" s="703"/>
      <c r="E44" s="703"/>
      <c r="F44" s="703"/>
      <c r="G44" s="703"/>
      <c r="H44" s="703"/>
      <c r="I44" s="703"/>
    </row>
    <row r="45" spans="1:11" s="128" customFormat="1" ht="78" customHeight="1">
      <c r="A45" s="204"/>
      <c r="B45" s="394" t="s">
        <v>598</v>
      </c>
      <c r="C45" s="451"/>
      <c r="D45" s="451"/>
      <c r="E45" s="395"/>
      <c r="F45" s="695" t="s">
        <v>599</v>
      </c>
      <c r="G45" s="696"/>
      <c r="H45" s="696"/>
      <c r="I45" s="697"/>
    </row>
    <row r="46" spans="1:11" s="129" customFormat="1" ht="12.75" customHeight="1">
      <c r="A46" s="132"/>
      <c r="B46" s="642" t="s">
        <v>326</v>
      </c>
      <c r="C46" s="642"/>
      <c r="D46" s="642"/>
      <c r="E46" s="642"/>
      <c r="F46" s="642" t="s">
        <v>600</v>
      </c>
      <c r="G46" s="642"/>
      <c r="H46" s="642"/>
      <c r="I46" s="642"/>
    </row>
    <row r="47" spans="1:11" s="130" customFormat="1" ht="21" customHeight="1">
      <c r="A47" s="692" t="s">
        <v>601</v>
      </c>
      <c r="B47" s="692"/>
      <c r="C47" s="692"/>
      <c r="D47" s="692"/>
      <c r="E47" s="692"/>
      <c r="F47" s="692"/>
      <c r="G47" s="692"/>
      <c r="H47" s="692"/>
      <c r="I47" s="692"/>
    </row>
  </sheetData>
  <sheetProtection sheet="1" objects="1" scenarios="1" formatCells="0" formatRows="0" insertRows="0" deleteRows="0"/>
  <mergeCells count="48">
    <mergeCell ref="A12:I12"/>
    <mergeCell ref="A2:I2"/>
    <mergeCell ref="A4:I4"/>
    <mergeCell ref="A5:I5"/>
    <mergeCell ref="B6:I6"/>
    <mergeCell ref="B7:I7"/>
    <mergeCell ref="B8:I8"/>
    <mergeCell ref="B9:I9"/>
    <mergeCell ref="B10:I10"/>
    <mergeCell ref="B11:I11"/>
    <mergeCell ref="B23:I23"/>
    <mergeCell ref="B24:I24"/>
    <mergeCell ref="B13:I13"/>
    <mergeCell ref="B14:D14"/>
    <mergeCell ref="F14:I14"/>
    <mergeCell ref="B16:F16"/>
    <mergeCell ref="G16:I16"/>
    <mergeCell ref="B17:D17"/>
    <mergeCell ref="E17:I17"/>
    <mergeCell ref="J30:K34"/>
    <mergeCell ref="B39:I39"/>
    <mergeCell ref="C42:I42"/>
    <mergeCell ref="C43:I43"/>
    <mergeCell ref="B44:I44"/>
    <mergeCell ref="D32:I33"/>
    <mergeCell ref="B34:I34"/>
    <mergeCell ref="C35:I35"/>
    <mergeCell ref="C36:D36"/>
    <mergeCell ref="E36:I36"/>
    <mergeCell ref="C37:D37"/>
    <mergeCell ref="E37:I37"/>
    <mergeCell ref="A30:I30"/>
    <mergeCell ref="B46:E46"/>
    <mergeCell ref="F46:I46"/>
    <mergeCell ref="A47:I47"/>
    <mergeCell ref="B41:I41"/>
    <mergeCell ref="A3:I3"/>
    <mergeCell ref="B45:E45"/>
    <mergeCell ref="F45:I45"/>
    <mergeCell ref="B25:I25"/>
    <mergeCell ref="B26:I26"/>
    <mergeCell ref="B27:I27"/>
    <mergeCell ref="B28:I28"/>
    <mergeCell ref="B29:I29"/>
    <mergeCell ref="B19:I19"/>
    <mergeCell ref="B20:I20"/>
    <mergeCell ref="B21:I21"/>
    <mergeCell ref="B22:I22"/>
  </mergeCells>
  <dataValidations count="1">
    <dataValidation type="list" allowBlank="1" showDropDown="1" showInputMessage="1" showErrorMessage="1" errorTitle="Błąd!" error="W tym polu można wpisać tylko wartość &quot;X&quot;" sqref="B32">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2014-2020_19.3/2/z&amp;R&amp;9Strona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H21"/>
  <sheetViews>
    <sheetView showGridLines="0" view="pageBreakPreview" zoomScaleNormal="100" zoomScaleSheetLayoutView="100" workbookViewId="0">
      <selection sqref="A1:F1"/>
    </sheetView>
  </sheetViews>
  <sheetFormatPr defaultColWidth="9.140625" defaultRowHeight="12"/>
  <cols>
    <col min="1" max="1" width="3.140625" style="24" customWidth="1"/>
    <col min="2" max="2" width="24" style="24" customWidth="1"/>
    <col min="3" max="3" width="12.42578125" style="24" customWidth="1"/>
    <col min="4" max="4" width="14.28515625" style="24" customWidth="1"/>
    <col min="5" max="5" width="9.7109375" style="24" customWidth="1"/>
    <col min="6" max="6" width="39.5703125" style="24" customWidth="1"/>
    <col min="7" max="7" width="6.7109375" style="23" customWidth="1"/>
    <col min="8" max="8" width="9.140625" style="23" customWidth="1"/>
    <col min="9" max="12" width="0" style="24" hidden="1" customWidth="1"/>
    <col min="13" max="16384" width="9.140625" style="24"/>
  </cols>
  <sheetData>
    <row r="1" spans="1:6" s="23" customFormat="1" ht="18" customHeight="1">
      <c r="A1" s="460" t="s">
        <v>205</v>
      </c>
      <c r="B1" s="460"/>
      <c r="C1" s="460"/>
      <c r="D1" s="460"/>
      <c r="E1" s="460"/>
      <c r="F1" s="460"/>
    </row>
    <row r="2" spans="1:6" s="23" customFormat="1" ht="23.25" customHeight="1">
      <c r="A2" s="461" t="s">
        <v>203</v>
      </c>
      <c r="B2" s="461"/>
      <c r="C2" s="461"/>
      <c r="D2" s="461"/>
      <c r="E2" s="461"/>
      <c r="F2" s="461"/>
    </row>
    <row r="3" spans="1:6" s="23" customFormat="1" ht="73.5" customHeight="1">
      <c r="A3" s="17" t="s">
        <v>108</v>
      </c>
      <c r="B3" s="70" t="s">
        <v>163</v>
      </c>
      <c r="C3" s="252" t="s">
        <v>149</v>
      </c>
      <c r="D3" s="70" t="s">
        <v>160</v>
      </c>
      <c r="E3" s="70" t="s">
        <v>185</v>
      </c>
      <c r="F3" s="73" t="s">
        <v>161</v>
      </c>
    </row>
    <row r="4" spans="1:6" s="23" customFormat="1" ht="36" customHeight="1">
      <c r="A4" s="123" t="s">
        <v>19</v>
      </c>
      <c r="B4" s="154" t="s">
        <v>99</v>
      </c>
      <c r="C4" s="164"/>
      <c r="D4" s="171"/>
      <c r="E4" s="25" t="s">
        <v>187</v>
      </c>
      <c r="F4" s="176"/>
    </row>
    <row r="5" spans="1:6" s="23" customFormat="1" ht="36" customHeight="1">
      <c r="A5" s="123" t="s">
        <v>20</v>
      </c>
      <c r="B5" s="155" t="s">
        <v>331</v>
      </c>
      <c r="C5" s="165"/>
      <c r="D5" s="172"/>
      <c r="E5" s="124" t="s">
        <v>188</v>
      </c>
      <c r="F5" s="176"/>
    </row>
    <row r="6" spans="1:6" s="23" customFormat="1" ht="36" customHeight="1">
      <c r="A6" s="123" t="s">
        <v>21</v>
      </c>
      <c r="B6" s="154" t="s">
        <v>332</v>
      </c>
      <c r="C6" s="164"/>
      <c r="D6" s="171"/>
      <c r="E6" s="25" t="s">
        <v>187</v>
      </c>
      <c r="F6" s="176"/>
    </row>
    <row r="7" spans="1:6" s="23" customFormat="1" ht="36" customHeight="1">
      <c r="A7" s="123" t="s">
        <v>22</v>
      </c>
      <c r="B7" s="156" t="s">
        <v>333</v>
      </c>
      <c r="C7" s="164"/>
      <c r="D7" s="173"/>
      <c r="E7" s="25" t="s">
        <v>187</v>
      </c>
      <c r="F7" s="177"/>
    </row>
    <row r="8" spans="1:6" s="23" customFormat="1" ht="36" customHeight="1">
      <c r="A8" s="123" t="s">
        <v>23</v>
      </c>
      <c r="B8" s="154" t="s">
        <v>100</v>
      </c>
      <c r="C8" s="164"/>
      <c r="D8" s="173"/>
      <c r="E8" s="25" t="s">
        <v>187</v>
      </c>
      <c r="F8" s="177"/>
    </row>
    <row r="9" spans="1:6" s="23" customFormat="1" ht="45" customHeight="1">
      <c r="A9" s="123" t="s">
        <v>8</v>
      </c>
      <c r="B9" s="156" t="s">
        <v>382</v>
      </c>
      <c r="C9" s="164"/>
      <c r="D9" s="173"/>
      <c r="E9" s="25" t="s">
        <v>189</v>
      </c>
      <c r="F9" s="177"/>
    </row>
    <row r="10" spans="1:6" s="23" customFormat="1" ht="36" customHeight="1">
      <c r="A10" s="123" t="s">
        <v>24</v>
      </c>
      <c r="B10" s="156" t="s">
        <v>164</v>
      </c>
      <c r="C10" s="164"/>
      <c r="D10" s="173"/>
      <c r="E10" s="25" t="s">
        <v>187</v>
      </c>
      <c r="F10" s="177"/>
    </row>
    <row r="11" spans="1:6" s="2" customFormat="1" ht="36" customHeight="1">
      <c r="A11" s="123" t="s">
        <v>25</v>
      </c>
      <c r="B11" s="157" t="s">
        <v>411</v>
      </c>
      <c r="C11" s="164"/>
      <c r="D11" s="174"/>
      <c r="E11" s="26" t="s">
        <v>187</v>
      </c>
      <c r="F11" s="178"/>
    </row>
    <row r="12" spans="1:6" s="23" customFormat="1" ht="56.1" customHeight="1">
      <c r="A12" s="123" t="s">
        <v>41</v>
      </c>
      <c r="B12" s="155" t="s">
        <v>366</v>
      </c>
      <c r="C12" s="164"/>
      <c r="D12" s="173"/>
      <c r="E12" s="25" t="s">
        <v>187</v>
      </c>
      <c r="F12" s="177"/>
    </row>
    <row r="13" spans="1:6" s="2" customFormat="1" ht="60.75" customHeight="1">
      <c r="A13" s="237" t="s">
        <v>27</v>
      </c>
      <c r="B13" s="238" t="s">
        <v>367</v>
      </c>
      <c r="C13" s="239"/>
      <c r="D13" s="240"/>
      <c r="E13" s="241" t="s">
        <v>188</v>
      </c>
      <c r="F13" s="242"/>
    </row>
    <row r="14" spans="1:6" s="2" customFormat="1" ht="36" customHeight="1">
      <c r="A14" s="162" t="s">
        <v>28</v>
      </c>
      <c r="B14" s="159" t="s">
        <v>334</v>
      </c>
      <c r="C14" s="160"/>
      <c r="D14" s="163"/>
      <c r="E14" s="161" t="s">
        <v>188</v>
      </c>
      <c r="F14" s="160"/>
    </row>
    <row r="15" spans="1:6" ht="15.95" customHeight="1">
      <c r="A15" s="462" t="s">
        <v>166</v>
      </c>
      <c r="B15" s="462"/>
      <c r="C15" s="462"/>
      <c r="D15" s="462"/>
      <c r="E15" s="462"/>
      <c r="F15" s="462"/>
    </row>
    <row r="16" spans="1:6" ht="51" customHeight="1">
      <c r="A16" s="17" t="s">
        <v>108</v>
      </c>
      <c r="B16" s="70" t="s">
        <v>163</v>
      </c>
      <c r="C16" s="252" t="s">
        <v>149</v>
      </c>
      <c r="D16" s="70" t="s">
        <v>160</v>
      </c>
      <c r="E16" s="70" t="s">
        <v>185</v>
      </c>
      <c r="F16" s="73" t="s">
        <v>161</v>
      </c>
    </row>
    <row r="17" spans="1:8" ht="36" customHeight="1">
      <c r="A17" s="17" t="s">
        <v>19</v>
      </c>
      <c r="B17" s="158"/>
      <c r="C17" s="251"/>
      <c r="D17" s="175"/>
      <c r="E17" s="69"/>
      <c r="F17" s="158"/>
    </row>
    <row r="18" spans="1:8" ht="36" customHeight="1">
      <c r="A18" s="17" t="s">
        <v>20</v>
      </c>
      <c r="B18" s="158"/>
      <c r="C18" s="251"/>
      <c r="D18" s="175"/>
      <c r="E18" s="69"/>
      <c r="F18" s="158"/>
    </row>
    <row r="19" spans="1:8" s="72" customFormat="1" ht="36" customHeight="1">
      <c r="A19" s="18" t="s">
        <v>165</v>
      </c>
      <c r="B19" s="158"/>
      <c r="C19" s="251"/>
      <c r="D19" s="175"/>
      <c r="E19" s="69"/>
      <c r="F19" s="158"/>
      <c r="G19" s="8"/>
      <c r="H19" s="8"/>
    </row>
    <row r="20" spans="1:8" s="23" customFormat="1" ht="15.95" customHeight="1">
      <c r="H20" s="179" t="s">
        <v>269</v>
      </c>
    </row>
    <row r="21" spans="1:8">
      <c r="H21" s="182" t="s">
        <v>270</v>
      </c>
    </row>
  </sheetData>
  <sheetProtection algorithmName="SHA-512" hashValue="mROLMdb2g3YWP3T5TSUP4SC5HH5ITYDT2J81up+KB19t712UDb3LgfQ4EYb4iO7ocJBQzWZC+SWC+m+qW/zGVw==" saltValue="ARKPMfff8ImAZgwR2ZXvug==" spinCount="100000" sheet="1" objects="1" scenarios="1" formatCells="0" formatRows="0" insertRows="0" deleteRows="0" sort="0" autoFilter="0" pivotTables="0"/>
  <mergeCells count="3">
    <mergeCell ref="A1:F1"/>
    <mergeCell ref="A2:F2"/>
    <mergeCell ref="A15:F15"/>
  </mergeCells>
  <dataValidations count="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type="whole" operator="greaterThanOrEqual" allowBlank="1" showInputMessage="1" showErrorMessage="1" errorTitle="Błąd!" error="W tym polu można wpisać tylko liczbę całkowitą - równą lub większą od 0" sqref="D17:D19 D4:D13">
      <formula1>0</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portrait" r:id="rId1"/>
  <headerFooter>
    <oddFooter>&amp;L&amp;9PROW 2014-2020_19.3/2/z&amp;R&amp;9Strona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P115"/>
  <sheetViews>
    <sheetView showGridLines="0" view="pageBreakPreview" zoomScaleNormal="100" zoomScaleSheetLayoutView="100" zoomScalePageLayoutView="120" workbookViewId="0">
      <selection sqref="A1:N1"/>
    </sheetView>
  </sheetViews>
  <sheetFormatPr defaultColWidth="9.140625" defaultRowHeight="1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s="43" customFormat="1" ht="30" customHeight="1">
      <c r="A1" s="377" t="s">
        <v>167</v>
      </c>
      <c r="B1" s="377"/>
      <c r="C1" s="377"/>
      <c r="D1" s="377"/>
      <c r="E1" s="377"/>
      <c r="F1" s="377"/>
      <c r="G1" s="377"/>
      <c r="H1" s="377"/>
      <c r="I1" s="377"/>
      <c r="J1" s="377"/>
      <c r="K1" s="377"/>
      <c r="L1" s="377"/>
      <c r="M1" s="377"/>
      <c r="N1" s="377"/>
    </row>
    <row r="2" spans="1:16" s="5" customFormat="1" ht="18" customHeight="1">
      <c r="A2" s="75" t="s">
        <v>168</v>
      </c>
      <c r="B2" s="76"/>
      <c r="C2" s="76"/>
      <c r="D2" s="76"/>
      <c r="E2" s="76"/>
      <c r="F2" s="77"/>
      <c r="G2" s="466" t="s">
        <v>76</v>
      </c>
      <c r="H2" s="466"/>
      <c r="I2" s="466"/>
      <c r="J2" s="466"/>
      <c r="K2" s="78" t="s">
        <v>170</v>
      </c>
      <c r="L2" s="76"/>
      <c r="M2" s="77"/>
      <c r="N2" s="346" t="s">
        <v>76</v>
      </c>
    </row>
    <row r="3" spans="1:16" ht="18" customHeight="1">
      <c r="A3" s="75" t="s">
        <v>172</v>
      </c>
      <c r="B3" s="76"/>
      <c r="C3" s="76"/>
      <c r="D3" s="76"/>
      <c r="E3" s="76"/>
      <c r="F3" s="77"/>
      <c r="G3" s="466" t="s">
        <v>76</v>
      </c>
      <c r="H3" s="466"/>
      <c r="I3" s="466"/>
      <c r="J3" s="466"/>
      <c r="K3" s="78" t="s">
        <v>169</v>
      </c>
      <c r="L3" s="76"/>
      <c r="M3" s="77"/>
      <c r="N3" s="346" t="s">
        <v>76</v>
      </c>
    </row>
    <row r="4" spans="1:16" ht="18" customHeight="1">
      <c r="A4" s="75" t="s">
        <v>171</v>
      </c>
      <c r="B4" s="76"/>
      <c r="C4" s="76"/>
      <c r="D4" s="76"/>
      <c r="E4" s="76"/>
      <c r="F4" s="77"/>
      <c r="G4" s="466" t="s">
        <v>76</v>
      </c>
      <c r="H4" s="466"/>
      <c r="I4" s="466"/>
      <c r="J4" s="466"/>
      <c r="K4" s="78" t="s">
        <v>275</v>
      </c>
      <c r="L4" s="76"/>
      <c r="M4" s="77"/>
      <c r="N4" s="346" t="str">
        <f>IF(C5&lt;&gt;"","TAK","(wybierz z listy)")</f>
        <v>(wybierz z listy)</v>
      </c>
    </row>
    <row r="5" spans="1:16" ht="18" customHeight="1">
      <c r="A5" s="538" t="s">
        <v>173</v>
      </c>
      <c r="B5" s="539"/>
      <c r="C5" s="536"/>
      <c r="D5" s="536"/>
      <c r="E5" s="536"/>
      <c r="F5" s="536"/>
      <c r="G5" s="536"/>
      <c r="H5" s="536"/>
      <c r="I5" s="536"/>
      <c r="J5" s="536"/>
      <c r="K5" s="536"/>
      <c r="L5" s="536"/>
      <c r="M5" s="536"/>
      <c r="N5" s="537"/>
    </row>
    <row r="6" spans="1:16" ht="18" customHeight="1">
      <c r="A6" s="538" t="s">
        <v>174</v>
      </c>
      <c r="B6" s="539"/>
      <c r="C6" s="536"/>
      <c r="D6" s="536"/>
      <c r="E6" s="536"/>
      <c r="F6" s="536"/>
      <c r="G6" s="536"/>
      <c r="H6" s="536"/>
      <c r="I6" s="536"/>
      <c r="J6" s="536"/>
      <c r="K6" s="536"/>
      <c r="L6" s="536"/>
      <c r="M6" s="536"/>
      <c r="N6" s="537"/>
    </row>
    <row r="7" spans="1:16" s="63" customFormat="1" ht="18" customHeight="1">
      <c r="A7" s="394" t="s">
        <v>165</v>
      </c>
      <c r="B7" s="451"/>
      <c r="C7" s="536"/>
      <c r="D7" s="536"/>
      <c r="E7" s="536"/>
      <c r="F7" s="536"/>
      <c r="G7" s="536"/>
      <c r="H7" s="536"/>
      <c r="I7" s="536"/>
      <c r="J7" s="536"/>
      <c r="K7" s="536"/>
      <c r="L7" s="536"/>
      <c r="M7" s="536"/>
      <c r="N7" s="537"/>
    </row>
    <row r="8" spans="1:16" ht="30" customHeight="1">
      <c r="A8" s="377" t="s">
        <v>604</v>
      </c>
      <c r="B8" s="377"/>
      <c r="C8" s="377"/>
      <c r="D8" s="377"/>
      <c r="E8" s="377"/>
      <c r="F8" s="377"/>
      <c r="G8" s="377"/>
      <c r="H8" s="377"/>
      <c r="I8" s="377"/>
      <c r="J8" s="377"/>
      <c r="K8" s="377"/>
      <c r="L8" s="377"/>
      <c r="M8" s="377"/>
      <c r="N8" s="377"/>
      <c r="P8" s="179" t="s">
        <v>269</v>
      </c>
    </row>
    <row r="9" spans="1:16" ht="27.95" customHeight="1">
      <c r="A9" s="463" t="s">
        <v>338</v>
      </c>
      <c r="B9" s="464"/>
      <c r="C9" s="464"/>
      <c r="D9" s="464"/>
      <c r="E9" s="464"/>
      <c r="F9" s="465"/>
      <c r="G9" s="466" t="s">
        <v>76</v>
      </c>
      <c r="H9" s="466"/>
      <c r="I9" s="466"/>
      <c r="J9" s="466"/>
      <c r="K9" s="463" t="s">
        <v>339</v>
      </c>
      <c r="L9" s="464"/>
      <c r="M9" s="465"/>
      <c r="N9" s="346" t="s">
        <v>76</v>
      </c>
      <c r="P9" s="182" t="s">
        <v>270</v>
      </c>
    </row>
    <row r="10" spans="1:16" ht="27.95" customHeight="1">
      <c r="A10" s="463" t="s">
        <v>340</v>
      </c>
      <c r="B10" s="464"/>
      <c r="C10" s="464"/>
      <c r="D10" s="464"/>
      <c r="E10" s="464"/>
      <c r="F10" s="465"/>
      <c r="G10" s="466" t="s">
        <v>76</v>
      </c>
      <c r="H10" s="466"/>
      <c r="I10" s="466"/>
      <c r="J10" s="466"/>
      <c r="K10" s="463" t="s">
        <v>341</v>
      </c>
      <c r="L10" s="464"/>
      <c r="M10" s="465"/>
      <c r="N10" s="346" t="s">
        <v>76</v>
      </c>
      <c r="P10" s="74"/>
    </row>
    <row r="11" spans="1:16" ht="18" customHeight="1">
      <c r="A11" s="463" t="s">
        <v>342</v>
      </c>
      <c r="B11" s="464"/>
      <c r="C11" s="464"/>
      <c r="D11" s="464"/>
      <c r="E11" s="464"/>
      <c r="F11" s="465"/>
      <c r="G11" s="466" t="s">
        <v>76</v>
      </c>
      <c r="H11" s="466"/>
      <c r="I11" s="466"/>
      <c r="J11" s="466"/>
      <c r="K11" s="463" t="s">
        <v>343</v>
      </c>
      <c r="L11" s="464"/>
      <c r="M11" s="465"/>
      <c r="N11" s="346" t="s">
        <v>76</v>
      </c>
      <c r="P11" s="74"/>
    </row>
    <row r="12" spans="1:16" ht="18" customHeight="1">
      <c r="A12" s="463" t="s">
        <v>344</v>
      </c>
      <c r="B12" s="464"/>
      <c r="C12" s="464"/>
      <c r="D12" s="464"/>
      <c r="E12" s="464"/>
      <c r="F12" s="465"/>
      <c r="G12" s="466" t="s">
        <v>76</v>
      </c>
      <c r="H12" s="466"/>
      <c r="I12" s="466"/>
      <c r="J12" s="466"/>
      <c r="K12" s="463" t="s">
        <v>349</v>
      </c>
      <c r="L12" s="464"/>
      <c r="M12" s="465"/>
      <c r="N12" s="346" t="s">
        <v>76</v>
      </c>
      <c r="P12" s="74"/>
    </row>
    <row r="13" spans="1:16" ht="18" customHeight="1">
      <c r="A13" s="463" t="s">
        <v>345</v>
      </c>
      <c r="B13" s="464"/>
      <c r="C13" s="464"/>
      <c r="D13" s="464"/>
      <c r="E13" s="464"/>
      <c r="F13" s="465"/>
      <c r="G13" s="466" t="s">
        <v>76</v>
      </c>
      <c r="H13" s="466"/>
      <c r="I13" s="466"/>
      <c r="J13" s="466"/>
      <c r="K13" s="463" t="s">
        <v>346</v>
      </c>
      <c r="L13" s="464"/>
      <c r="M13" s="465"/>
      <c r="N13" s="346" t="s">
        <v>76</v>
      </c>
      <c r="P13" s="74"/>
    </row>
    <row r="14" spans="1:16" ht="18" customHeight="1">
      <c r="A14" s="463" t="s">
        <v>347</v>
      </c>
      <c r="B14" s="464"/>
      <c r="C14" s="464"/>
      <c r="D14" s="464"/>
      <c r="E14" s="464"/>
      <c r="F14" s="465"/>
      <c r="G14" s="466" t="s">
        <v>76</v>
      </c>
      <c r="H14" s="466"/>
      <c r="I14" s="466"/>
      <c r="J14" s="466"/>
      <c r="K14" s="463" t="s">
        <v>348</v>
      </c>
      <c r="L14" s="464"/>
      <c r="M14" s="465"/>
      <c r="N14" s="346" t="s">
        <v>76</v>
      </c>
      <c r="P14" s="74"/>
    </row>
    <row r="15" spans="1:16" ht="18" customHeight="1">
      <c r="A15" s="2" t="s">
        <v>369</v>
      </c>
      <c r="B15" s="227" t="s">
        <v>515</v>
      </c>
      <c r="C15" s="76"/>
      <c r="D15" s="76"/>
      <c r="E15" s="76"/>
      <c r="F15" s="77"/>
      <c r="G15" s="466" t="s">
        <v>76</v>
      </c>
      <c r="H15" s="466"/>
      <c r="I15" s="466"/>
      <c r="J15" s="466"/>
      <c r="K15" s="75" t="s">
        <v>368</v>
      </c>
      <c r="L15" s="76"/>
      <c r="M15" s="76"/>
      <c r="N15" s="346" t="str">
        <f>IF(C16&lt;&gt;"","TAK","(wybierz z listy)")</f>
        <v>(wybierz z listy)</v>
      </c>
      <c r="P15" s="179"/>
    </row>
    <row r="16" spans="1:16" ht="18" customHeight="1">
      <c r="A16" s="538" t="s">
        <v>370</v>
      </c>
      <c r="B16" s="539"/>
      <c r="C16" s="536"/>
      <c r="D16" s="536"/>
      <c r="E16" s="536"/>
      <c r="F16" s="536"/>
      <c r="G16" s="536"/>
      <c r="H16" s="536"/>
      <c r="I16" s="536"/>
      <c r="J16" s="536"/>
      <c r="K16" s="536"/>
      <c r="L16" s="536"/>
      <c r="M16" s="536"/>
      <c r="N16" s="537"/>
      <c r="P16" s="182"/>
    </row>
    <row r="17" spans="1:16" ht="18" customHeight="1">
      <c r="A17" s="538" t="s">
        <v>371</v>
      </c>
      <c r="B17" s="539"/>
      <c r="C17" s="536"/>
      <c r="D17" s="536"/>
      <c r="E17" s="536"/>
      <c r="F17" s="536"/>
      <c r="G17" s="536"/>
      <c r="H17" s="536"/>
      <c r="I17" s="536"/>
      <c r="J17" s="536"/>
      <c r="K17" s="536"/>
      <c r="L17" s="536"/>
      <c r="M17" s="536"/>
      <c r="N17" s="537"/>
    </row>
    <row r="18" spans="1:16" s="63" customFormat="1" ht="18" customHeight="1">
      <c r="A18" s="394" t="s">
        <v>165</v>
      </c>
      <c r="B18" s="451"/>
      <c r="C18" s="536"/>
      <c r="D18" s="536"/>
      <c r="E18" s="536"/>
      <c r="F18" s="536"/>
      <c r="G18" s="536"/>
      <c r="H18" s="536"/>
      <c r="I18" s="536"/>
      <c r="J18" s="536"/>
      <c r="K18" s="536"/>
      <c r="L18" s="536"/>
      <c r="M18" s="536"/>
      <c r="N18" s="537"/>
    </row>
    <row r="19" spans="1:16" s="43" customFormat="1" ht="18" customHeight="1">
      <c r="A19" s="345" t="s">
        <v>175</v>
      </c>
      <c r="B19" s="345"/>
      <c r="P19" s="179" t="s">
        <v>269</v>
      </c>
    </row>
    <row r="20" spans="1:16" ht="18" customHeight="1">
      <c r="A20" s="538" t="s">
        <v>140</v>
      </c>
      <c r="B20" s="539"/>
      <c r="C20" s="539"/>
      <c r="D20" s="539"/>
      <c r="E20" s="539"/>
      <c r="F20" s="540"/>
      <c r="G20" s="466" t="s">
        <v>76</v>
      </c>
      <c r="H20" s="466"/>
      <c r="I20" s="466"/>
      <c r="J20" s="466"/>
      <c r="K20" s="538" t="s">
        <v>141</v>
      </c>
      <c r="L20" s="539"/>
      <c r="M20" s="540"/>
      <c r="N20" s="346" t="s">
        <v>76</v>
      </c>
      <c r="P20" s="182" t="s">
        <v>270</v>
      </c>
    </row>
    <row r="21" spans="1:16" ht="18" customHeight="1">
      <c r="A21" s="43" t="s">
        <v>276</v>
      </c>
      <c r="B21" s="43"/>
      <c r="C21" s="43"/>
      <c r="D21" s="43"/>
      <c r="E21" s="43"/>
      <c r="F21" s="43"/>
      <c r="G21" s="43"/>
      <c r="H21" s="43"/>
      <c r="I21" s="43"/>
      <c r="J21" s="43"/>
      <c r="K21" s="43"/>
      <c r="L21" s="43"/>
      <c r="M21" s="43"/>
      <c r="N21" s="43"/>
    </row>
    <row r="22" spans="1:16" ht="9.9499999999999993" customHeight="1">
      <c r="A22" s="365" t="s">
        <v>176</v>
      </c>
      <c r="B22" s="366"/>
      <c r="C22" s="366"/>
      <c r="D22" s="366"/>
      <c r="E22" s="367"/>
      <c r="F22" s="365" t="s">
        <v>177</v>
      </c>
      <c r="G22" s="366"/>
      <c r="H22" s="366"/>
      <c r="I22" s="366"/>
      <c r="J22" s="367"/>
      <c r="K22" s="365" t="s">
        <v>178</v>
      </c>
      <c r="L22" s="367"/>
      <c r="M22" s="365" t="s">
        <v>179</v>
      </c>
      <c r="N22" s="367"/>
      <c r="O22" s="362" t="s">
        <v>363</v>
      </c>
      <c r="P22" s="362"/>
    </row>
    <row r="23" spans="1:16" ht="18" customHeight="1">
      <c r="A23" s="430" t="s">
        <v>76</v>
      </c>
      <c r="B23" s="431"/>
      <c r="C23" s="431"/>
      <c r="D23" s="431"/>
      <c r="E23" s="432"/>
      <c r="F23" s="371" t="str">
        <f>IF(A23&lt;&gt;"Polska","nie dotyczy","(wybierz z listy)")</f>
        <v>nie dotyczy</v>
      </c>
      <c r="G23" s="372"/>
      <c r="H23" s="372"/>
      <c r="I23" s="372"/>
      <c r="J23" s="373"/>
      <c r="K23" s="374" t="str">
        <f>IF(A23="Polska","","nie dotyczy")</f>
        <v>nie dotyczy</v>
      </c>
      <c r="L23" s="376"/>
      <c r="M23" s="374" t="str">
        <f>IF(A23="Polska","","nie dotyczy")</f>
        <v>nie dotyczy</v>
      </c>
      <c r="N23" s="376"/>
      <c r="O23" s="362"/>
      <c r="P23" s="362"/>
    </row>
    <row r="24" spans="1:16" ht="9.9499999999999993" customHeight="1">
      <c r="A24" s="365" t="s">
        <v>180</v>
      </c>
      <c r="B24" s="366"/>
      <c r="C24" s="366"/>
      <c r="D24" s="366"/>
      <c r="E24" s="367"/>
      <c r="F24" s="365" t="s">
        <v>181</v>
      </c>
      <c r="G24" s="366"/>
      <c r="H24" s="366"/>
      <c r="I24" s="366"/>
      <c r="J24" s="367"/>
      <c r="K24" s="365" t="s">
        <v>182</v>
      </c>
      <c r="L24" s="367"/>
      <c r="M24" s="365" t="s">
        <v>277</v>
      </c>
      <c r="N24" s="367"/>
      <c r="O24" s="362"/>
      <c r="P24" s="362"/>
    </row>
    <row r="25" spans="1:16" ht="18" customHeight="1">
      <c r="A25" s="374"/>
      <c r="B25" s="375"/>
      <c r="C25" s="375"/>
      <c r="D25" s="375"/>
      <c r="E25" s="376"/>
      <c r="F25" s="374"/>
      <c r="G25" s="375"/>
      <c r="H25" s="375"/>
      <c r="I25" s="375"/>
      <c r="J25" s="376"/>
      <c r="K25" s="374"/>
      <c r="L25" s="376"/>
      <c r="M25" s="374"/>
      <c r="N25" s="376"/>
      <c r="O25" s="362"/>
      <c r="P25" s="362"/>
    </row>
    <row r="26" spans="1:16" ht="9.9499999999999993" customHeight="1">
      <c r="A26" s="365" t="s">
        <v>183</v>
      </c>
      <c r="B26" s="366"/>
      <c r="C26" s="366"/>
      <c r="D26" s="366"/>
      <c r="E26" s="367"/>
      <c r="F26" s="365" t="s">
        <v>184</v>
      </c>
      <c r="G26" s="366"/>
      <c r="H26" s="366"/>
      <c r="I26" s="366"/>
      <c r="J26" s="367"/>
      <c r="K26" s="365" t="s">
        <v>278</v>
      </c>
      <c r="L26" s="367"/>
      <c r="M26" s="365" t="s">
        <v>279</v>
      </c>
      <c r="N26" s="367"/>
      <c r="O26" s="362"/>
      <c r="P26" s="362"/>
    </row>
    <row r="27" spans="1:16" ht="18" customHeight="1">
      <c r="A27" s="374"/>
      <c r="B27" s="375"/>
      <c r="C27" s="375"/>
      <c r="D27" s="375"/>
      <c r="E27" s="376"/>
      <c r="F27" s="374"/>
      <c r="G27" s="375"/>
      <c r="H27" s="375"/>
      <c r="I27" s="375"/>
      <c r="J27" s="376"/>
      <c r="K27" s="374"/>
      <c r="L27" s="376"/>
      <c r="M27" s="374"/>
      <c r="N27" s="376"/>
      <c r="O27" s="362"/>
      <c r="P27" s="362"/>
    </row>
    <row r="28" spans="1:16" ht="9.9499999999999993" customHeight="1">
      <c r="A28" s="365" t="s">
        <v>280</v>
      </c>
      <c r="B28" s="366"/>
      <c r="C28" s="366"/>
      <c r="D28" s="366"/>
      <c r="E28" s="366"/>
      <c r="F28" s="366"/>
      <c r="G28" s="366"/>
      <c r="H28" s="366"/>
      <c r="I28" s="366"/>
      <c r="J28" s="367"/>
      <c r="K28" s="365" t="s">
        <v>281</v>
      </c>
      <c r="L28" s="366"/>
      <c r="M28" s="366"/>
      <c r="N28" s="367"/>
      <c r="O28" s="362"/>
      <c r="P28" s="362"/>
    </row>
    <row r="29" spans="1:16" ht="18" customHeight="1">
      <c r="A29" s="374"/>
      <c r="B29" s="375"/>
      <c r="C29" s="375"/>
      <c r="D29" s="375"/>
      <c r="E29" s="375"/>
      <c r="F29" s="375"/>
      <c r="G29" s="375"/>
      <c r="H29" s="375"/>
      <c r="I29" s="375"/>
      <c r="J29" s="376"/>
      <c r="K29" s="374"/>
      <c r="L29" s="375"/>
      <c r="M29" s="375"/>
      <c r="N29" s="376"/>
      <c r="O29" s="362"/>
      <c r="P29" s="362"/>
    </row>
    <row r="30" spans="1:16" s="43" customFormat="1" ht="18" customHeight="1">
      <c r="A30" s="541" t="s">
        <v>380</v>
      </c>
      <c r="B30" s="541"/>
      <c r="C30" s="541"/>
      <c r="D30" s="541"/>
      <c r="E30" s="541"/>
      <c r="F30" s="541"/>
      <c r="G30" s="466" t="s">
        <v>76</v>
      </c>
      <c r="H30" s="466"/>
      <c r="I30" s="466"/>
      <c r="J30" s="466"/>
      <c r="O30" s="362"/>
      <c r="P30" s="362"/>
    </row>
    <row r="31" spans="1:16" ht="30" customHeight="1">
      <c r="A31" s="531" t="s">
        <v>404</v>
      </c>
      <c r="B31" s="531"/>
      <c r="C31" s="532"/>
      <c r="D31" s="532"/>
      <c r="E31" s="532"/>
      <c r="F31" s="532"/>
      <c r="G31" s="532"/>
      <c r="H31" s="532"/>
      <c r="I31" s="532"/>
      <c r="J31" s="532"/>
      <c r="K31" s="532"/>
      <c r="L31" s="532"/>
      <c r="M31" s="532"/>
      <c r="N31" s="532"/>
      <c r="O31" s="362"/>
      <c r="P31" s="362"/>
    </row>
    <row r="32" spans="1:16" ht="9.9499999999999993" customHeight="1">
      <c r="A32" s="365" t="s">
        <v>282</v>
      </c>
      <c r="B32" s="366"/>
      <c r="C32" s="366"/>
      <c r="D32" s="366"/>
      <c r="E32" s="367"/>
      <c r="F32" s="365" t="s">
        <v>283</v>
      </c>
      <c r="G32" s="366"/>
      <c r="H32" s="366"/>
      <c r="I32" s="366"/>
      <c r="J32" s="367"/>
      <c r="K32" s="365" t="s">
        <v>284</v>
      </c>
      <c r="L32" s="367"/>
      <c r="M32" s="365" t="s">
        <v>285</v>
      </c>
      <c r="N32" s="367"/>
    </row>
    <row r="33" spans="1:16" ht="18" customHeight="1">
      <c r="A33" s="430" t="s">
        <v>76</v>
      </c>
      <c r="B33" s="431"/>
      <c r="C33" s="431"/>
      <c r="D33" s="431"/>
      <c r="E33" s="432"/>
      <c r="F33" s="371" t="str">
        <f>IF(A33&lt;&gt;"Polska","nie dotyczy","(wybierz z listy)")</f>
        <v>nie dotyczy</v>
      </c>
      <c r="G33" s="372"/>
      <c r="H33" s="372"/>
      <c r="I33" s="372"/>
      <c r="J33" s="373"/>
      <c r="K33" s="374" t="str">
        <f>IF(A33="Polska","","nie dotyczy")</f>
        <v>nie dotyczy</v>
      </c>
      <c r="L33" s="376"/>
      <c r="M33" s="374" t="str">
        <f>IF(A33="Polska","","nie dotyczy")</f>
        <v>nie dotyczy</v>
      </c>
      <c r="N33" s="376"/>
    </row>
    <row r="34" spans="1:16" ht="9.9499999999999993" customHeight="1">
      <c r="A34" s="365" t="s">
        <v>286</v>
      </c>
      <c r="B34" s="366"/>
      <c r="C34" s="366"/>
      <c r="D34" s="366"/>
      <c r="E34" s="367"/>
      <c r="F34" s="365" t="s">
        <v>287</v>
      </c>
      <c r="G34" s="366"/>
      <c r="H34" s="366"/>
      <c r="I34" s="366"/>
      <c r="J34" s="367"/>
      <c r="K34" s="365" t="s">
        <v>288</v>
      </c>
      <c r="L34" s="367"/>
      <c r="M34" s="365" t="s">
        <v>289</v>
      </c>
      <c r="N34" s="367"/>
    </row>
    <row r="35" spans="1:16" ht="18" customHeight="1">
      <c r="A35" s="374"/>
      <c r="B35" s="375"/>
      <c r="C35" s="375"/>
      <c r="D35" s="375"/>
      <c r="E35" s="376"/>
      <c r="F35" s="374"/>
      <c r="G35" s="375"/>
      <c r="H35" s="375"/>
      <c r="I35" s="375"/>
      <c r="J35" s="376"/>
      <c r="K35" s="374"/>
      <c r="L35" s="376"/>
      <c r="M35" s="374"/>
      <c r="N35" s="376"/>
    </row>
    <row r="36" spans="1:16" ht="9.9499999999999993" customHeight="1">
      <c r="A36" s="365" t="s">
        <v>290</v>
      </c>
      <c r="B36" s="366"/>
      <c r="C36" s="366"/>
      <c r="D36" s="366"/>
      <c r="E36" s="367"/>
      <c r="F36" s="365" t="s">
        <v>291</v>
      </c>
      <c r="G36" s="366"/>
      <c r="H36" s="366"/>
      <c r="I36" s="366"/>
      <c r="J36" s="367"/>
      <c r="K36" s="439"/>
      <c r="L36" s="439"/>
      <c r="M36" s="439"/>
      <c r="N36" s="439"/>
    </row>
    <row r="37" spans="1:16" ht="18" customHeight="1">
      <c r="A37" s="533"/>
      <c r="B37" s="534"/>
      <c r="C37" s="534"/>
      <c r="D37" s="534"/>
      <c r="E37" s="535"/>
      <c r="F37" s="533"/>
      <c r="G37" s="534"/>
      <c r="H37" s="534"/>
      <c r="I37" s="534"/>
      <c r="J37" s="535"/>
      <c r="K37" s="2"/>
      <c r="L37" s="2"/>
      <c r="M37" s="2"/>
      <c r="N37" s="2"/>
    </row>
    <row r="38" spans="1:16" s="43" customFormat="1" ht="30" customHeight="1">
      <c r="A38" s="377" t="s">
        <v>292</v>
      </c>
      <c r="B38" s="377"/>
      <c r="C38" s="377"/>
      <c r="D38" s="377"/>
      <c r="E38" s="377"/>
      <c r="F38" s="377"/>
      <c r="G38" s="377"/>
      <c r="H38" s="377"/>
      <c r="I38" s="377"/>
      <c r="J38" s="377"/>
      <c r="K38" s="377"/>
      <c r="L38" s="377"/>
      <c r="M38" s="377"/>
      <c r="N38" s="377"/>
    </row>
    <row r="39" spans="1:16" s="20" customFormat="1" ht="14.1" customHeight="1">
      <c r="A39" s="477" t="s">
        <v>16</v>
      </c>
      <c r="B39" s="476" t="s">
        <v>294</v>
      </c>
      <c r="C39" s="480" t="s">
        <v>101</v>
      </c>
      <c r="D39" s="481"/>
      <c r="E39" s="481"/>
      <c r="F39" s="481"/>
      <c r="G39" s="481"/>
      <c r="H39" s="481"/>
      <c r="I39" s="482"/>
      <c r="J39" s="511" t="s">
        <v>102</v>
      </c>
      <c r="K39" s="512"/>
      <c r="L39" s="512"/>
      <c r="M39" s="513"/>
      <c r="N39" s="523" t="s">
        <v>109</v>
      </c>
      <c r="O39" s="6"/>
      <c r="P39" s="6"/>
    </row>
    <row r="40" spans="1:16" s="27" customFormat="1" ht="24" customHeight="1">
      <c r="A40" s="477"/>
      <c r="B40" s="476"/>
      <c r="C40" s="478" t="s">
        <v>103</v>
      </c>
      <c r="D40" s="478"/>
      <c r="E40" s="478" t="s">
        <v>104</v>
      </c>
      <c r="F40" s="478"/>
      <c r="G40" s="511" t="s">
        <v>105</v>
      </c>
      <c r="H40" s="512"/>
      <c r="I40" s="513"/>
      <c r="J40" s="511" t="s">
        <v>106</v>
      </c>
      <c r="K40" s="513"/>
      <c r="L40" s="351" t="s">
        <v>293</v>
      </c>
      <c r="M40" s="351" t="s">
        <v>107</v>
      </c>
      <c r="N40" s="523"/>
      <c r="O40" s="71"/>
      <c r="P40" s="71"/>
    </row>
    <row r="41" spans="1:16" s="27" customFormat="1" ht="12" customHeight="1">
      <c r="A41" s="347">
        <v>1</v>
      </c>
      <c r="B41" s="347">
        <v>2</v>
      </c>
      <c r="C41" s="479">
        <v>3</v>
      </c>
      <c r="D41" s="479"/>
      <c r="E41" s="479">
        <v>4</v>
      </c>
      <c r="F41" s="479"/>
      <c r="G41" s="479">
        <v>5</v>
      </c>
      <c r="H41" s="479"/>
      <c r="I41" s="479"/>
      <c r="J41" s="479">
        <v>6</v>
      </c>
      <c r="K41" s="479"/>
      <c r="L41" s="347">
        <v>7</v>
      </c>
      <c r="M41" s="347">
        <v>8</v>
      </c>
      <c r="N41" s="347">
        <v>9</v>
      </c>
      <c r="O41" s="71"/>
      <c r="P41" s="71"/>
    </row>
    <row r="42" spans="1:16" s="27" customFormat="1" ht="24" customHeight="1">
      <c r="A42" s="336">
        <v>1</v>
      </c>
      <c r="B42" s="353"/>
      <c r="C42" s="542" t="s">
        <v>76</v>
      </c>
      <c r="D42" s="542"/>
      <c r="E42" s="542"/>
      <c r="F42" s="542"/>
      <c r="G42" s="542"/>
      <c r="H42" s="542"/>
      <c r="I42" s="542"/>
      <c r="J42" s="542"/>
      <c r="K42" s="542"/>
      <c r="L42" s="353"/>
      <c r="M42" s="353"/>
      <c r="N42" s="353"/>
      <c r="O42" s="10"/>
      <c r="P42" s="10"/>
    </row>
    <row r="43" spans="1:16" s="27" customFormat="1" ht="24" customHeight="1">
      <c r="A43" s="336">
        <v>2</v>
      </c>
      <c r="B43" s="353"/>
      <c r="C43" s="542" t="s">
        <v>76</v>
      </c>
      <c r="D43" s="542"/>
      <c r="E43" s="542"/>
      <c r="F43" s="542"/>
      <c r="G43" s="542"/>
      <c r="H43" s="542"/>
      <c r="I43" s="542"/>
      <c r="J43" s="542"/>
      <c r="K43" s="542"/>
      <c r="L43" s="353"/>
      <c r="M43" s="353"/>
      <c r="N43" s="353"/>
      <c r="O43" s="10"/>
      <c r="P43" s="10"/>
    </row>
    <row r="44" spans="1:16" s="84" customFormat="1" ht="24" customHeight="1">
      <c r="A44" s="337">
        <v>3</v>
      </c>
      <c r="B44" s="353"/>
      <c r="C44" s="542" t="s">
        <v>76</v>
      </c>
      <c r="D44" s="542"/>
      <c r="E44" s="542"/>
      <c r="F44" s="542"/>
      <c r="G44" s="542"/>
      <c r="H44" s="542"/>
      <c r="I44" s="542"/>
      <c r="J44" s="542"/>
      <c r="K44" s="542"/>
      <c r="L44" s="353"/>
      <c r="M44" s="353"/>
      <c r="N44" s="353"/>
      <c r="O44" s="83"/>
      <c r="P44" s="83"/>
    </row>
    <row r="45" spans="1:16" s="27" customFormat="1" ht="9.9499999999999993" customHeight="1">
      <c r="A45" s="354"/>
      <c r="B45" s="80"/>
      <c r="C45" s="81"/>
      <c r="D45" s="81"/>
      <c r="E45" s="81"/>
      <c r="F45" s="81"/>
      <c r="G45" s="81"/>
      <c r="H45" s="81"/>
      <c r="I45" s="81"/>
      <c r="J45" s="81"/>
      <c r="K45" s="81"/>
      <c r="L45" s="82"/>
      <c r="M45" s="82"/>
      <c r="N45" s="82"/>
      <c r="O45" s="10"/>
      <c r="P45" s="179" t="s">
        <v>269</v>
      </c>
    </row>
    <row r="46" spans="1:16" s="85" customFormat="1" ht="21" customHeight="1">
      <c r="A46" s="9" t="s">
        <v>350</v>
      </c>
      <c r="B46" s="9"/>
      <c r="C46" s="9"/>
      <c r="D46" s="9"/>
      <c r="E46" s="9"/>
      <c r="F46" s="9"/>
      <c r="G46" s="9"/>
      <c r="H46" s="9"/>
      <c r="I46" s="9"/>
      <c r="J46" s="9"/>
      <c r="K46" s="9"/>
      <c r="L46" s="9"/>
      <c r="M46" s="9"/>
      <c r="N46" s="9"/>
      <c r="O46" s="9"/>
      <c r="P46" s="182" t="s">
        <v>270</v>
      </c>
    </row>
    <row r="47" spans="1:16" s="27" customFormat="1" ht="18" customHeight="1">
      <c r="A47" s="10"/>
      <c r="B47" s="10"/>
      <c r="C47" s="352" t="s">
        <v>229</v>
      </c>
      <c r="D47" s="524"/>
      <c r="E47" s="526"/>
      <c r="F47" s="525"/>
      <c r="G47" s="527" t="s">
        <v>38</v>
      </c>
      <c r="H47" s="527"/>
      <c r="I47" s="527"/>
      <c r="J47" s="524"/>
      <c r="K47" s="525"/>
      <c r="L47" s="352" t="s">
        <v>37</v>
      </c>
      <c r="M47" s="356"/>
      <c r="N47" s="10"/>
      <c r="O47" s="10"/>
      <c r="P47" s="10"/>
    </row>
    <row r="48" spans="1:16" s="10" customFormat="1" ht="9.9499999999999993" customHeight="1">
      <c r="C48" s="352"/>
      <c r="D48" s="544"/>
      <c r="E48" s="544"/>
      <c r="F48" s="544"/>
      <c r="G48" s="527"/>
      <c r="H48" s="527"/>
      <c r="I48" s="527"/>
      <c r="J48" s="545"/>
      <c r="K48" s="545"/>
    </row>
    <row r="49" spans="1:16" s="27" customFormat="1" ht="18" customHeight="1">
      <c r="A49" s="10"/>
      <c r="B49" s="10"/>
      <c r="C49" s="352" t="s">
        <v>39</v>
      </c>
      <c r="D49" s="524"/>
      <c r="E49" s="526"/>
      <c r="F49" s="525"/>
      <c r="G49" s="527" t="s">
        <v>40</v>
      </c>
      <c r="H49" s="527"/>
      <c r="I49" s="527"/>
      <c r="J49" s="524"/>
      <c r="K49" s="525"/>
      <c r="L49" s="10"/>
      <c r="M49" s="10"/>
      <c r="N49" s="10"/>
      <c r="O49" s="10"/>
      <c r="P49" s="10"/>
    </row>
    <row r="50" spans="1:16" s="27" customFormat="1" ht="18" customHeight="1">
      <c r="A50" s="10"/>
      <c r="B50" s="10"/>
      <c r="C50" s="10"/>
      <c r="D50" s="10"/>
      <c r="E50" s="10"/>
      <c r="F50" s="10"/>
      <c r="G50" s="10"/>
      <c r="H50" s="10"/>
      <c r="I50" s="10"/>
      <c r="J50" s="10"/>
      <c r="K50" s="10"/>
      <c r="L50" s="10"/>
      <c r="M50" s="10"/>
      <c r="N50" s="10"/>
      <c r="O50" s="10"/>
      <c r="P50" s="10"/>
    </row>
    <row r="51" spans="1:16" s="27" customFormat="1" ht="18" customHeight="1">
      <c r="A51" s="9" t="s">
        <v>351</v>
      </c>
      <c r="B51" s="10"/>
      <c r="C51" s="10"/>
      <c r="D51" s="10"/>
      <c r="E51" s="10"/>
      <c r="F51" s="10"/>
      <c r="G51" s="10"/>
      <c r="H51" s="10"/>
      <c r="I51" s="10"/>
      <c r="J51" s="10"/>
      <c r="K51" s="10"/>
      <c r="L51" s="10"/>
      <c r="M51" s="10"/>
      <c r="N51" s="10"/>
      <c r="O51" s="10"/>
      <c r="P51" s="10"/>
    </row>
    <row r="52" spans="1:16" ht="18" customHeight="1">
      <c r="A52" s="546" t="s">
        <v>295</v>
      </c>
      <c r="B52" s="546"/>
      <c r="C52" s="546"/>
      <c r="D52" s="546"/>
      <c r="E52" s="546"/>
      <c r="F52" s="546"/>
      <c r="G52" s="546"/>
      <c r="H52" s="546"/>
      <c r="I52" s="546"/>
      <c r="J52" s="546"/>
      <c r="K52" s="546"/>
      <c r="L52" s="546"/>
      <c r="M52" s="546"/>
      <c r="N52" s="546"/>
    </row>
    <row r="53" spans="1:16" ht="30" customHeight="1">
      <c r="A53" s="528" t="s">
        <v>352</v>
      </c>
      <c r="B53" s="528"/>
      <c r="C53" s="528"/>
      <c r="D53" s="528"/>
      <c r="E53" s="528"/>
      <c r="F53" s="528"/>
      <c r="G53" s="528"/>
      <c r="H53" s="528"/>
      <c r="I53" s="528"/>
      <c r="J53" s="528"/>
      <c r="K53" s="528"/>
      <c r="L53" s="528"/>
      <c r="M53" s="528"/>
      <c r="N53" s="346" t="s">
        <v>76</v>
      </c>
    </row>
    <row r="54" spans="1:16" ht="30" customHeight="1">
      <c r="A54" s="528" t="s">
        <v>353</v>
      </c>
      <c r="B54" s="528"/>
      <c r="C54" s="528"/>
      <c r="D54" s="528"/>
      <c r="E54" s="528"/>
      <c r="F54" s="528"/>
      <c r="G54" s="528"/>
      <c r="H54" s="528"/>
      <c r="I54" s="528"/>
      <c r="J54" s="528"/>
      <c r="K54" s="528"/>
      <c r="L54" s="528"/>
      <c r="M54" s="528"/>
      <c r="N54" s="188">
        <f>IF(N53="NIE","Podaj wartość nakładów",0)</f>
        <v>0</v>
      </c>
    </row>
    <row r="55" spans="1:16" ht="18" customHeight="1">
      <c r="A55" s="530" t="s">
        <v>296</v>
      </c>
      <c r="B55" s="530"/>
      <c r="C55" s="530"/>
      <c r="D55" s="530"/>
      <c r="E55" s="530"/>
      <c r="F55" s="530"/>
      <c r="G55" s="530"/>
      <c r="H55" s="530"/>
      <c r="I55" s="530"/>
      <c r="J55" s="530"/>
      <c r="K55" s="530"/>
      <c r="L55" s="530"/>
      <c r="M55" s="530"/>
      <c r="N55" s="530"/>
    </row>
    <row r="56" spans="1:16" ht="30" customHeight="1">
      <c r="A56" s="528" t="s">
        <v>354</v>
      </c>
      <c r="B56" s="528"/>
      <c r="C56" s="528"/>
      <c r="D56" s="528"/>
      <c r="E56" s="528"/>
      <c r="F56" s="528"/>
      <c r="G56" s="528"/>
      <c r="H56" s="528"/>
      <c r="I56" s="528"/>
      <c r="J56" s="528"/>
      <c r="K56" s="528"/>
      <c r="L56" s="528"/>
      <c r="M56" s="528"/>
      <c r="N56" s="346" t="s">
        <v>76</v>
      </c>
    </row>
    <row r="57" spans="1:16" ht="30" customHeight="1">
      <c r="A57" s="528" t="s">
        <v>355</v>
      </c>
      <c r="B57" s="528"/>
      <c r="C57" s="528"/>
      <c r="D57" s="528"/>
      <c r="E57" s="528"/>
      <c r="F57" s="528"/>
      <c r="G57" s="528"/>
      <c r="H57" s="528"/>
      <c r="I57" s="528"/>
      <c r="J57" s="528"/>
      <c r="K57" s="528"/>
      <c r="L57" s="528"/>
      <c r="M57" s="528"/>
      <c r="N57" s="346" t="s">
        <v>76</v>
      </c>
    </row>
    <row r="58" spans="1:16" ht="36" customHeight="1">
      <c r="A58" s="528" t="s">
        <v>356</v>
      </c>
      <c r="B58" s="528"/>
      <c r="C58" s="528"/>
      <c r="D58" s="528"/>
      <c r="E58" s="528"/>
      <c r="F58" s="528"/>
      <c r="G58" s="528"/>
      <c r="H58" s="528"/>
      <c r="I58" s="528"/>
      <c r="J58" s="528"/>
      <c r="K58" s="528"/>
      <c r="L58" s="528"/>
      <c r="M58" s="528"/>
      <c r="N58" s="188">
        <f>IF(N56="NIE","Ile dłużej trwałby proces?",IF(N57="NIE","Ile dłużej trwałby proces?",0))</f>
        <v>0</v>
      </c>
    </row>
    <row r="59" spans="1:16" s="345" customFormat="1" ht="24" customHeight="1">
      <c r="A59" s="345" t="s">
        <v>357</v>
      </c>
    </row>
    <row r="60" spans="1:16" ht="24" customHeight="1">
      <c r="A60" s="349" t="s">
        <v>16</v>
      </c>
      <c r="B60" s="552" t="s">
        <v>605</v>
      </c>
      <c r="C60" s="553"/>
      <c r="D60" s="553"/>
      <c r="E60" s="553"/>
      <c r="F60" s="553"/>
      <c r="G60" s="553"/>
      <c r="H60" s="553"/>
      <c r="I60" s="505" t="s">
        <v>358</v>
      </c>
      <c r="J60" s="505"/>
      <c r="K60" s="505"/>
      <c r="L60" s="505"/>
      <c r="M60" s="505" t="s">
        <v>359</v>
      </c>
      <c r="N60" s="505"/>
    </row>
    <row r="61" spans="1:16" ht="18" customHeight="1">
      <c r="A61" s="355" t="s">
        <v>19</v>
      </c>
      <c r="B61" s="529"/>
      <c r="C61" s="529"/>
      <c r="D61" s="529"/>
      <c r="E61" s="529"/>
      <c r="F61" s="529"/>
      <c r="G61" s="529"/>
      <c r="H61" s="529"/>
      <c r="I61" s="543"/>
      <c r="J61" s="543"/>
      <c r="K61" s="543"/>
      <c r="L61" s="543"/>
      <c r="M61" s="543"/>
      <c r="N61" s="543"/>
    </row>
    <row r="62" spans="1:16" ht="18" customHeight="1">
      <c r="A62" s="355" t="s">
        <v>20</v>
      </c>
      <c r="B62" s="529"/>
      <c r="C62" s="529"/>
      <c r="D62" s="529"/>
      <c r="E62" s="529"/>
      <c r="F62" s="529"/>
      <c r="G62" s="529"/>
      <c r="H62" s="529"/>
      <c r="I62" s="543"/>
      <c r="J62" s="543"/>
      <c r="K62" s="543"/>
      <c r="L62" s="543"/>
      <c r="M62" s="543"/>
      <c r="N62" s="543"/>
    </row>
    <row r="63" spans="1:16" ht="18" customHeight="1">
      <c r="A63" s="355" t="s">
        <v>21</v>
      </c>
      <c r="B63" s="529"/>
      <c r="C63" s="529"/>
      <c r="D63" s="529"/>
      <c r="E63" s="529"/>
      <c r="F63" s="529"/>
      <c r="G63" s="529"/>
      <c r="H63" s="529"/>
      <c r="I63" s="543"/>
      <c r="J63" s="543"/>
      <c r="K63" s="543"/>
      <c r="L63" s="543"/>
      <c r="M63" s="543"/>
      <c r="N63" s="543"/>
    </row>
    <row r="64" spans="1:16" ht="18" customHeight="1">
      <c r="A64" s="355" t="s">
        <v>22</v>
      </c>
      <c r="B64" s="529"/>
      <c r="C64" s="529"/>
      <c r="D64" s="529"/>
      <c r="E64" s="529"/>
      <c r="F64" s="529"/>
      <c r="G64" s="529"/>
      <c r="H64" s="529"/>
      <c r="I64" s="543"/>
      <c r="J64" s="543"/>
      <c r="K64" s="543"/>
      <c r="L64" s="543"/>
      <c r="M64" s="543"/>
      <c r="N64" s="543"/>
    </row>
    <row r="65" spans="1:16" ht="18" customHeight="1">
      <c r="A65" s="355" t="s">
        <v>23</v>
      </c>
      <c r="B65" s="529"/>
      <c r="C65" s="529"/>
      <c r="D65" s="529"/>
      <c r="E65" s="529"/>
      <c r="F65" s="529"/>
      <c r="G65" s="529"/>
      <c r="H65" s="529"/>
      <c r="I65" s="543"/>
      <c r="J65" s="543"/>
      <c r="K65" s="543"/>
      <c r="L65" s="543"/>
      <c r="M65" s="543"/>
      <c r="N65" s="543"/>
    </row>
    <row r="66" spans="1:16" s="63" customFormat="1" ht="18" customHeight="1">
      <c r="A66" s="346" t="s">
        <v>165</v>
      </c>
      <c r="B66" s="529"/>
      <c r="C66" s="529"/>
      <c r="D66" s="529"/>
      <c r="E66" s="529"/>
      <c r="F66" s="529"/>
      <c r="G66" s="529"/>
      <c r="H66" s="529"/>
      <c r="I66" s="543"/>
      <c r="J66" s="543"/>
      <c r="K66" s="543"/>
      <c r="L66" s="543"/>
      <c r="M66" s="543"/>
      <c r="N66" s="543"/>
    </row>
    <row r="67" spans="1:16" ht="13.5" customHeight="1">
      <c r="A67" s="551" t="s">
        <v>360</v>
      </c>
      <c r="B67" s="551"/>
      <c r="C67" s="551"/>
      <c r="D67" s="551"/>
      <c r="E67" s="551"/>
      <c r="F67" s="551"/>
      <c r="G67" s="551"/>
      <c r="H67" s="551"/>
      <c r="I67" s="550">
        <f ca="1">SUM(I61:OFFSET(III_IV_154_razem,-1,2))</f>
        <v>0</v>
      </c>
      <c r="J67" s="550"/>
      <c r="K67" s="550"/>
      <c r="L67" s="550"/>
      <c r="M67" s="550">
        <f ca="1">SUM(M61:OFFSET(III_IV_154_razem,-1,11))</f>
        <v>0</v>
      </c>
      <c r="N67" s="550"/>
      <c r="P67" s="179" t="s">
        <v>269</v>
      </c>
    </row>
    <row r="68" spans="1:16" ht="16.5" customHeight="1">
      <c r="A68" s="268"/>
      <c r="B68" s="268"/>
      <c r="C68" s="268"/>
      <c r="D68" s="268"/>
      <c r="E68" s="268"/>
      <c r="F68" s="268"/>
      <c r="G68" s="268"/>
      <c r="H68" s="268"/>
      <c r="I68" s="269"/>
      <c r="J68" s="269"/>
      <c r="K68" s="269"/>
      <c r="L68" s="269"/>
      <c r="M68" s="269"/>
      <c r="N68" s="269"/>
      <c r="P68" s="182" t="s">
        <v>270</v>
      </c>
    </row>
    <row r="69" spans="1:16" ht="30" customHeight="1">
      <c r="A69" s="514" t="s">
        <v>381</v>
      </c>
      <c r="B69" s="514"/>
      <c r="C69" s="514"/>
      <c r="D69" s="514"/>
      <c r="E69" s="514"/>
      <c r="F69" s="514"/>
      <c r="G69" s="514"/>
      <c r="H69" s="514"/>
      <c r="I69" s="514"/>
      <c r="J69" s="514"/>
      <c r="K69" s="514"/>
      <c r="L69" s="514"/>
      <c r="M69" s="514"/>
      <c r="N69" s="514"/>
      <c r="O69" s="166"/>
      <c r="P69" s="166"/>
    </row>
    <row r="70" spans="1:16" ht="18" customHeight="1">
      <c r="A70" s="348" t="s">
        <v>297</v>
      </c>
      <c r="B70" s="348"/>
      <c r="F70" s="457">
        <v>1</v>
      </c>
      <c r="G70" s="459"/>
      <c r="O70" s="362" t="s">
        <v>362</v>
      </c>
      <c r="P70" s="362"/>
    </row>
    <row r="71" spans="1:16" ht="7.5" customHeight="1">
      <c r="A71" s="500"/>
      <c r="B71" s="500"/>
      <c r="C71" s="500"/>
      <c r="D71" s="500"/>
      <c r="E71" s="500"/>
      <c r="F71" s="500"/>
      <c r="G71" s="500"/>
      <c r="H71" s="500"/>
      <c r="I71" s="500"/>
      <c r="J71" s="500"/>
      <c r="K71" s="500"/>
      <c r="L71" s="500"/>
      <c r="M71" s="500"/>
      <c r="O71" s="362"/>
      <c r="P71" s="362"/>
    </row>
    <row r="72" spans="1:16" ht="18" customHeight="1">
      <c r="A72" s="210" t="s">
        <v>434</v>
      </c>
      <c r="B72" s="210"/>
      <c r="C72" s="210"/>
      <c r="D72" s="210"/>
      <c r="E72" s="210"/>
      <c r="F72" s="210"/>
      <c r="G72" s="210"/>
      <c r="H72" s="490">
        <f>SUM(H74+H76)</f>
        <v>0</v>
      </c>
      <c r="I72" s="491"/>
      <c r="J72" s="491"/>
      <c r="K72" s="491"/>
      <c r="L72" s="492"/>
      <c r="M72" s="210"/>
      <c r="N72" s="210"/>
      <c r="O72" s="362"/>
      <c r="P72" s="362"/>
    </row>
    <row r="73" spans="1:16" ht="6" customHeight="1">
      <c r="A73" s="210"/>
      <c r="B73" s="210"/>
      <c r="C73" s="210"/>
      <c r="D73" s="210"/>
      <c r="E73" s="210"/>
      <c r="F73" s="210"/>
      <c r="G73" s="210"/>
      <c r="H73" s="210"/>
      <c r="I73" s="210"/>
      <c r="J73" s="210"/>
      <c r="K73" s="210"/>
      <c r="L73" s="210"/>
      <c r="M73" s="210"/>
      <c r="N73" s="210"/>
      <c r="O73" s="362"/>
      <c r="P73" s="362"/>
    </row>
    <row r="74" spans="1:16" ht="18" customHeight="1">
      <c r="A74" s="504" t="s">
        <v>433</v>
      </c>
      <c r="B74" s="504"/>
      <c r="C74" s="504"/>
      <c r="D74" s="504"/>
      <c r="E74" s="504"/>
      <c r="F74" s="504"/>
      <c r="G74" s="210"/>
      <c r="H74" s="494"/>
      <c r="I74" s="495"/>
      <c r="J74" s="495"/>
      <c r="K74" s="495"/>
      <c r="L74" s="496"/>
      <c r="O74" s="362"/>
      <c r="P74" s="362"/>
    </row>
    <row r="75" spans="1:16" ht="4.5" customHeight="1">
      <c r="A75" s="348"/>
      <c r="B75" s="348"/>
      <c r="F75" s="270"/>
      <c r="G75" s="270"/>
      <c r="O75" s="362"/>
      <c r="P75" s="362"/>
    </row>
    <row r="76" spans="1:16" ht="18" customHeight="1">
      <c r="A76" s="500" t="s">
        <v>436</v>
      </c>
      <c r="B76" s="500"/>
      <c r="C76" s="500"/>
      <c r="D76" s="500"/>
      <c r="E76" s="500"/>
      <c r="F76" s="500"/>
      <c r="G76" s="210"/>
      <c r="H76" s="494"/>
      <c r="I76" s="495"/>
      <c r="J76" s="495"/>
      <c r="K76" s="495"/>
      <c r="L76" s="496"/>
      <c r="O76" s="362"/>
      <c r="P76" s="362"/>
    </row>
    <row r="77" spans="1:16" ht="18" customHeight="1">
      <c r="A77" s="345" t="s">
        <v>219</v>
      </c>
      <c r="O77" s="362"/>
      <c r="P77" s="362"/>
    </row>
    <row r="78" spans="1:16" ht="22.5" customHeight="1">
      <c r="A78" s="515" t="s">
        <v>220</v>
      </c>
      <c r="B78" s="516"/>
      <c r="C78" s="516"/>
      <c r="D78" s="516"/>
      <c r="E78" s="517"/>
      <c r="F78" s="515" t="s">
        <v>298</v>
      </c>
      <c r="G78" s="516"/>
      <c r="H78" s="517"/>
      <c r="I78" s="515" t="s">
        <v>299</v>
      </c>
      <c r="J78" s="516"/>
      <c r="K78" s="517"/>
      <c r="L78" s="467" t="s">
        <v>221</v>
      </c>
      <c r="M78" s="469"/>
      <c r="N78" s="521" t="s">
        <v>300</v>
      </c>
      <c r="O78" s="362"/>
      <c r="P78" s="362"/>
    </row>
    <row r="79" spans="1:16" ht="65.25" customHeight="1">
      <c r="A79" s="518"/>
      <c r="B79" s="519"/>
      <c r="C79" s="519"/>
      <c r="D79" s="519"/>
      <c r="E79" s="520"/>
      <c r="F79" s="518"/>
      <c r="G79" s="519"/>
      <c r="H79" s="520"/>
      <c r="I79" s="518"/>
      <c r="J79" s="519"/>
      <c r="K79" s="520"/>
      <c r="L79" s="26" t="s">
        <v>222</v>
      </c>
      <c r="M79" s="26" t="s">
        <v>223</v>
      </c>
      <c r="N79" s="522"/>
      <c r="O79" s="362"/>
      <c r="P79" s="362"/>
    </row>
    <row r="80" spans="1:16" ht="20.100000000000001" customHeight="1">
      <c r="A80" s="467" t="s">
        <v>603</v>
      </c>
      <c r="B80" s="468"/>
      <c r="C80" s="468"/>
      <c r="D80" s="468"/>
      <c r="E80" s="469"/>
      <c r="F80" s="470"/>
      <c r="G80" s="471"/>
      <c r="H80" s="472"/>
      <c r="I80" s="470"/>
      <c r="J80" s="471"/>
      <c r="K80" s="472"/>
      <c r="L80" s="357">
        <f>ROUNDDOWN(I80*0.6363,2)</f>
        <v>0</v>
      </c>
      <c r="M80" s="357">
        <f>I80-L80</f>
        <v>0</v>
      </c>
      <c r="N80" s="350"/>
      <c r="O80" s="362"/>
      <c r="P80" s="362"/>
    </row>
    <row r="81" spans="1:16" ht="20.100000000000001" customHeight="1">
      <c r="A81" s="473" t="s">
        <v>483</v>
      </c>
      <c r="B81" s="474"/>
      <c r="C81" s="474"/>
      <c r="D81" s="474"/>
      <c r="E81" s="475"/>
      <c r="F81" s="470"/>
      <c r="G81" s="471"/>
      <c r="H81" s="472"/>
      <c r="I81" s="470"/>
      <c r="J81" s="471"/>
      <c r="K81" s="472"/>
      <c r="L81" s="357">
        <f t="shared" ref="L81:L84" si="0">ROUNDDOWN(I81*0.6363,2)</f>
        <v>0</v>
      </c>
      <c r="M81" s="357">
        <f t="shared" ref="M81:M84" si="1">I81-L81</f>
        <v>0</v>
      </c>
      <c r="N81" s="350"/>
      <c r="O81" s="362"/>
      <c r="P81" s="362"/>
    </row>
    <row r="82" spans="1:16" ht="20.100000000000001" customHeight="1">
      <c r="A82" s="505" t="s">
        <v>484</v>
      </c>
      <c r="B82" s="505"/>
      <c r="C82" s="505"/>
      <c r="D82" s="505"/>
      <c r="E82" s="505"/>
      <c r="F82" s="506"/>
      <c r="G82" s="506"/>
      <c r="H82" s="506"/>
      <c r="I82" s="470"/>
      <c r="J82" s="471"/>
      <c r="K82" s="472"/>
      <c r="L82" s="357">
        <f t="shared" si="0"/>
        <v>0</v>
      </c>
      <c r="M82" s="357">
        <f t="shared" si="1"/>
        <v>0</v>
      </c>
      <c r="N82" s="350"/>
    </row>
    <row r="83" spans="1:16" ht="20.100000000000001" customHeight="1">
      <c r="A83" s="505" t="s">
        <v>485</v>
      </c>
      <c r="B83" s="505"/>
      <c r="C83" s="505"/>
      <c r="D83" s="505"/>
      <c r="E83" s="505"/>
      <c r="F83" s="506"/>
      <c r="G83" s="506"/>
      <c r="H83" s="506"/>
      <c r="I83" s="470"/>
      <c r="J83" s="471"/>
      <c r="K83" s="472"/>
      <c r="L83" s="357">
        <f t="shared" si="0"/>
        <v>0</v>
      </c>
      <c r="M83" s="357">
        <f t="shared" si="1"/>
        <v>0</v>
      </c>
      <c r="N83" s="350"/>
    </row>
    <row r="84" spans="1:16" ht="20.100000000000001" customHeight="1">
      <c r="A84" s="505" t="s">
        <v>486</v>
      </c>
      <c r="B84" s="505"/>
      <c r="C84" s="505"/>
      <c r="D84" s="505"/>
      <c r="E84" s="505"/>
      <c r="F84" s="506"/>
      <c r="G84" s="506"/>
      <c r="H84" s="506"/>
      <c r="I84" s="470"/>
      <c r="J84" s="471"/>
      <c r="K84" s="472"/>
      <c r="L84" s="357">
        <f t="shared" si="0"/>
        <v>0</v>
      </c>
      <c r="M84" s="357">
        <f t="shared" si="1"/>
        <v>0</v>
      </c>
      <c r="N84" s="350"/>
    </row>
    <row r="85" spans="1:16" ht="20.100000000000001" customHeight="1">
      <c r="A85" s="507" t="s">
        <v>224</v>
      </c>
      <c r="B85" s="507"/>
      <c r="C85" s="507"/>
      <c r="D85" s="507"/>
      <c r="E85" s="507"/>
      <c r="F85" s="508">
        <f>SUM(F80:H84)</f>
        <v>0</v>
      </c>
      <c r="G85" s="508"/>
      <c r="H85" s="508"/>
      <c r="I85" s="509">
        <f>SUM(I80:K84)</f>
        <v>0</v>
      </c>
      <c r="J85" s="509"/>
      <c r="K85" s="509"/>
      <c r="L85" s="187">
        <f>SUM(L80:L84)</f>
        <v>0</v>
      </c>
      <c r="M85" s="187">
        <f>SUM(M80:M84)</f>
        <v>0</v>
      </c>
      <c r="N85" s="187">
        <f>SUM(N80:N84)</f>
        <v>0</v>
      </c>
    </row>
    <row r="86" spans="1:16" ht="18" customHeight="1">
      <c r="A86" s="258" t="s">
        <v>301</v>
      </c>
    </row>
    <row r="87" spans="1:16" s="43" customFormat="1" ht="15.95" customHeight="1">
      <c r="A87" s="345" t="s">
        <v>111</v>
      </c>
      <c r="B87" s="345"/>
    </row>
    <row r="88" spans="1:16" s="88" customFormat="1" ht="18" customHeight="1">
      <c r="A88" s="258" t="s">
        <v>302</v>
      </c>
      <c r="B88" s="79"/>
      <c r="F88" s="510"/>
      <c r="G88" s="510"/>
      <c r="L88" s="346" t="s">
        <v>76</v>
      </c>
    </row>
    <row r="89" spans="1:16" ht="15.95" customHeight="1">
      <c r="A89" s="345" t="s">
        <v>303</v>
      </c>
    </row>
    <row r="90" spans="1:16" ht="24" customHeight="1">
      <c r="A90" s="473" t="s">
        <v>225</v>
      </c>
      <c r="B90" s="474"/>
      <c r="C90" s="475"/>
      <c r="D90" s="501" t="s">
        <v>306</v>
      </c>
      <c r="E90" s="502"/>
      <c r="F90" s="502"/>
      <c r="G90" s="502"/>
      <c r="H90" s="502"/>
      <c r="I90" s="502"/>
      <c r="J90" s="502"/>
      <c r="K90" s="503"/>
      <c r="L90" s="501" t="s">
        <v>606</v>
      </c>
      <c r="M90" s="502"/>
      <c r="N90" s="503"/>
      <c r="O90" s="183" t="s">
        <v>336</v>
      </c>
      <c r="P90" s="183"/>
    </row>
    <row r="91" spans="1:16" ht="18" customHeight="1">
      <c r="A91" s="473" t="s">
        <v>304</v>
      </c>
      <c r="B91" s="474"/>
      <c r="C91" s="475"/>
      <c r="D91" s="494"/>
      <c r="E91" s="495"/>
      <c r="F91" s="495"/>
      <c r="G91" s="495"/>
      <c r="H91" s="495"/>
      <c r="I91" s="495"/>
      <c r="J91" s="495"/>
      <c r="K91" s="496"/>
      <c r="L91" s="497"/>
      <c r="M91" s="498"/>
      <c r="N91" s="499"/>
      <c r="O91" s="183"/>
      <c r="P91" s="358">
        <f>IF(L107="TAK",0,I80*0.5)</f>
        <v>0</v>
      </c>
    </row>
    <row r="92" spans="1:16" ht="18" customHeight="1">
      <c r="A92" s="473" t="s">
        <v>487</v>
      </c>
      <c r="B92" s="474"/>
      <c r="C92" s="475"/>
      <c r="D92" s="494"/>
      <c r="E92" s="495"/>
      <c r="F92" s="495"/>
      <c r="G92" s="495"/>
      <c r="H92" s="495"/>
      <c r="I92" s="495"/>
      <c r="J92" s="495"/>
      <c r="K92" s="496"/>
      <c r="L92" s="497"/>
      <c r="M92" s="498"/>
      <c r="N92" s="499"/>
      <c r="O92" s="183"/>
      <c r="P92" s="358">
        <f>IF(L107="TAK",0,I81*0.5)</f>
        <v>0</v>
      </c>
    </row>
    <row r="93" spans="1:16" ht="18" customHeight="1">
      <c r="A93" s="473" t="s">
        <v>488</v>
      </c>
      <c r="B93" s="474"/>
      <c r="C93" s="475"/>
      <c r="D93" s="494"/>
      <c r="E93" s="495"/>
      <c r="F93" s="495"/>
      <c r="G93" s="495"/>
      <c r="H93" s="495"/>
      <c r="I93" s="495"/>
      <c r="J93" s="495"/>
      <c r="K93" s="496"/>
      <c r="L93" s="497"/>
      <c r="M93" s="498"/>
      <c r="N93" s="499"/>
      <c r="O93" s="183"/>
      <c r="P93" s="358">
        <f>IF(L107="TAK",0,I82*0.5)</f>
        <v>0</v>
      </c>
    </row>
    <row r="94" spans="1:16" ht="18" customHeight="1">
      <c r="A94" s="473" t="s">
        <v>489</v>
      </c>
      <c r="B94" s="474"/>
      <c r="C94" s="475"/>
      <c r="D94" s="494"/>
      <c r="E94" s="495"/>
      <c r="F94" s="495"/>
      <c r="G94" s="495"/>
      <c r="H94" s="495"/>
      <c r="I94" s="495"/>
      <c r="J94" s="495"/>
      <c r="K94" s="496"/>
      <c r="L94" s="497"/>
      <c r="M94" s="498"/>
      <c r="N94" s="499"/>
      <c r="O94" s="183"/>
      <c r="P94" s="358">
        <f>IF(L107="TAK",0,I83*0.5)</f>
        <v>0</v>
      </c>
    </row>
    <row r="95" spans="1:16" ht="18" customHeight="1">
      <c r="A95" s="473" t="s">
        <v>490</v>
      </c>
      <c r="B95" s="474"/>
      <c r="C95" s="475"/>
      <c r="D95" s="494"/>
      <c r="E95" s="495"/>
      <c r="F95" s="495"/>
      <c r="G95" s="495"/>
      <c r="H95" s="495"/>
      <c r="I95" s="495"/>
      <c r="J95" s="495"/>
      <c r="K95" s="496"/>
      <c r="L95" s="497"/>
      <c r="M95" s="498"/>
      <c r="N95" s="499"/>
      <c r="O95" s="183"/>
      <c r="P95" s="358">
        <f>IF(L107="TAK",0,I84*0.5)</f>
        <v>0</v>
      </c>
    </row>
    <row r="96" spans="1:16" s="27" customFormat="1" ht="18" customHeight="1">
      <c r="A96" s="473" t="s">
        <v>305</v>
      </c>
      <c r="B96" s="474"/>
      <c r="C96" s="475"/>
      <c r="D96" s="490">
        <f>SUM(D91:K95)</f>
        <v>0</v>
      </c>
      <c r="E96" s="491"/>
      <c r="F96" s="491"/>
      <c r="G96" s="491"/>
      <c r="H96" s="491"/>
      <c r="I96" s="491"/>
      <c r="J96" s="491"/>
      <c r="K96" s="492"/>
      <c r="L96" s="493"/>
      <c r="M96" s="493"/>
      <c r="N96" s="493"/>
      <c r="O96" s="184"/>
      <c r="P96" s="184" t="s">
        <v>337</v>
      </c>
    </row>
    <row r="97" spans="1:16" s="28" customFormat="1" ht="18" customHeight="1">
      <c r="A97" s="218" t="s">
        <v>226</v>
      </c>
      <c r="B97" s="29"/>
    </row>
    <row r="98" spans="1:16" s="28" customFormat="1" ht="15.95" customHeight="1">
      <c r="A98" s="218" t="s">
        <v>236</v>
      </c>
      <c r="B98" s="29"/>
    </row>
    <row r="99" spans="1:16" s="28" customFormat="1" ht="18" customHeight="1">
      <c r="A99" s="218" t="s">
        <v>227</v>
      </c>
      <c r="B99" s="218"/>
      <c r="C99" s="90"/>
      <c r="D99" s="90"/>
      <c r="E99" s="90"/>
      <c r="F99" s="90"/>
      <c r="G99" s="90"/>
      <c r="H99" s="90"/>
      <c r="I99" s="90"/>
      <c r="J99" s="90"/>
      <c r="K99" s="90"/>
      <c r="L99" s="19"/>
    </row>
    <row r="100" spans="1:16" s="28" customFormat="1" ht="18" customHeight="1">
      <c r="A100" s="218" t="s">
        <v>237</v>
      </c>
      <c r="B100" s="218"/>
      <c r="C100" s="90"/>
      <c r="D100" s="90"/>
      <c r="E100" s="90"/>
      <c r="F100" s="90"/>
      <c r="G100" s="90"/>
      <c r="H100" s="90"/>
      <c r="I100" s="90"/>
      <c r="J100" s="90"/>
      <c r="K100" s="90"/>
      <c r="L100" s="19"/>
    </row>
    <row r="101" spans="1:16" s="28" customFormat="1" ht="18" customHeight="1">
      <c r="A101" s="218" t="s">
        <v>228</v>
      </c>
      <c r="B101" s="218"/>
      <c r="C101" s="90"/>
      <c r="D101" s="90"/>
      <c r="E101" s="90"/>
      <c r="F101" s="90"/>
      <c r="G101" s="90"/>
      <c r="H101" s="90"/>
      <c r="I101" s="90"/>
      <c r="J101" s="90"/>
      <c r="K101" s="90"/>
      <c r="L101" s="19"/>
    </row>
    <row r="102" spans="1:16" s="28" customFormat="1" ht="18" customHeight="1">
      <c r="A102" s="218" t="s">
        <v>324</v>
      </c>
      <c r="B102" s="218"/>
      <c r="C102" s="90"/>
      <c r="D102" s="90"/>
      <c r="E102" s="90"/>
      <c r="F102" s="90"/>
      <c r="G102" s="90"/>
      <c r="H102" s="90"/>
      <c r="I102" s="90"/>
      <c r="J102" s="90"/>
      <c r="K102" s="90"/>
      <c r="L102" s="19"/>
      <c r="M102" s="90" t="s">
        <v>325</v>
      </c>
    </row>
    <row r="103" spans="1:16" s="28" customFormat="1" ht="9.9499999999999993" customHeight="1">
      <c r="A103" s="29"/>
      <c r="B103" s="29"/>
    </row>
    <row r="104" spans="1:16" ht="18" customHeight="1">
      <c r="A104" s="89" t="s">
        <v>229</v>
      </c>
      <c r="C104" s="486">
        <f>IF(L102="TAK",IF(D91&gt;0,"Podaj kwotę rozliczenia dla I transzy",0),0)</f>
        <v>0</v>
      </c>
      <c r="D104" s="486"/>
      <c r="E104" s="486"/>
      <c r="F104" s="486"/>
      <c r="G104" s="486"/>
      <c r="H104" s="486"/>
      <c r="I104" s="486"/>
      <c r="K104" s="1" t="s">
        <v>38</v>
      </c>
      <c r="L104" s="486">
        <f>IF(L102="TAK",IF(D92&gt;0,"Podaj kwotę rozliczenia dla II transzy",0),0)</f>
        <v>0</v>
      </c>
      <c r="M104" s="486"/>
      <c r="N104" s="486"/>
    </row>
    <row r="105" spans="1:16" ht="18" customHeight="1">
      <c r="A105" s="89" t="s">
        <v>37</v>
      </c>
      <c r="C105" s="486">
        <f>IF(L102="TAK",IF(D93&gt;0,"Podaj kwotę rozliczenia dla III transzy",0),0)</f>
        <v>0</v>
      </c>
      <c r="D105" s="486"/>
      <c r="E105" s="486"/>
      <c r="F105" s="486"/>
      <c r="G105" s="486"/>
      <c r="H105" s="486"/>
      <c r="I105" s="486"/>
      <c r="K105" s="1" t="s">
        <v>39</v>
      </c>
      <c r="L105" s="486">
        <f>IF(L102="TAK",IF(D94&gt;0,"Podaj kwotę rozliczenia dla IV transzy",0),0)</f>
        <v>0</v>
      </c>
      <c r="M105" s="486"/>
      <c r="N105" s="486"/>
    </row>
    <row r="106" spans="1:16" ht="18" customHeight="1">
      <c r="A106" s="89" t="s">
        <v>40</v>
      </c>
      <c r="C106" s="486">
        <f>IF(L102="TAK",IF(D95&gt;0,"Podaj kwotę rozliczenia dla V transzy",0),0)</f>
        <v>0</v>
      </c>
      <c r="D106" s="486"/>
      <c r="E106" s="486"/>
      <c r="F106" s="486"/>
      <c r="G106" s="486"/>
      <c r="H106" s="486"/>
      <c r="I106" s="486"/>
      <c r="L106" s="122" t="str">
        <f>IF(L102="","",IF(L102="NIE","",IF(L102="TAK",IF(SUM(C104,L104,C105,L105,C106)&lt;&gt;D96,"Suma kwot rozliczenia zaliczki nie jest równa kwocie zaliczki!",""))))</f>
        <v/>
      </c>
    </row>
    <row r="107" spans="1:16" ht="18" customHeight="1">
      <c r="A107" s="345" t="s">
        <v>307</v>
      </c>
      <c r="L107" s="186" t="str">
        <f>IF(L88="TAK","NIE","(wybierz z listy)")</f>
        <v>(wybierz z listy)</v>
      </c>
    </row>
    <row r="108" spans="1:16" ht="15.95" customHeight="1">
      <c r="A108" s="258" t="s">
        <v>190</v>
      </c>
      <c r="B108" s="345"/>
      <c r="C108" s="43"/>
      <c r="D108" s="487">
        <f>IF(L107="TAK","Podaj wnioskowaną kwotę wyprz. finansowania",0)</f>
        <v>0</v>
      </c>
      <c r="E108" s="488"/>
      <c r="F108" s="488"/>
      <c r="G108" s="488"/>
      <c r="H108" s="488"/>
      <c r="I108" s="488"/>
      <c r="J108" s="488"/>
      <c r="K108" s="489"/>
      <c r="O108" s="183" t="s">
        <v>336</v>
      </c>
      <c r="P108" s="358">
        <f>IF(L88="TAK",0,IF(L107="TAK",I85*0.3637,0))</f>
        <v>0</v>
      </c>
    </row>
    <row r="109" spans="1:16" ht="9.9499999999999993" customHeight="1">
      <c r="O109" s="183"/>
      <c r="P109" s="185" t="s">
        <v>335</v>
      </c>
    </row>
    <row r="110" spans="1:16" s="27" customFormat="1" ht="89.25" customHeight="1">
      <c r="A110" s="483" t="s">
        <v>500</v>
      </c>
      <c r="B110" s="484"/>
      <c r="C110" s="484"/>
      <c r="D110" s="484"/>
      <c r="E110" s="484"/>
      <c r="F110" s="484"/>
      <c r="G110" s="484"/>
      <c r="H110" s="484"/>
      <c r="I110" s="484"/>
      <c r="J110" s="484"/>
      <c r="K110" s="484"/>
      <c r="L110" s="484"/>
      <c r="M110" s="484"/>
      <c r="N110" s="485"/>
    </row>
    <row r="111" spans="1:16" s="27" customFormat="1" ht="12.75" customHeight="1">
      <c r="A111" s="547" t="s">
        <v>501</v>
      </c>
      <c r="B111" s="547"/>
      <c r="C111" s="547"/>
      <c r="D111" s="547"/>
      <c r="E111" s="547"/>
      <c r="F111" s="547"/>
      <c r="G111" s="547"/>
      <c r="H111" s="547"/>
      <c r="I111" s="547"/>
      <c r="J111" s="547"/>
      <c r="K111" s="547"/>
      <c r="L111" s="547"/>
      <c r="M111" s="547"/>
      <c r="N111" s="547"/>
    </row>
    <row r="112" spans="1:16" s="27" customFormat="1" ht="12.75" customHeight="1">
      <c r="A112" s="548" t="s">
        <v>535</v>
      </c>
      <c r="B112" s="548"/>
      <c r="C112" s="548"/>
      <c r="D112" s="548"/>
      <c r="E112" s="548"/>
      <c r="F112" s="548"/>
      <c r="G112" s="548"/>
      <c r="H112" s="548"/>
      <c r="I112" s="548"/>
      <c r="J112" s="548"/>
      <c r="K112" s="548"/>
      <c r="L112" s="548"/>
      <c r="M112" s="548"/>
      <c r="N112" s="548"/>
    </row>
    <row r="113" spans="1:14" s="27" customFormat="1" ht="12" customHeight="1">
      <c r="A113" s="547" t="s">
        <v>498</v>
      </c>
      <c r="B113" s="547"/>
      <c r="C113" s="547"/>
      <c r="D113" s="547"/>
      <c r="E113" s="547"/>
      <c r="F113" s="547"/>
      <c r="G113" s="547"/>
      <c r="H113" s="547"/>
      <c r="I113" s="547"/>
      <c r="J113" s="547"/>
      <c r="K113" s="547"/>
      <c r="L113" s="547"/>
      <c r="M113" s="547"/>
      <c r="N113" s="547"/>
    </row>
    <row r="114" spans="1:14" s="27" customFormat="1" ht="32.25" customHeight="1">
      <c r="A114" s="549" t="s">
        <v>499</v>
      </c>
      <c r="B114" s="549"/>
      <c r="C114" s="549"/>
      <c r="D114" s="549"/>
      <c r="E114" s="549"/>
      <c r="F114" s="549"/>
      <c r="G114" s="549"/>
      <c r="H114" s="549"/>
      <c r="I114" s="549"/>
      <c r="J114" s="549"/>
      <c r="K114" s="549"/>
      <c r="L114" s="549"/>
      <c r="M114" s="549"/>
      <c r="N114" s="549"/>
    </row>
    <row r="115" spans="1:14" ht="21" customHeight="1"/>
  </sheetData>
  <sheetProtection algorithmName="SHA-512" hashValue="GUZc3JgX5UVi7Y94NEvO1NA5AWDqhhAeoNuGPwfISQUhqugXQTFjPgjF2VIOHoiciDs2WgA3AljGsAYOs4Y/vQ==" saltValue="wbk9cLTnKQoQMBCpJ4X/bQ==" spinCount="100000" sheet="1" objects="1" scenarios="1" formatCells="0" formatRows="0" insertRows="0" deleteRows="0" sort="0" autoFilter="0" pivotTables="0"/>
  <mergeCells count="224">
    <mergeCell ref="A111:N111"/>
    <mergeCell ref="A112:N112"/>
    <mergeCell ref="A113:N113"/>
    <mergeCell ref="A114:N114"/>
    <mergeCell ref="M67:N67"/>
    <mergeCell ref="A67:H67"/>
    <mergeCell ref="I60:L60"/>
    <mergeCell ref="I61:L61"/>
    <mergeCell ref="I62:L62"/>
    <mergeCell ref="I63:L63"/>
    <mergeCell ref="I64:L64"/>
    <mergeCell ref="I65:L65"/>
    <mergeCell ref="I66:L66"/>
    <mergeCell ref="I67:L67"/>
    <mergeCell ref="M63:N63"/>
    <mergeCell ref="M64:N64"/>
    <mergeCell ref="M65:N65"/>
    <mergeCell ref="M66:N66"/>
    <mergeCell ref="B60:H60"/>
    <mergeCell ref="B61:H61"/>
    <mergeCell ref="B62:H62"/>
    <mergeCell ref="B63:H63"/>
    <mergeCell ref="B64:H64"/>
    <mergeCell ref="B65:H65"/>
    <mergeCell ref="M60:N60"/>
    <mergeCell ref="M61:N61"/>
    <mergeCell ref="M62:N62"/>
    <mergeCell ref="D48:F48"/>
    <mergeCell ref="G48:I48"/>
    <mergeCell ref="J48:K48"/>
    <mergeCell ref="D49:F49"/>
    <mergeCell ref="G49:I49"/>
    <mergeCell ref="J49:K49"/>
    <mergeCell ref="A52:N52"/>
    <mergeCell ref="A53:M53"/>
    <mergeCell ref="G30:J30"/>
    <mergeCell ref="A30:F30"/>
    <mergeCell ref="G10:J10"/>
    <mergeCell ref="A25:E25"/>
    <mergeCell ref="A54:M54"/>
    <mergeCell ref="A56:M56"/>
    <mergeCell ref="A57:M57"/>
    <mergeCell ref="C42:D42"/>
    <mergeCell ref="E42:F42"/>
    <mergeCell ref="G42:I42"/>
    <mergeCell ref="J42:K42"/>
    <mergeCell ref="C43:D43"/>
    <mergeCell ref="E43:F43"/>
    <mergeCell ref="G43:I43"/>
    <mergeCell ref="J43:K43"/>
    <mergeCell ref="C44:D44"/>
    <mergeCell ref="E44:F44"/>
    <mergeCell ref="G44:I44"/>
    <mergeCell ref="J44:K44"/>
    <mergeCell ref="A13:F13"/>
    <mergeCell ref="G13:J13"/>
    <mergeCell ref="K13:M13"/>
    <mergeCell ref="A14:F14"/>
    <mergeCell ref="G14:J14"/>
    <mergeCell ref="A1:N1"/>
    <mergeCell ref="G2:J2"/>
    <mergeCell ref="G3:J3"/>
    <mergeCell ref="G4:J4"/>
    <mergeCell ref="C5:N5"/>
    <mergeCell ref="C6:N6"/>
    <mergeCell ref="C7:N7"/>
    <mergeCell ref="A8:N8"/>
    <mergeCell ref="G9:J9"/>
    <mergeCell ref="A5:B5"/>
    <mergeCell ref="A6:B6"/>
    <mergeCell ref="A7:B7"/>
    <mergeCell ref="K14:M14"/>
    <mergeCell ref="A28:J28"/>
    <mergeCell ref="K28:N28"/>
    <mergeCell ref="G15:J15"/>
    <mergeCell ref="C16:N16"/>
    <mergeCell ref="C17:N17"/>
    <mergeCell ref="C18:N18"/>
    <mergeCell ref="G20:J20"/>
    <mergeCell ref="A20:F20"/>
    <mergeCell ref="K20:M20"/>
    <mergeCell ref="A17:B17"/>
    <mergeCell ref="A18:B18"/>
    <mergeCell ref="F25:J25"/>
    <mergeCell ref="K25:L25"/>
    <mergeCell ref="M25:N25"/>
    <mergeCell ref="A26:E26"/>
    <mergeCell ref="A16:B16"/>
    <mergeCell ref="K26:L26"/>
    <mergeCell ref="A29:J29"/>
    <mergeCell ref="K29:N29"/>
    <mergeCell ref="F22:J22"/>
    <mergeCell ref="K22:L22"/>
    <mergeCell ref="M22:N22"/>
    <mergeCell ref="A23:E23"/>
    <mergeCell ref="F23:J23"/>
    <mergeCell ref="K23:L23"/>
    <mergeCell ref="M23:N23"/>
    <mergeCell ref="A24:E24"/>
    <mergeCell ref="F24:J24"/>
    <mergeCell ref="K24:L24"/>
    <mergeCell ref="M24:N24"/>
    <mergeCell ref="A22:E22"/>
    <mergeCell ref="F26:J26"/>
    <mergeCell ref="M26:N26"/>
    <mergeCell ref="A27:E27"/>
    <mergeCell ref="F27:J27"/>
    <mergeCell ref="K27:L27"/>
    <mergeCell ref="M27:N27"/>
    <mergeCell ref="A31:N31"/>
    <mergeCell ref="F37:J37"/>
    <mergeCell ref="A37:E37"/>
    <mergeCell ref="A38:N38"/>
    <mergeCell ref="A32:E32"/>
    <mergeCell ref="F32:J32"/>
    <mergeCell ref="K32:L32"/>
    <mergeCell ref="M32:N32"/>
    <mergeCell ref="A33:E33"/>
    <mergeCell ref="F33:J33"/>
    <mergeCell ref="K33:L33"/>
    <mergeCell ref="M33:N33"/>
    <mergeCell ref="A34:E34"/>
    <mergeCell ref="F34:J34"/>
    <mergeCell ref="K34:L34"/>
    <mergeCell ref="M34:N34"/>
    <mergeCell ref="A35:E35"/>
    <mergeCell ref="F35:J35"/>
    <mergeCell ref="K35:L35"/>
    <mergeCell ref="M35:N35"/>
    <mergeCell ref="A36:E36"/>
    <mergeCell ref="M36:N36"/>
    <mergeCell ref="K36:L36"/>
    <mergeCell ref="J39:M39"/>
    <mergeCell ref="J40:K40"/>
    <mergeCell ref="G41:I41"/>
    <mergeCell ref="J41:K41"/>
    <mergeCell ref="E40:F40"/>
    <mergeCell ref="G40:I40"/>
    <mergeCell ref="A82:E82"/>
    <mergeCell ref="F82:H82"/>
    <mergeCell ref="I82:K82"/>
    <mergeCell ref="A69:N69"/>
    <mergeCell ref="F70:G70"/>
    <mergeCell ref="A78:E79"/>
    <mergeCell ref="F78:H79"/>
    <mergeCell ref="I78:K79"/>
    <mergeCell ref="L78:M78"/>
    <mergeCell ref="N78:N79"/>
    <mergeCell ref="N39:N40"/>
    <mergeCell ref="C41:D41"/>
    <mergeCell ref="J47:K47"/>
    <mergeCell ref="D47:F47"/>
    <mergeCell ref="G47:I47"/>
    <mergeCell ref="A58:M58"/>
    <mergeCell ref="B66:H66"/>
    <mergeCell ref="A55:N55"/>
    <mergeCell ref="A92:C92"/>
    <mergeCell ref="D92:K92"/>
    <mergeCell ref="L92:N92"/>
    <mergeCell ref="A83:E83"/>
    <mergeCell ref="F83:H83"/>
    <mergeCell ref="I83:K83"/>
    <mergeCell ref="A84:E84"/>
    <mergeCell ref="F84:H84"/>
    <mergeCell ref="I84:K84"/>
    <mergeCell ref="A85:E85"/>
    <mergeCell ref="F85:H85"/>
    <mergeCell ref="I85:K85"/>
    <mergeCell ref="F88:G88"/>
    <mergeCell ref="H72:L72"/>
    <mergeCell ref="A71:M71"/>
    <mergeCell ref="L90:N90"/>
    <mergeCell ref="D90:K90"/>
    <mergeCell ref="A90:C90"/>
    <mergeCell ref="A91:C91"/>
    <mergeCell ref="D91:K91"/>
    <mergeCell ref="L91:N91"/>
    <mergeCell ref="H76:L76"/>
    <mergeCell ref="H74:L74"/>
    <mergeCell ref="A74:F74"/>
    <mergeCell ref="A76:F76"/>
    <mergeCell ref="A93:C93"/>
    <mergeCell ref="D93:K93"/>
    <mergeCell ref="L93:N93"/>
    <mergeCell ref="A94:C94"/>
    <mergeCell ref="D94:K94"/>
    <mergeCell ref="L94:N94"/>
    <mergeCell ref="A95:C95"/>
    <mergeCell ref="D95:K95"/>
    <mergeCell ref="L95:N95"/>
    <mergeCell ref="A110:N110"/>
    <mergeCell ref="C104:I104"/>
    <mergeCell ref="C105:I105"/>
    <mergeCell ref="C106:I106"/>
    <mergeCell ref="L104:N104"/>
    <mergeCell ref="L105:N105"/>
    <mergeCell ref="D108:K108"/>
    <mergeCell ref="A96:C96"/>
    <mergeCell ref="D96:K96"/>
    <mergeCell ref="L96:N96"/>
    <mergeCell ref="O22:P31"/>
    <mergeCell ref="O70:P81"/>
    <mergeCell ref="A9:F9"/>
    <mergeCell ref="K9:M9"/>
    <mergeCell ref="A10:F10"/>
    <mergeCell ref="K10:M10"/>
    <mergeCell ref="A11:F11"/>
    <mergeCell ref="G11:J11"/>
    <mergeCell ref="K11:M11"/>
    <mergeCell ref="A12:F12"/>
    <mergeCell ref="G12:J12"/>
    <mergeCell ref="K12:M12"/>
    <mergeCell ref="A80:E80"/>
    <mergeCell ref="F80:H80"/>
    <mergeCell ref="I80:K80"/>
    <mergeCell ref="A81:E81"/>
    <mergeCell ref="F81:H81"/>
    <mergeCell ref="I81:K81"/>
    <mergeCell ref="F36:J36"/>
    <mergeCell ref="B39:B40"/>
    <mergeCell ref="A39:A40"/>
    <mergeCell ref="C40:D40"/>
    <mergeCell ref="E41:F41"/>
    <mergeCell ref="C39:I39"/>
  </mergeCells>
  <conditionalFormatting sqref="I80:K84">
    <cfRule type="cellIs" dxfId="7" priority="7" operator="notEqual">
      <formula>$L80+$M80</formula>
    </cfRule>
  </conditionalFormatting>
  <conditionalFormatting sqref="H72">
    <cfRule type="cellIs" dxfId="6" priority="5" operator="notEqual">
      <formula>H74+H76</formula>
    </cfRule>
  </conditionalFormatting>
  <dataValidations xWindow="576" yWindow="719" count="35">
    <dataValidation type="list" allowBlank="1" showInputMessage="1" showErrorMessage="1" sqref="G2:J4 N2:N4 N53 G20:J20 N56:N57 N20 G30:J30 G9:J15 N9:N15">
      <formula1>"(wybierz z listy),TAK,NIE"</formula1>
    </dataValidation>
    <dataValidation type="list" allowBlank="1" showInputMessage="1" showErrorMessage="1" sqref="C42:D4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23:J23 F33:J33">
      <formula1>"(wybierz z listy),dolnośląskie,kujawsko-pomorskie,lubelskie,lubuskie,łódzkie,małopolskie,mazowieckie,opolskie,podkarpackie,podlaskie,pomorskie,śląskie,świętokrzyskie,warmińsko-mazurskie,wielkopolskie,zachodniopomorskie,nie dotyczy"</formula1>
    </dataValidation>
    <dataValidation type="date" operator="greaterThan" allowBlank="1" showInputMessage="1" showErrorMessage="1" errorTitle="Błąd!" error="Termin zakończenia pierwszego etapu powinien być późniejszy od terminu rozpoczęcia wdrażania PROW 2014-20" sqref="D47:F47">
      <formula1>41640</formula1>
    </dataValidation>
    <dataValidation type="date" operator="greaterThan" allowBlank="1" showInputMessage="1" showErrorMessage="1" errorTitle="Błąd!" error="Termin zakończenia piątego etapu powinien być późniejszy od terminu zakończenia czwartego etapu" sqref="J49:K49">
      <formula1>D49</formula1>
    </dataValidation>
    <dataValidation type="date" operator="greaterThan" allowBlank="1" showInputMessage="1" showErrorMessage="1" errorTitle="Błąd!" error="Termin zakończenia trzeciego etapu powinien być późniejszy od terminu zakończenia drugiego etapu" sqref="M47">
      <formula1>J47</formula1>
    </dataValidation>
    <dataValidation type="date" operator="greaterThan" allowBlank="1" showInputMessage="1" showErrorMessage="1" errorTitle="Błąd!" error="Termin zakończenia czwartego etapu powinien być późniejszy od terminu zakończenia trzeciego etapu" sqref="D49:F49">
      <formula1>M47</formula1>
    </dataValidation>
    <dataValidation type="date" operator="greaterThan" allowBlank="1" showInputMessage="1" showErrorMessage="1" errorTitle="Błąd!" error="Termin zakończenia drugiego etapu powinien być późniejszy od terminu zakończenia pierwszego etapu" sqref="J47:K47">
      <formula1>D47</formula1>
    </dataValidation>
    <dataValidation type="whole" operator="greaterThanOrEqual" allowBlank="1" showInputMessage="1" showErrorMessage="1" errorTitle="Błąd!" sqref="N54 N58">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5:G75">
      <formula1>0</formula1>
    </dataValidation>
    <dataValidation type="decimal" operator="greaterThanOrEqual" allowBlank="1" showInputMessage="1" showErrorMessage="1" errorTitle="Błąd!" error="W tym polu można wpisać tylko liczbę - równą lub większą od 0" sqref="F80:H85 L85:N85">
      <formula1>0</formula1>
    </dataValidation>
    <dataValidation type="whole" operator="greaterThanOrEqual" allowBlank="1" showInputMessage="1" showErrorMessage="1" errorTitle="Błąd!" error="W tym polu można wpisać tylko liczbę całkowitą - równą lub większą od 0" sqref="I85:K85">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88:G88"/>
    <dataValidation type="decimal" operator="greaterThanOrEqual" allowBlank="1" showInputMessage="1" showErrorMessage="1" sqref="D96:K96 I61:L66 C104:I106 L104:N105">
      <formula1>0</formula1>
    </dataValidation>
    <dataValidation type="date" operator="greaterThan" allowBlank="1" showInputMessage="1" showErrorMessage="1" errorTitle="Błąd!" error="Termin wypłaty zaliczki nie może być wcześniejszy, niż umowna data uruchomienia PROW 2014-2020, czyli styczeń 2014" sqref="L91:N91">
      <formula1>41640</formula1>
    </dataValidation>
    <dataValidation type="date" operator="greaterThan" allowBlank="1" showInputMessage="1" showErrorMessage="1" errorTitle="Błąd!" error="Termin wypłaty zaliczki dla V transzy musi być późniejszy, niż termin wypłaty zaliczki dla transzy IV" sqref="L95:N95">
      <formula1>L94</formula1>
    </dataValidation>
    <dataValidation type="date" operator="greaterThan" allowBlank="1" showInputMessage="1" showErrorMessage="1" errorTitle="Błąd!" error="Termin wypłaty zaliczki dla II transzy musi być późniejszy, niż termin wypłaty zaliczki dla transzy I" sqref="L92:N92">
      <formula1>L91</formula1>
    </dataValidation>
    <dataValidation type="date" operator="greaterThan" allowBlank="1" showInputMessage="1" showErrorMessage="1" errorTitle="Błąd!" error="Termin wypłaty zaliczki dla III transzy musi być późniejszy, niż termin wypłaty zaliczki dla transzy II" sqref="L93:N93">
      <formula1>L92</formula1>
    </dataValidation>
    <dataValidation type="date" operator="greaterThan" allowBlank="1" showInputMessage="1" showErrorMessage="1" errorTitle="Błąd!" error="Termin wypłaty zaliczki dla IV transzy musi być późniejszy, niż termin wypłaty zaliczki dla transzy III" sqref="L94:N94">
      <formula1>L93</formula1>
    </dataValidation>
    <dataValidation type="list" allowBlank="1" showInputMessage="1" showErrorMessage="1" sqref="L99:L102">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88 L107">
      <formula1>"TAK,NIE,(wybierz z listy)"</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P8 P67 P19 P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9:P14 P68 P20 P46"/>
    <dataValidation type="decimal" operator="lessThanOrEqual" allowBlank="1" showInputMessage="1" showErrorMessage="1" errorTitle="Błąd!" error="Wyprzedzające finansowanie kosztów kwalifikowalnych operacji nie może przekroczyć wartości 36,37% kwoty pomocy" sqref="D108:K108">
      <formula1>I85*0.3637</formula1>
    </dataValidation>
    <dataValidation type="decimal" operator="greaterThanOrEqual" showInputMessage="1" showErrorMessage="1" errorTitle="Błąd!" error="Suma z pól 1.3.1 i 1.3.2 musi być równa kwocie wpisanej w polu 3.1" sqref="M80:M84">
      <formula1>0</formula1>
    </dataValidation>
    <dataValidation type="decimal" operator="lessThanOrEqual" allowBlank="1" showInputMessage="1" showErrorMessage="1" errorTitle="Błąd!" error="Kwota w polu 1.4 nie może być wyższa od kwoty w polu 1.3" sqref="N80:N84">
      <formula1>I80</formula1>
    </dataValidation>
    <dataValidation type="decimal" operator="lessThanOrEqual" allowBlank="1" showInputMessage="1" showErrorMessage="1" errorTitle="Błąd!" error="Kwota zaliczki dla danej transzy nie może przekroczyć wartości 50% kwoty pomocy dla tej transzy" sqref="D91:K95">
      <formula1>I80*0.5</formula1>
    </dataValidation>
    <dataValidation type="list" allowBlank="1" showInputMessage="1" showErrorMessage="1" sqref="A23:D23 A33:D33">
      <formula1>"(wybierz z listy),Austria,Belgia,Bułgaria,Chorwacja,Cypr,Czechy,Dania,Estonia,Finlandia,Francja,Grecja,Hiszpania,Holandia,Irlandia,Litwa,Luksemburg,Łotwa,Malta,Niemcy,Polska,Portugalia,Rumunia,Słowacja,Słowenia,Szwecja,Węgry,Wielka Brytania,Włochy"</formula1>
    </dataValidation>
    <dataValidation type="decimal" operator="greaterThanOrEqual" allowBlank="1" showInputMessage="1" showErrorMessage="1" errorTitle="Błąd!" error="W tym polu można wprowadzić tylko wartość większą lub równą 0 (zero)" sqref="H72:L72 H74:L74 H76:L76">
      <formula1>0</formula1>
    </dataValidation>
    <dataValidation type="whole" operator="lessThanOrEqual" allowBlank="1" showInputMessage="1" showErrorMessage="1" errorTitle="Błąd!" error="W tym polu można wpisać tylko liczbę całkowitą - nie wyższą niż kwota kosztów kwalifikowalnych danego etapu" sqref="I80:K84">
      <formula1>F80</formula1>
    </dataValidation>
    <dataValidation allowBlank="1" sqref="P15:P16"/>
    <dataValidation type="whole" operator="greaterThan" allowBlank="1" showInputMessage="1" showErrorMessage="1" errorTitle="Błąd!" error="W tym polu można wpisać tylko liczbę całkowitą, większą od &quot;0&quot;. Wpisana wartość powinna być zgodna z numerem partnera, określonym odpowiednio w części II.A, II.B lub II.C wniosku" sqref="B61:H66">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nr 1, zarezerwowanego dla LGD umocowanej do działania w imieniu pozostałych partnerów)" sqref="F70:G70">
      <formula1>0</formula1>
    </dataValidation>
    <dataValidation type="decimal" operator="greaterThanOrEqual" allowBlank="1" showInputMessage="1" showErrorMessage="1" errorTitle="Błąd!" error="W tym polu można wpisać tylko liczbę dodatnią, równą 63,63% kwoty wnioskowanej pomocy (pole 1.3)" sqref="L80:L84">
      <formula1>0</formula1>
    </dataValidation>
    <dataValidation type="decimal" operator="lessThanOrEqual" allowBlank="1" showInputMessage="1" showErrorMessage="1" errorTitle="Błąd!" error="Koszty kwalifikowalne nie mogą być wyższe od kosztów całkowitych operacji!" sqref="M61:N66">
      <formula1>I61</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&amp;L&amp;9PROW 2014-2020_19.3/2/z&amp;R&amp;9Strona &amp;P z &amp;N</oddFooter>
  </headerFooter>
  <rowBreaks count="3" manualBreakCount="3">
    <brk id="45" max="13" man="1"/>
    <brk id="68" max="13" man="1"/>
    <brk id="11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Y68"/>
  <sheetViews>
    <sheetView showGridLines="0" tabSelected="1" showOutlineSymbols="0" view="pageBreakPreview" zoomScale="90" zoomScaleNormal="100" zoomScaleSheetLayoutView="90" workbookViewId="0">
      <selection activeCell="A20" sqref="A20:XFD20"/>
    </sheetView>
  </sheetViews>
  <sheetFormatPr defaultColWidth="2.85546875" defaultRowHeight="12.75"/>
  <cols>
    <col min="1" max="1" width="6" style="276" customWidth="1"/>
    <col min="2" max="2" width="45" style="276" customWidth="1"/>
    <col min="3" max="3" width="8.7109375" style="276" customWidth="1"/>
    <col min="4" max="4" width="8.7109375" style="277" customWidth="1"/>
    <col min="5" max="22" width="8.7109375" style="276" customWidth="1"/>
    <col min="23" max="23" width="7.5703125" style="102" customWidth="1"/>
    <col min="24" max="24" width="6.7109375" style="276" customWidth="1"/>
    <col min="25" max="25" width="17.28515625" style="276" customWidth="1"/>
    <col min="26" max="16384" width="2.85546875" style="276"/>
  </cols>
  <sheetData>
    <row r="1" spans="1:25" s="271" customFormat="1" ht="24" customHeight="1">
      <c r="A1" s="259"/>
      <c r="B1" s="563" t="s">
        <v>150</v>
      </c>
      <c r="C1" s="563"/>
      <c r="D1" s="563"/>
      <c r="E1" s="563"/>
      <c r="F1" s="563"/>
      <c r="G1" s="563"/>
      <c r="H1" s="563"/>
      <c r="I1" s="563"/>
      <c r="J1" s="563"/>
      <c r="K1" s="563"/>
      <c r="L1" s="563"/>
      <c r="M1" s="563"/>
      <c r="N1" s="563"/>
      <c r="O1" s="563"/>
      <c r="P1" s="563"/>
      <c r="Q1" s="563" t="str">
        <f>IF(Q8="","","V. ZESTAWIENIE RZECZOWO-FINANSOWE… - c.d.")</f>
        <v/>
      </c>
      <c r="R1" s="563"/>
      <c r="S1" s="563"/>
      <c r="T1" s="563"/>
      <c r="U1" s="563"/>
      <c r="V1" s="563"/>
      <c r="W1" s="563"/>
    </row>
    <row r="2" spans="1:25" s="272" customFormat="1" ht="24" customHeight="1">
      <c r="A2" s="592"/>
      <c r="B2" s="573" t="s">
        <v>36</v>
      </c>
      <c r="C2" s="573" t="s">
        <v>34</v>
      </c>
      <c r="D2" s="576" t="s">
        <v>35</v>
      </c>
      <c r="E2" s="573" t="s">
        <v>191</v>
      </c>
      <c r="F2" s="573" t="s">
        <v>192</v>
      </c>
      <c r="G2" s="573" t="s">
        <v>210</v>
      </c>
      <c r="H2" s="570" t="s">
        <v>110</v>
      </c>
      <c r="I2" s="571"/>
      <c r="J2" s="572"/>
      <c r="K2" s="570" t="s">
        <v>110</v>
      </c>
      <c r="L2" s="571"/>
      <c r="M2" s="572"/>
      <c r="N2" s="570" t="s">
        <v>110</v>
      </c>
      <c r="O2" s="571"/>
      <c r="P2" s="572"/>
      <c r="Q2" s="570" t="s">
        <v>110</v>
      </c>
      <c r="R2" s="571"/>
      <c r="S2" s="572"/>
      <c r="T2" s="570" t="s">
        <v>110</v>
      </c>
      <c r="U2" s="571"/>
      <c r="V2" s="572"/>
      <c r="W2" s="564" t="s">
        <v>309</v>
      </c>
    </row>
    <row r="3" spans="1:25" s="272" customFormat="1" ht="24" customHeight="1">
      <c r="A3" s="593"/>
      <c r="B3" s="574"/>
      <c r="C3" s="574"/>
      <c r="D3" s="577"/>
      <c r="E3" s="574"/>
      <c r="F3" s="574"/>
      <c r="G3" s="574"/>
      <c r="H3" s="582" t="s">
        <v>310</v>
      </c>
      <c r="I3" s="582"/>
      <c r="J3" s="583"/>
      <c r="K3" s="584" t="s">
        <v>491</v>
      </c>
      <c r="L3" s="582"/>
      <c r="M3" s="585"/>
      <c r="N3" s="584" t="s">
        <v>492</v>
      </c>
      <c r="O3" s="582"/>
      <c r="P3" s="585"/>
      <c r="Q3" s="584" t="s">
        <v>493</v>
      </c>
      <c r="R3" s="582"/>
      <c r="S3" s="585"/>
      <c r="T3" s="582" t="s">
        <v>494</v>
      </c>
      <c r="U3" s="582"/>
      <c r="V3" s="585"/>
      <c r="W3" s="565"/>
    </row>
    <row r="4" spans="1:25" s="272" customFormat="1" ht="39.75" customHeight="1">
      <c r="A4" s="594"/>
      <c r="B4" s="575"/>
      <c r="C4" s="575"/>
      <c r="D4" s="578"/>
      <c r="E4" s="575"/>
      <c r="F4" s="575"/>
      <c r="G4" s="575"/>
      <c r="H4" s="262" t="s">
        <v>193</v>
      </c>
      <c r="I4" s="260" t="s">
        <v>137</v>
      </c>
      <c r="J4" s="261" t="s">
        <v>154</v>
      </c>
      <c r="K4" s="16" t="s">
        <v>193</v>
      </c>
      <c r="L4" s="260" t="s">
        <v>137</v>
      </c>
      <c r="M4" s="16" t="s">
        <v>154</v>
      </c>
      <c r="N4" s="262" t="s">
        <v>193</v>
      </c>
      <c r="O4" s="260" t="s">
        <v>137</v>
      </c>
      <c r="P4" s="16" t="s">
        <v>154</v>
      </c>
      <c r="Q4" s="16" t="s">
        <v>193</v>
      </c>
      <c r="R4" s="260" t="s">
        <v>137</v>
      </c>
      <c r="S4" s="16" t="s">
        <v>154</v>
      </c>
      <c r="T4" s="262" t="s">
        <v>193</v>
      </c>
      <c r="U4" s="262" t="s">
        <v>137</v>
      </c>
      <c r="V4" s="16" t="s">
        <v>154</v>
      </c>
      <c r="W4" s="566"/>
    </row>
    <row r="5" spans="1:25" s="273" customFormat="1" ht="12" customHeight="1">
      <c r="A5" s="96">
        <v>1</v>
      </c>
      <c r="B5" s="96">
        <v>2</v>
      </c>
      <c r="C5" s="96">
        <v>3</v>
      </c>
      <c r="D5" s="96">
        <v>4</v>
      </c>
      <c r="E5" s="96">
        <v>5</v>
      </c>
      <c r="F5" s="96">
        <v>6</v>
      </c>
      <c r="G5" s="96">
        <v>7</v>
      </c>
      <c r="H5" s="96">
        <v>8</v>
      </c>
      <c r="I5" s="96">
        <v>9</v>
      </c>
      <c r="J5" s="96">
        <v>10</v>
      </c>
      <c r="K5" s="96">
        <v>11</v>
      </c>
      <c r="L5" s="96">
        <v>12</v>
      </c>
      <c r="M5" s="96">
        <v>13</v>
      </c>
      <c r="N5" s="96">
        <v>14</v>
      </c>
      <c r="O5" s="96">
        <v>15</v>
      </c>
      <c r="P5" s="96">
        <v>16</v>
      </c>
      <c r="Q5" s="100">
        <v>17</v>
      </c>
      <c r="R5" s="100">
        <v>18</v>
      </c>
      <c r="S5" s="100">
        <v>19</v>
      </c>
      <c r="T5" s="100">
        <v>20</v>
      </c>
      <c r="U5" s="100">
        <v>21</v>
      </c>
      <c r="V5" s="100">
        <v>22</v>
      </c>
      <c r="W5" s="100">
        <v>23</v>
      </c>
    </row>
    <row r="6" spans="1:25" s="274" customFormat="1" ht="14.1" customHeight="1">
      <c r="A6" s="110" t="s">
        <v>42</v>
      </c>
      <c r="B6" s="567" t="s">
        <v>575</v>
      </c>
      <c r="C6" s="568"/>
      <c r="D6" s="568"/>
      <c r="E6" s="568"/>
      <c r="F6" s="568"/>
      <c r="G6" s="568"/>
      <c r="H6" s="568"/>
      <c r="I6" s="568"/>
      <c r="J6" s="568"/>
      <c r="K6" s="568"/>
      <c r="L6" s="568"/>
      <c r="M6" s="568"/>
      <c r="N6" s="568"/>
      <c r="O6" s="568"/>
      <c r="P6" s="569"/>
      <c r="Q6" s="579" t="str">
        <f>IF(Q8="","","I. Koszty kwalifikowalne określone w § 8… - c.d.")</f>
        <v/>
      </c>
      <c r="R6" s="580"/>
      <c r="S6" s="580"/>
      <c r="T6" s="580"/>
      <c r="U6" s="580"/>
      <c r="V6" s="580"/>
      <c r="W6" s="581"/>
    </row>
    <row r="7" spans="1:25" s="274" customFormat="1" ht="14.1" customHeight="1">
      <c r="A7" s="110" t="s">
        <v>311</v>
      </c>
      <c r="B7" s="587"/>
      <c r="C7" s="561"/>
      <c r="D7" s="561"/>
      <c r="E7" s="561"/>
      <c r="F7" s="561"/>
      <c r="G7" s="561"/>
      <c r="H7" s="561"/>
      <c r="I7" s="561"/>
      <c r="J7" s="561"/>
      <c r="K7" s="561"/>
      <c r="L7" s="561"/>
      <c r="M7" s="561"/>
      <c r="N7" s="561"/>
      <c r="O7" s="561"/>
      <c r="P7" s="562"/>
      <c r="Q7" s="290" t="str">
        <f>IF(Q8="","",CONCATENATE(A7," - c.d."))</f>
        <v/>
      </c>
      <c r="W7" s="108"/>
    </row>
    <row r="8" spans="1:25" s="274" customFormat="1" ht="14.1" customHeight="1">
      <c r="A8" s="323" t="s">
        <v>312</v>
      </c>
      <c r="B8" s="33"/>
      <c r="C8" s="97"/>
      <c r="D8" s="103"/>
      <c r="E8" s="189">
        <f>SUM(H8,K8,N8,Q8,T8)</f>
        <v>0</v>
      </c>
      <c r="F8" s="189">
        <f>SUM(I8,L8,O8,R8,U8)</f>
        <v>0</v>
      </c>
      <c r="G8" s="189">
        <f>SUM(J8,M8,P8,S8,V8)</f>
        <v>0</v>
      </c>
      <c r="H8" s="103"/>
      <c r="I8" s="103"/>
      <c r="J8" s="103"/>
      <c r="K8" s="103"/>
      <c r="L8" s="103"/>
      <c r="M8" s="103"/>
      <c r="N8" s="103"/>
      <c r="O8" s="103"/>
      <c r="P8" s="103"/>
      <c r="Q8" s="103"/>
      <c r="R8" s="103"/>
      <c r="S8" s="103"/>
      <c r="T8" s="103"/>
      <c r="U8" s="103"/>
      <c r="V8" s="103"/>
      <c r="W8" s="99"/>
    </row>
    <row r="9" spans="1:25" s="274" customFormat="1" ht="14.1" customHeight="1">
      <c r="A9" s="323" t="s">
        <v>313</v>
      </c>
      <c r="B9" s="33"/>
      <c r="C9" s="97"/>
      <c r="D9" s="103"/>
      <c r="E9" s="189">
        <f t="shared" ref="E9:E10" si="0">SUM(H9,K9,N9,Q9,T9)</f>
        <v>0</v>
      </c>
      <c r="F9" s="189">
        <f t="shared" ref="F9:F10" si="1">SUM(I9,L9,O9,R9,U9)</f>
        <v>0</v>
      </c>
      <c r="G9" s="189">
        <f t="shared" ref="G9:G10" si="2">SUM(J9,M9,P9,S9,V9)</f>
        <v>0</v>
      </c>
      <c r="H9" s="103"/>
      <c r="I9" s="103"/>
      <c r="J9" s="103"/>
      <c r="K9" s="103"/>
      <c r="L9" s="103"/>
      <c r="M9" s="103"/>
      <c r="N9" s="103"/>
      <c r="O9" s="103"/>
      <c r="P9" s="103"/>
      <c r="Q9" s="103"/>
      <c r="R9" s="103"/>
      <c r="S9" s="103"/>
      <c r="T9" s="103"/>
      <c r="U9" s="103"/>
      <c r="V9" s="103"/>
      <c r="W9" s="97"/>
    </row>
    <row r="10" spans="1:25" s="326" customFormat="1" ht="14.1" customHeight="1">
      <c r="A10" s="279" t="s">
        <v>7</v>
      </c>
      <c r="B10" s="280"/>
      <c r="C10" s="281"/>
      <c r="D10" s="282"/>
      <c r="E10" s="189">
        <f t="shared" si="0"/>
        <v>0</v>
      </c>
      <c r="F10" s="189">
        <f t="shared" si="1"/>
        <v>0</v>
      </c>
      <c r="G10" s="189">
        <f t="shared" si="2"/>
        <v>0</v>
      </c>
      <c r="H10" s="103"/>
      <c r="I10" s="103"/>
      <c r="J10" s="103"/>
      <c r="K10" s="103"/>
      <c r="L10" s="103"/>
      <c r="M10" s="103"/>
      <c r="N10" s="103"/>
      <c r="O10" s="103"/>
      <c r="P10" s="103"/>
      <c r="Q10" s="103"/>
      <c r="R10" s="103"/>
      <c r="S10" s="103"/>
      <c r="T10" s="103"/>
      <c r="U10" s="103"/>
      <c r="V10" s="103"/>
      <c r="W10" s="97"/>
    </row>
    <row r="11" spans="1:25" s="274" customFormat="1" ht="14.1" customHeight="1">
      <c r="A11" s="253"/>
      <c r="B11" s="557" t="s">
        <v>71</v>
      </c>
      <c r="C11" s="557"/>
      <c r="D11" s="558"/>
      <c r="E11" s="278">
        <f ca="1">SUM(E$8:OFFSET(V_ZRF_Suma_A,-1,4))</f>
        <v>0</v>
      </c>
      <c r="F11" s="189">
        <f ca="1">SUM(F$8:OFFSET(V_ZRF_Suma_A,-1,5))</f>
        <v>0</v>
      </c>
      <c r="G11" s="189">
        <f ca="1">SUM(G$8:OFFSET(V_ZRF_Suma_A,-1,6))</f>
        <v>0</v>
      </c>
      <c r="H11" s="189">
        <f ca="1">SUM(H$8:OFFSET(V_ZRF_Suma_A,-1,7))</f>
        <v>0</v>
      </c>
      <c r="I11" s="189">
        <f ca="1">SUM(I$8:OFFSET(V_ZRF_Suma_A,-1,8))</f>
        <v>0</v>
      </c>
      <c r="J11" s="189">
        <f ca="1">SUM(J$8:OFFSET(V_ZRF_Suma_A,-1,9))</f>
        <v>0</v>
      </c>
      <c r="K11" s="189">
        <f ca="1">SUM(K$8:OFFSET(V_ZRF_Suma_A,-1,10))</f>
        <v>0</v>
      </c>
      <c r="L11" s="189">
        <f ca="1">SUM(L$8:OFFSET(V_ZRF_Suma_A,-1,11))</f>
        <v>0</v>
      </c>
      <c r="M11" s="189">
        <f ca="1">SUM(M$8:OFFSET(V_ZRF_Suma_A,-1,12))</f>
        <v>0</v>
      </c>
      <c r="N11" s="189">
        <f ca="1">SUM(N$8:OFFSET(V_ZRF_Suma_A,-1,13))</f>
        <v>0</v>
      </c>
      <c r="O11" s="189">
        <f ca="1">SUM(O$8:OFFSET(V_ZRF_Suma_A,-1,14))</f>
        <v>0</v>
      </c>
      <c r="P11" s="189">
        <f ca="1">SUM(P$8:OFFSET(V_ZRF_Suma_A,-1,15))</f>
        <v>0</v>
      </c>
      <c r="Q11" s="189">
        <f ca="1">SUM(Q$8:OFFSET(V_ZRF_Suma_A,-1,16))</f>
        <v>0</v>
      </c>
      <c r="R11" s="189">
        <f ca="1">SUM(R$8:OFFSET(V_ZRF_Suma_A,-1,17))</f>
        <v>0</v>
      </c>
      <c r="S11" s="189">
        <f ca="1">SUM(S$8:OFFSET(V_ZRF_Suma_A,-1,18))</f>
        <v>0</v>
      </c>
      <c r="T11" s="189">
        <f ca="1">SUM(T$8:OFFSET(V_ZRF_Suma_A,-1,19))</f>
        <v>0</v>
      </c>
      <c r="U11" s="189">
        <f ca="1">SUM(U$8:OFFSET(V_ZRF_Suma_A,-1,20))</f>
        <v>0</v>
      </c>
      <c r="V11" s="189">
        <f ca="1">SUM(V$8:OFFSET(V_ZRF_Suma_A,-1,21))</f>
        <v>0</v>
      </c>
      <c r="W11" s="106"/>
      <c r="Y11" s="179" t="s">
        <v>269</v>
      </c>
    </row>
    <row r="12" spans="1:25" s="274" customFormat="1" ht="14.1" customHeight="1">
      <c r="A12" s="283" t="s">
        <v>0</v>
      </c>
      <c r="B12" s="559"/>
      <c r="C12" s="560"/>
      <c r="D12" s="560"/>
      <c r="E12" s="561"/>
      <c r="F12" s="561"/>
      <c r="G12" s="561"/>
      <c r="H12" s="561"/>
      <c r="I12" s="561"/>
      <c r="J12" s="561"/>
      <c r="K12" s="561"/>
      <c r="L12" s="561"/>
      <c r="M12" s="561"/>
      <c r="N12" s="561"/>
      <c r="O12" s="561"/>
      <c r="P12" s="562"/>
      <c r="Q12" s="290" t="str">
        <f>IF(Q13="","",CONCATENATE(A12," - c.d."))</f>
        <v/>
      </c>
      <c r="W12" s="109"/>
      <c r="Y12" s="182" t="s">
        <v>270</v>
      </c>
    </row>
    <row r="13" spans="1:25" s="274" customFormat="1" ht="14.1" customHeight="1">
      <c r="A13" s="323" t="s">
        <v>314</v>
      </c>
      <c r="B13" s="33"/>
      <c r="C13" s="97"/>
      <c r="D13" s="103"/>
      <c r="E13" s="189">
        <f>SUM(H13,K13,N13,Q13,T13)</f>
        <v>0</v>
      </c>
      <c r="F13" s="189">
        <f>SUM(I13,L13,O13,R13,U13)</f>
        <v>0</v>
      </c>
      <c r="G13" s="189">
        <f>SUM(J13,M13,P13,S13,V13)</f>
        <v>0</v>
      </c>
      <c r="H13" s="103"/>
      <c r="I13" s="103"/>
      <c r="J13" s="103"/>
      <c r="K13" s="103"/>
      <c r="L13" s="103"/>
      <c r="M13" s="103"/>
      <c r="N13" s="103"/>
      <c r="O13" s="103"/>
      <c r="P13" s="103"/>
      <c r="Q13" s="103"/>
      <c r="R13" s="103"/>
      <c r="S13" s="103"/>
      <c r="T13" s="103"/>
      <c r="U13" s="103"/>
      <c r="V13" s="103"/>
      <c r="W13" s="99"/>
    </row>
    <row r="14" spans="1:25" s="274" customFormat="1" ht="14.1" customHeight="1">
      <c r="A14" s="323" t="s">
        <v>315</v>
      </c>
      <c r="B14" s="33"/>
      <c r="C14" s="97"/>
      <c r="D14" s="103"/>
      <c r="E14" s="189">
        <f t="shared" ref="E14:E15" si="3">SUM(H14,K14,N14,Q14,T14)</f>
        <v>0</v>
      </c>
      <c r="F14" s="189">
        <f t="shared" ref="F14:F15" si="4">SUM(I14,L14,O14,R14,U14)</f>
        <v>0</v>
      </c>
      <c r="G14" s="189">
        <f t="shared" ref="G14:G15" si="5">SUM(J14,M14,P14,S14,V14)</f>
        <v>0</v>
      </c>
      <c r="H14" s="103"/>
      <c r="I14" s="103"/>
      <c r="J14" s="103"/>
      <c r="K14" s="103"/>
      <c r="L14" s="103"/>
      <c r="M14" s="103"/>
      <c r="N14" s="103"/>
      <c r="O14" s="103"/>
      <c r="P14" s="103"/>
      <c r="Q14" s="103"/>
      <c r="R14" s="103"/>
      <c r="S14" s="103"/>
      <c r="T14" s="103"/>
      <c r="U14" s="103"/>
      <c r="V14" s="103"/>
      <c r="W14" s="98"/>
    </row>
    <row r="15" spans="1:25" s="326" customFormat="1" ht="14.1" customHeight="1">
      <c r="A15" s="167" t="s">
        <v>7</v>
      </c>
      <c r="B15" s="33"/>
      <c r="C15" s="97"/>
      <c r="D15" s="282"/>
      <c r="E15" s="189">
        <f t="shared" si="3"/>
        <v>0</v>
      </c>
      <c r="F15" s="189">
        <f t="shared" si="4"/>
        <v>0</v>
      </c>
      <c r="G15" s="189">
        <f t="shared" si="5"/>
        <v>0</v>
      </c>
      <c r="H15" s="103"/>
      <c r="I15" s="103"/>
      <c r="J15" s="103"/>
      <c r="K15" s="103"/>
      <c r="L15" s="103"/>
      <c r="M15" s="103"/>
      <c r="N15" s="103"/>
      <c r="O15" s="103"/>
      <c r="P15" s="103"/>
      <c r="Q15" s="103"/>
      <c r="R15" s="103"/>
      <c r="S15" s="103"/>
      <c r="T15" s="103"/>
      <c r="U15" s="103"/>
      <c r="V15" s="103"/>
      <c r="W15" s="98"/>
    </row>
    <row r="16" spans="1:25" s="274" customFormat="1" ht="14.1" customHeight="1">
      <c r="A16" s="253"/>
      <c r="B16" s="557" t="s">
        <v>72</v>
      </c>
      <c r="C16" s="557"/>
      <c r="D16" s="558"/>
      <c r="E16" s="324">
        <f ca="1">SUM(E13:OFFSET(V_ZRF_Suma_B,-1,4))</f>
        <v>0</v>
      </c>
      <c r="F16" s="325">
        <f ca="1">SUM(F13:OFFSET(V_ZRF_Suma_B,-1,5))</f>
        <v>0</v>
      </c>
      <c r="G16" s="325">
        <f ca="1">SUM(G13:OFFSET(V_ZRF_Suma_B,-1,6))</f>
        <v>0</v>
      </c>
      <c r="H16" s="325">
        <f ca="1">SUM(H13:OFFSET(V_ZRF_Suma_B,-1,7))</f>
        <v>0</v>
      </c>
      <c r="I16" s="325">
        <f ca="1">SUM(I13:OFFSET(V_ZRF_Suma_B,-1,8))</f>
        <v>0</v>
      </c>
      <c r="J16" s="325">
        <f ca="1">SUM(J13:OFFSET(V_ZRF_Suma_B,-1,9))</f>
        <v>0</v>
      </c>
      <c r="K16" s="325">
        <f ca="1">SUM(K13:OFFSET(V_ZRF_Suma_B,-1,10))</f>
        <v>0</v>
      </c>
      <c r="L16" s="325">
        <f ca="1">SUM(L13:OFFSET(V_ZRF_Suma_B,-1,11))</f>
        <v>0</v>
      </c>
      <c r="M16" s="325">
        <f ca="1">SUM(M13:OFFSET(V_ZRF_Suma_B,-1,12))</f>
        <v>0</v>
      </c>
      <c r="N16" s="325">
        <f ca="1">SUM(N13:OFFSET(V_ZRF_Suma_B,-1,13))</f>
        <v>0</v>
      </c>
      <c r="O16" s="325">
        <f ca="1">SUM(O13:OFFSET(V_ZRF_Suma_B,-1,14))</f>
        <v>0</v>
      </c>
      <c r="P16" s="325">
        <f ca="1">SUM(P13:OFFSET(V_ZRF_Suma_B,-1,15))</f>
        <v>0</v>
      </c>
      <c r="Q16" s="325">
        <f ca="1">SUM(Q13:OFFSET(V_ZRF_Suma_B,-1,16))</f>
        <v>0</v>
      </c>
      <c r="R16" s="325">
        <f ca="1">SUM(R13:OFFSET(V_ZRF_Suma_B,-1,17))</f>
        <v>0</v>
      </c>
      <c r="S16" s="325">
        <f ca="1">SUM(S13:OFFSET(V_ZRF_Suma_B,-1,18))</f>
        <v>0</v>
      </c>
      <c r="T16" s="325">
        <f ca="1">SUM(T13:OFFSET(V_ZRF_Suma_B,-1,19))</f>
        <v>0</v>
      </c>
      <c r="U16" s="325">
        <f ca="1">SUM(U13:OFFSET(V_ZRF_Suma_B,-1,20))</f>
        <v>0</v>
      </c>
      <c r="V16" s="325">
        <f ca="1">SUM(V13:OFFSET(V_ZRF_Suma_B,-1,21))</f>
        <v>0</v>
      </c>
      <c r="W16" s="106"/>
      <c r="Y16" s="179" t="s">
        <v>269</v>
      </c>
    </row>
    <row r="17" spans="1:25" s="274" customFormat="1" ht="14.1" customHeight="1">
      <c r="A17" s="283" t="s">
        <v>10</v>
      </c>
      <c r="B17" s="559"/>
      <c r="C17" s="560"/>
      <c r="D17" s="560"/>
      <c r="E17" s="561"/>
      <c r="F17" s="561"/>
      <c r="G17" s="561"/>
      <c r="H17" s="561"/>
      <c r="I17" s="561"/>
      <c r="J17" s="561"/>
      <c r="K17" s="561"/>
      <c r="L17" s="561"/>
      <c r="M17" s="561"/>
      <c r="N17" s="561"/>
      <c r="O17" s="561"/>
      <c r="P17" s="562"/>
      <c r="Q17" s="290" t="str">
        <f>IF(Q18="","",CONCATENATE(A17," - c.d."))</f>
        <v/>
      </c>
      <c r="W17" s="109"/>
      <c r="Y17" s="182" t="s">
        <v>270</v>
      </c>
    </row>
    <row r="18" spans="1:25" s="274" customFormat="1" ht="14.1" customHeight="1">
      <c r="A18" s="323" t="s">
        <v>316</v>
      </c>
      <c r="B18" s="33"/>
      <c r="C18" s="97"/>
      <c r="D18" s="103"/>
      <c r="E18" s="189">
        <f>SUM(H18,K18,N18,Q18,T18)</f>
        <v>0</v>
      </c>
      <c r="F18" s="189">
        <f>SUM(I18,L18,O18,R18,U18)</f>
        <v>0</v>
      </c>
      <c r="G18" s="189">
        <f>SUM(J18,M18,P18,S18,V18)</f>
        <v>0</v>
      </c>
      <c r="H18" s="103"/>
      <c r="I18" s="103"/>
      <c r="J18" s="103"/>
      <c r="K18" s="103"/>
      <c r="L18" s="103"/>
      <c r="M18" s="103"/>
      <c r="N18" s="103"/>
      <c r="O18" s="103"/>
      <c r="P18" s="103"/>
      <c r="Q18" s="103"/>
      <c r="R18" s="103"/>
      <c r="S18" s="103"/>
      <c r="T18" s="103"/>
      <c r="U18" s="103"/>
      <c r="V18" s="103"/>
      <c r="W18" s="97"/>
    </row>
    <row r="19" spans="1:25" s="274" customFormat="1" ht="14.1" customHeight="1">
      <c r="A19" s="323" t="s">
        <v>317</v>
      </c>
      <c r="B19" s="113"/>
      <c r="C19" s="97"/>
      <c r="D19" s="103"/>
      <c r="E19" s="189">
        <f t="shared" ref="E19:E20" si="6">SUM(H19,K19,N19,Q19,T19)</f>
        <v>0</v>
      </c>
      <c r="F19" s="189">
        <f t="shared" ref="F19:F20" si="7">SUM(I19,L19,O19,R19,U19)</f>
        <v>0</v>
      </c>
      <c r="G19" s="189">
        <f t="shared" ref="G19:G20" si="8">SUM(J19,M19,P19,S19,V19)</f>
        <v>0</v>
      </c>
      <c r="H19" s="103"/>
      <c r="I19" s="103"/>
      <c r="J19" s="103"/>
      <c r="K19" s="103"/>
      <c r="L19" s="103"/>
      <c r="M19" s="103"/>
      <c r="N19" s="103"/>
      <c r="O19" s="103"/>
      <c r="P19" s="103"/>
      <c r="Q19" s="103"/>
      <c r="R19" s="103"/>
      <c r="S19" s="103"/>
      <c r="T19" s="103"/>
      <c r="U19" s="103"/>
      <c r="V19" s="103"/>
      <c r="W19" s="97"/>
    </row>
    <row r="20" spans="1:25" s="326" customFormat="1" ht="14.1" customHeight="1">
      <c r="A20" s="279" t="s">
        <v>7</v>
      </c>
      <c r="B20" s="280"/>
      <c r="C20" s="281"/>
      <c r="D20" s="282"/>
      <c r="E20" s="189">
        <f t="shared" si="6"/>
        <v>0</v>
      </c>
      <c r="F20" s="189">
        <f t="shared" si="7"/>
        <v>0</v>
      </c>
      <c r="G20" s="189">
        <f t="shared" si="8"/>
        <v>0</v>
      </c>
      <c r="H20" s="103"/>
      <c r="I20" s="103"/>
      <c r="J20" s="103"/>
      <c r="K20" s="103"/>
      <c r="L20" s="103"/>
      <c r="M20" s="103"/>
      <c r="N20" s="103"/>
      <c r="O20" s="103"/>
      <c r="P20" s="103"/>
      <c r="Q20" s="103"/>
      <c r="R20" s="103"/>
      <c r="S20" s="103"/>
      <c r="T20" s="103"/>
      <c r="U20" s="103"/>
      <c r="V20" s="103"/>
      <c r="W20" s="98"/>
    </row>
    <row r="21" spans="1:25" s="274" customFormat="1" ht="14.1" customHeight="1">
      <c r="A21" s="253"/>
      <c r="B21" s="557" t="s">
        <v>73</v>
      </c>
      <c r="C21" s="557"/>
      <c r="D21" s="558"/>
      <c r="E21" s="324">
        <f ca="1">SUM(E18:OFFSET(V_ZRF_Suma_C,-1,4))</f>
        <v>0</v>
      </c>
      <c r="F21" s="325">
        <f ca="1">SUM(F18:OFFSET(V_ZRF_Suma_C,-1,5))</f>
        <v>0</v>
      </c>
      <c r="G21" s="325">
        <f ca="1">SUM(G18:OFFSET(V_ZRF_Suma_C,-1,6))</f>
        <v>0</v>
      </c>
      <c r="H21" s="325">
        <f ca="1">SUM(H18:OFFSET(V_ZRF_Suma_C,-1,7))</f>
        <v>0</v>
      </c>
      <c r="I21" s="325">
        <f ca="1">SUM(I18:OFFSET(V_ZRF_Suma_C,-1,8))</f>
        <v>0</v>
      </c>
      <c r="J21" s="325">
        <f ca="1">SUM(J18:OFFSET(V_ZRF_Suma_C,-1,9))</f>
        <v>0</v>
      </c>
      <c r="K21" s="325">
        <f ca="1">SUM(K18:OFFSET(V_ZRF_Suma_C,-1,10))</f>
        <v>0</v>
      </c>
      <c r="L21" s="325">
        <f ca="1">SUM(L18:OFFSET(V_ZRF_Suma_C,-1,11))</f>
        <v>0</v>
      </c>
      <c r="M21" s="325">
        <f ca="1">SUM(M18:OFFSET(V_ZRF_Suma_C,-1,12))</f>
        <v>0</v>
      </c>
      <c r="N21" s="325">
        <f ca="1">SUM(N18:OFFSET(V_ZRF_Suma_C,-1,13))</f>
        <v>0</v>
      </c>
      <c r="O21" s="325">
        <f ca="1">SUM(O18:OFFSET(V_ZRF_Suma_C,-1,14))</f>
        <v>0</v>
      </c>
      <c r="P21" s="325">
        <f ca="1">SUM(P18:OFFSET(V_ZRF_Suma_C,-1,15))</f>
        <v>0</v>
      </c>
      <c r="Q21" s="325">
        <f ca="1">SUM(Q18:OFFSET(V_ZRF_Suma_C,-1,16))</f>
        <v>0</v>
      </c>
      <c r="R21" s="325">
        <f ca="1">SUM(R18:OFFSET(V_ZRF_Suma_C,-1,17))</f>
        <v>0</v>
      </c>
      <c r="S21" s="325">
        <f ca="1">SUM(S18:OFFSET(V_ZRF_Suma_C,-1,18))</f>
        <v>0</v>
      </c>
      <c r="T21" s="325">
        <f ca="1">SUM(T18:OFFSET(V_ZRF_Suma_C,-1,19))</f>
        <v>0</v>
      </c>
      <c r="U21" s="325">
        <f ca="1">SUM(U18:OFFSET(V_ZRF_Suma_C,-1,20))</f>
        <v>0</v>
      </c>
      <c r="V21" s="325">
        <f ca="1">SUM(V18:OFFSET(V_ZRF_Suma_C,-1,21))</f>
        <v>0</v>
      </c>
      <c r="W21" s="104"/>
      <c r="Y21" s="179" t="s">
        <v>269</v>
      </c>
    </row>
    <row r="22" spans="1:25" s="274" customFormat="1" ht="14.1" hidden="1" customHeight="1">
      <c r="A22" s="283" t="s">
        <v>546</v>
      </c>
      <c r="B22" s="559"/>
      <c r="C22" s="560"/>
      <c r="D22" s="560"/>
      <c r="E22" s="561"/>
      <c r="F22" s="561"/>
      <c r="G22" s="561"/>
      <c r="H22" s="561"/>
      <c r="I22" s="561"/>
      <c r="J22" s="561"/>
      <c r="K22" s="561"/>
      <c r="L22" s="561"/>
      <c r="M22" s="561"/>
      <c r="N22" s="561"/>
      <c r="O22" s="561"/>
      <c r="P22" s="562"/>
      <c r="Q22" s="290" t="str">
        <f>IF(Q23="","",CONCATENATE(A22," - c.d."))</f>
        <v/>
      </c>
      <c r="W22" s="109"/>
      <c r="Y22" s="182" t="s">
        <v>270</v>
      </c>
    </row>
    <row r="23" spans="1:25" s="274" customFormat="1" ht="14.1" hidden="1" customHeight="1">
      <c r="A23" s="323" t="s">
        <v>547</v>
      </c>
      <c r="B23" s="33"/>
      <c r="C23" s="97"/>
      <c r="D23" s="103"/>
      <c r="E23" s="189">
        <f>SUM(H23,K23,N23,Q23,T23)</f>
        <v>0</v>
      </c>
      <c r="F23" s="189">
        <f>SUM(I23,L23,O23,R23,U23)</f>
        <v>0</v>
      </c>
      <c r="G23" s="189">
        <f>SUM(J23,M23,P23,S23,V23)</f>
        <v>0</v>
      </c>
      <c r="H23" s="103"/>
      <c r="I23" s="103"/>
      <c r="J23" s="103"/>
      <c r="K23" s="103"/>
      <c r="L23" s="103"/>
      <c r="M23" s="103"/>
      <c r="N23" s="103"/>
      <c r="O23" s="103"/>
      <c r="P23" s="103"/>
      <c r="Q23" s="103"/>
      <c r="R23" s="103"/>
      <c r="S23" s="103"/>
      <c r="T23" s="103"/>
      <c r="U23" s="103"/>
      <c r="V23" s="103"/>
      <c r="W23" s="97"/>
      <c r="Y23" s="179"/>
    </row>
    <row r="24" spans="1:25" s="274" customFormat="1" ht="14.1" hidden="1" customHeight="1">
      <c r="A24" s="323" t="s">
        <v>548</v>
      </c>
      <c r="B24" s="113"/>
      <c r="C24" s="97"/>
      <c r="D24" s="103"/>
      <c r="E24" s="189">
        <f t="shared" ref="E24:E25" si="9">SUM(H24,K24,N24,Q24,T24)</f>
        <v>0</v>
      </c>
      <c r="F24" s="189">
        <f t="shared" ref="F24:F25" si="10">SUM(I24,L24,O24,R24,U24)</f>
        <v>0</v>
      </c>
      <c r="G24" s="189">
        <f t="shared" ref="G24:G25" si="11">SUM(J24,M24,P24,S24,V24)</f>
        <v>0</v>
      </c>
      <c r="H24" s="103"/>
      <c r="I24" s="103"/>
      <c r="J24" s="103"/>
      <c r="K24" s="103"/>
      <c r="L24" s="103"/>
      <c r="M24" s="103"/>
      <c r="N24" s="103"/>
      <c r="O24" s="103"/>
      <c r="P24" s="103"/>
      <c r="Q24" s="103"/>
      <c r="R24" s="103"/>
      <c r="S24" s="103"/>
      <c r="T24" s="103"/>
      <c r="U24" s="103"/>
      <c r="V24" s="103"/>
      <c r="W24" s="97"/>
      <c r="Y24" s="179"/>
    </row>
    <row r="25" spans="1:25" s="326" customFormat="1" ht="14.1" hidden="1" customHeight="1">
      <c r="A25" s="279" t="s">
        <v>7</v>
      </c>
      <c r="B25" s="280"/>
      <c r="C25" s="281"/>
      <c r="D25" s="282"/>
      <c r="E25" s="189">
        <f t="shared" si="9"/>
        <v>0</v>
      </c>
      <c r="F25" s="189">
        <f t="shared" si="10"/>
        <v>0</v>
      </c>
      <c r="G25" s="189">
        <f t="shared" si="11"/>
        <v>0</v>
      </c>
      <c r="H25" s="103"/>
      <c r="I25" s="103"/>
      <c r="J25" s="103"/>
      <c r="K25" s="103"/>
      <c r="L25" s="103"/>
      <c r="M25" s="103"/>
      <c r="N25" s="103"/>
      <c r="O25" s="103"/>
      <c r="P25" s="103"/>
      <c r="Q25" s="103"/>
      <c r="R25" s="103"/>
      <c r="S25" s="103"/>
      <c r="T25" s="103"/>
      <c r="U25" s="103"/>
      <c r="V25" s="103"/>
      <c r="W25" s="98"/>
      <c r="Y25" s="329"/>
    </row>
    <row r="26" spans="1:25" s="274" customFormat="1" ht="14.1" hidden="1" customHeight="1">
      <c r="A26" s="253"/>
      <c r="B26" s="557" t="s">
        <v>545</v>
      </c>
      <c r="C26" s="557"/>
      <c r="D26" s="558"/>
      <c r="E26" s="324">
        <f ca="1">SUM(E23:OFFSET(V_ZRF_Suma_D,-1,4))</f>
        <v>0</v>
      </c>
      <c r="F26" s="325">
        <f ca="1">SUM(F23:OFFSET(V_ZRF_Suma_D,-1,5))</f>
        <v>0</v>
      </c>
      <c r="G26" s="325">
        <f ca="1">SUM(G23:OFFSET(V_ZRF_Suma_D,-1,6))</f>
        <v>0</v>
      </c>
      <c r="H26" s="325">
        <f ca="1">SUM(H23:OFFSET(V_ZRF_Suma_D,-1,7))</f>
        <v>0</v>
      </c>
      <c r="I26" s="325">
        <f ca="1">SUM(I23:OFFSET(V_ZRF_Suma_D,-1,8))</f>
        <v>0</v>
      </c>
      <c r="J26" s="325">
        <f ca="1">SUM(J23:OFFSET(V_ZRF_Suma_D,-1,9))</f>
        <v>0</v>
      </c>
      <c r="K26" s="325">
        <f ca="1">SUM(K23:OFFSET(V_ZRF_Suma_D,-1,10))</f>
        <v>0</v>
      </c>
      <c r="L26" s="325">
        <f ca="1">SUM(L23:OFFSET(V_ZRF_Suma_D,-1,11))</f>
        <v>0</v>
      </c>
      <c r="M26" s="325">
        <f ca="1">SUM(M23:OFFSET(V_ZRF_Suma_D,-1,12))</f>
        <v>0</v>
      </c>
      <c r="N26" s="325">
        <f ca="1">SUM(N23:OFFSET(V_ZRF_Suma_D,-1,13))</f>
        <v>0</v>
      </c>
      <c r="O26" s="325">
        <f ca="1">SUM(O23:OFFSET(V_ZRF_Suma_D,-1,14))</f>
        <v>0</v>
      </c>
      <c r="P26" s="325">
        <f ca="1">SUM(P23:OFFSET(V_ZRF_Suma_D,-1,15))</f>
        <v>0</v>
      </c>
      <c r="Q26" s="325">
        <f ca="1">SUM(Q23:OFFSET(V_ZRF_Suma_D,-1,16))</f>
        <v>0</v>
      </c>
      <c r="R26" s="325">
        <f ca="1">SUM(R23:OFFSET(V_ZRF_Suma_D,-1,17))</f>
        <v>0</v>
      </c>
      <c r="S26" s="325">
        <f ca="1">SUM(S23:OFFSET(V_ZRF_Suma_D,-1,18))</f>
        <v>0</v>
      </c>
      <c r="T26" s="325">
        <f ca="1">SUM(T23:OFFSET(V_ZRF_Suma_D,-1,19))</f>
        <v>0</v>
      </c>
      <c r="U26" s="325">
        <f ca="1">SUM(U23:OFFSET(V_ZRF_Suma_D,-1,20))</f>
        <v>0</v>
      </c>
      <c r="V26" s="325">
        <f ca="1">SUM(V23:OFFSET(V_ZRF_Suma_D,-1,21))</f>
        <v>0</v>
      </c>
      <c r="W26" s="104"/>
      <c r="Y26" s="179" t="s">
        <v>269</v>
      </c>
    </row>
    <row r="27" spans="1:25" s="274" customFormat="1" ht="14.1" hidden="1" customHeight="1">
      <c r="A27" s="283" t="s">
        <v>549</v>
      </c>
      <c r="B27" s="559"/>
      <c r="C27" s="560"/>
      <c r="D27" s="560"/>
      <c r="E27" s="561"/>
      <c r="F27" s="561"/>
      <c r="G27" s="561"/>
      <c r="H27" s="561"/>
      <c r="I27" s="561"/>
      <c r="J27" s="561"/>
      <c r="K27" s="561"/>
      <c r="L27" s="561"/>
      <c r="M27" s="561"/>
      <c r="N27" s="561"/>
      <c r="O27" s="561"/>
      <c r="P27" s="562"/>
      <c r="Q27" s="290" t="str">
        <f>IF(Q28="","",CONCATENATE(A27," - c.d."))</f>
        <v/>
      </c>
      <c r="W27" s="109"/>
      <c r="Y27" s="182" t="s">
        <v>270</v>
      </c>
    </row>
    <row r="28" spans="1:25" s="274" customFormat="1" ht="14.1" hidden="1" customHeight="1">
      <c r="A28" s="323" t="s">
        <v>550</v>
      </c>
      <c r="B28" s="33"/>
      <c r="C28" s="97"/>
      <c r="D28" s="103"/>
      <c r="E28" s="189">
        <f>SUM(H28,K28,N28,Q28,T28)</f>
        <v>0</v>
      </c>
      <c r="F28" s="189">
        <f>SUM(I28,L28,O28,R28,U28)</f>
        <v>0</v>
      </c>
      <c r="G28" s="189">
        <f>SUM(J28,M28,P28,S28,V28)</f>
        <v>0</v>
      </c>
      <c r="H28" s="103"/>
      <c r="I28" s="103"/>
      <c r="J28" s="103"/>
      <c r="K28" s="103"/>
      <c r="L28" s="103"/>
      <c r="M28" s="103"/>
      <c r="N28" s="103"/>
      <c r="O28" s="103"/>
      <c r="P28" s="103"/>
      <c r="Q28" s="103"/>
      <c r="R28" s="103"/>
      <c r="S28" s="103"/>
      <c r="T28" s="103"/>
      <c r="U28" s="103"/>
      <c r="V28" s="103"/>
      <c r="W28" s="97"/>
      <c r="Y28" s="179"/>
    </row>
    <row r="29" spans="1:25" s="274" customFormat="1" ht="14.1" hidden="1" customHeight="1">
      <c r="A29" s="323" t="s">
        <v>551</v>
      </c>
      <c r="B29" s="113"/>
      <c r="C29" s="97"/>
      <c r="D29" s="103"/>
      <c r="E29" s="189">
        <f t="shared" ref="E29:E30" si="12">SUM(H29,K29,N29,Q29,T29)</f>
        <v>0</v>
      </c>
      <c r="F29" s="189">
        <f t="shared" ref="F29:F30" si="13">SUM(I29,L29,O29,R29,U29)</f>
        <v>0</v>
      </c>
      <c r="G29" s="189">
        <f t="shared" ref="G29:G30" si="14">SUM(J29,M29,P29,S29,V29)</f>
        <v>0</v>
      </c>
      <c r="H29" s="103"/>
      <c r="I29" s="103"/>
      <c r="J29" s="103"/>
      <c r="K29" s="103"/>
      <c r="L29" s="103"/>
      <c r="M29" s="103"/>
      <c r="N29" s="103"/>
      <c r="O29" s="103"/>
      <c r="P29" s="103"/>
      <c r="Q29" s="103"/>
      <c r="R29" s="103"/>
      <c r="S29" s="103"/>
      <c r="T29" s="103"/>
      <c r="U29" s="103"/>
      <c r="V29" s="103"/>
      <c r="W29" s="97"/>
      <c r="Y29" s="179"/>
    </row>
    <row r="30" spans="1:25" s="326" customFormat="1" ht="14.1" hidden="1" customHeight="1">
      <c r="A30" s="279" t="s">
        <v>7</v>
      </c>
      <c r="B30" s="280"/>
      <c r="C30" s="281"/>
      <c r="D30" s="282"/>
      <c r="E30" s="189">
        <f t="shared" si="12"/>
        <v>0</v>
      </c>
      <c r="F30" s="189">
        <f t="shared" si="13"/>
        <v>0</v>
      </c>
      <c r="G30" s="189">
        <f t="shared" si="14"/>
        <v>0</v>
      </c>
      <c r="H30" s="103"/>
      <c r="I30" s="103"/>
      <c r="J30" s="103"/>
      <c r="K30" s="103"/>
      <c r="L30" s="103"/>
      <c r="M30" s="103"/>
      <c r="N30" s="103"/>
      <c r="O30" s="103"/>
      <c r="P30" s="103"/>
      <c r="Q30" s="103"/>
      <c r="R30" s="103"/>
      <c r="S30" s="103"/>
      <c r="T30" s="103"/>
      <c r="U30" s="103"/>
      <c r="V30" s="103"/>
      <c r="W30" s="98"/>
      <c r="Y30" s="329"/>
    </row>
    <row r="31" spans="1:25" s="274" customFormat="1" ht="14.1" hidden="1" customHeight="1">
      <c r="A31" s="253"/>
      <c r="B31" s="557" t="s">
        <v>552</v>
      </c>
      <c r="C31" s="557"/>
      <c r="D31" s="558"/>
      <c r="E31" s="324">
        <f ca="1">SUM(E28:OFFSET(V_ZRF_Suma_E,-1,4))</f>
        <v>0</v>
      </c>
      <c r="F31" s="325">
        <f ca="1">SUM(F28:OFFSET(V_ZRF_Suma_E,-1,5))</f>
        <v>0</v>
      </c>
      <c r="G31" s="325">
        <f ca="1">SUM(G28:OFFSET(V_ZRF_Suma_E,-1,6))</f>
        <v>0</v>
      </c>
      <c r="H31" s="325">
        <f ca="1">SUM(H28:OFFSET(V_ZRF_Suma_E,-1,7))</f>
        <v>0</v>
      </c>
      <c r="I31" s="325">
        <f ca="1">SUM(I28:OFFSET(V_ZRF_Suma_E,-1,8))</f>
        <v>0</v>
      </c>
      <c r="J31" s="325">
        <f ca="1">SUM(J28:OFFSET(V_ZRF_Suma_E,-1,9))</f>
        <v>0</v>
      </c>
      <c r="K31" s="325">
        <f ca="1">SUM(K28:OFFSET(V_ZRF_Suma_E,-1,10))</f>
        <v>0</v>
      </c>
      <c r="L31" s="325">
        <f ca="1">SUM(L28:OFFSET(V_ZRF_Suma_E,-1,11))</f>
        <v>0</v>
      </c>
      <c r="M31" s="325">
        <f ca="1">SUM(M28:OFFSET(V_ZRF_Suma_E,-1,12))</f>
        <v>0</v>
      </c>
      <c r="N31" s="325">
        <f ca="1">SUM(N28:OFFSET(V_ZRF_Suma_E,-1,13))</f>
        <v>0</v>
      </c>
      <c r="O31" s="325">
        <f ca="1">SUM(O28:OFFSET(V_ZRF_Suma_E,-1,14))</f>
        <v>0</v>
      </c>
      <c r="P31" s="325">
        <f ca="1">SUM(P28:OFFSET(V_ZRF_Suma_E,-1,15))</f>
        <v>0</v>
      </c>
      <c r="Q31" s="325">
        <f ca="1">SUM(Q28:OFFSET(V_ZRF_Suma_E,-1,16))</f>
        <v>0</v>
      </c>
      <c r="R31" s="325">
        <f ca="1">SUM(R28:OFFSET(V_ZRF_Suma_E,-1,17))</f>
        <v>0</v>
      </c>
      <c r="S31" s="325">
        <f ca="1">SUM(S28:OFFSET(V_ZRF_Suma_E,-1,18))</f>
        <v>0</v>
      </c>
      <c r="T31" s="325">
        <f ca="1">SUM(T28:OFFSET(V_ZRF_Suma_E,-1,19))</f>
        <v>0</v>
      </c>
      <c r="U31" s="325">
        <f ca="1">SUM(U28:OFFSET(V_ZRF_Suma_E,-1,20))</f>
        <v>0</v>
      </c>
      <c r="V31" s="325">
        <f ca="1">SUM(V28:OFFSET(V_ZRF_Suma_E,-1,21))</f>
        <v>0</v>
      </c>
      <c r="W31" s="104"/>
      <c r="Y31" s="179" t="s">
        <v>269</v>
      </c>
    </row>
    <row r="32" spans="1:25" s="274" customFormat="1" ht="14.1" hidden="1" customHeight="1">
      <c r="A32" s="283" t="s">
        <v>553</v>
      </c>
      <c r="B32" s="559"/>
      <c r="C32" s="560"/>
      <c r="D32" s="560"/>
      <c r="E32" s="561"/>
      <c r="F32" s="561"/>
      <c r="G32" s="561"/>
      <c r="H32" s="561"/>
      <c r="I32" s="561"/>
      <c r="J32" s="561"/>
      <c r="K32" s="561"/>
      <c r="L32" s="561"/>
      <c r="M32" s="561"/>
      <c r="N32" s="561"/>
      <c r="O32" s="561"/>
      <c r="P32" s="562"/>
      <c r="Q32" s="290" t="str">
        <f>IF(Q33="","",CONCATENATE(A32," - c.d."))</f>
        <v/>
      </c>
      <c r="W32" s="109"/>
      <c r="Y32" s="182" t="s">
        <v>270</v>
      </c>
    </row>
    <row r="33" spans="1:25" s="274" customFormat="1" ht="14.1" hidden="1" customHeight="1">
      <c r="A33" s="323" t="s">
        <v>554</v>
      </c>
      <c r="B33" s="33"/>
      <c r="C33" s="97"/>
      <c r="D33" s="103"/>
      <c r="E33" s="189">
        <f>SUM(H33,K33,N33,Q33,T33)</f>
        <v>0</v>
      </c>
      <c r="F33" s="189">
        <f>SUM(I33,L33,O33,R33,U33)</f>
        <v>0</v>
      </c>
      <c r="G33" s="189">
        <f>SUM(J33,M33,P33,S33,V33)</f>
        <v>0</v>
      </c>
      <c r="H33" s="103"/>
      <c r="I33" s="103"/>
      <c r="J33" s="103"/>
      <c r="K33" s="103"/>
      <c r="L33" s="103"/>
      <c r="M33" s="103"/>
      <c r="N33" s="103"/>
      <c r="O33" s="103"/>
      <c r="P33" s="103"/>
      <c r="Q33" s="103"/>
      <c r="R33" s="103"/>
      <c r="S33" s="103"/>
      <c r="T33" s="103"/>
      <c r="U33" s="103"/>
      <c r="V33" s="103"/>
      <c r="W33" s="97"/>
      <c r="Y33" s="179"/>
    </row>
    <row r="34" spans="1:25" s="274" customFormat="1" ht="14.1" hidden="1" customHeight="1">
      <c r="A34" s="323" t="s">
        <v>555</v>
      </c>
      <c r="B34" s="113"/>
      <c r="C34" s="97"/>
      <c r="D34" s="103"/>
      <c r="E34" s="189">
        <f t="shared" ref="E34:E35" si="15">SUM(H34,K34,N34,Q34,T34)</f>
        <v>0</v>
      </c>
      <c r="F34" s="189">
        <f t="shared" ref="F34:F35" si="16">SUM(I34,L34,O34,R34,U34)</f>
        <v>0</v>
      </c>
      <c r="G34" s="189">
        <f t="shared" ref="G34:G35" si="17">SUM(J34,M34,P34,S34,V34)</f>
        <v>0</v>
      </c>
      <c r="H34" s="103"/>
      <c r="I34" s="103"/>
      <c r="J34" s="103"/>
      <c r="K34" s="103"/>
      <c r="L34" s="103"/>
      <c r="M34" s="103"/>
      <c r="N34" s="103"/>
      <c r="O34" s="103"/>
      <c r="P34" s="103"/>
      <c r="Q34" s="103"/>
      <c r="R34" s="103"/>
      <c r="S34" s="103"/>
      <c r="T34" s="103"/>
      <c r="U34" s="103"/>
      <c r="V34" s="103"/>
      <c r="W34" s="97"/>
      <c r="Y34" s="179"/>
    </row>
    <row r="35" spans="1:25" s="326" customFormat="1" ht="14.1" hidden="1" customHeight="1">
      <c r="A35" s="279" t="s">
        <v>7</v>
      </c>
      <c r="B35" s="280"/>
      <c r="C35" s="281"/>
      <c r="D35" s="282"/>
      <c r="E35" s="189">
        <f t="shared" si="15"/>
        <v>0</v>
      </c>
      <c r="F35" s="189">
        <f t="shared" si="16"/>
        <v>0</v>
      </c>
      <c r="G35" s="189">
        <f t="shared" si="17"/>
        <v>0</v>
      </c>
      <c r="H35" s="103"/>
      <c r="I35" s="103"/>
      <c r="J35" s="103"/>
      <c r="K35" s="103"/>
      <c r="L35" s="103"/>
      <c r="M35" s="103"/>
      <c r="N35" s="103"/>
      <c r="O35" s="103"/>
      <c r="P35" s="103"/>
      <c r="Q35" s="103"/>
      <c r="R35" s="103"/>
      <c r="S35" s="103"/>
      <c r="T35" s="103"/>
      <c r="U35" s="103"/>
      <c r="V35" s="103"/>
      <c r="W35" s="98"/>
      <c r="Y35" s="329"/>
    </row>
    <row r="36" spans="1:25" s="274" customFormat="1" ht="14.1" hidden="1" customHeight="1">
      <c r="A36" s="253"/>
      <c r="B36" s="557" t="s">
        <v>556</v>
      </c>
      <c r="C36" s="557"/>
      <c r="D36" s="558"/>
      <c r="E36" s="324">
        <f ca="1">SUM(E33:OFFSET(V_ZRF_Suma_F,-1,4))</f>
        <v>0</v>
      </c>
      <c r="F36" s="325">
        <f ca="1">SUM(F33:OFFSET(V_ZRF_Suma_F,-1,5))</f>
        <v>0</v>
      </c>
      <c r="G36" s="325">
        <f ca="1">SUM(G33:OFFSET(V_ZRF_Suma_F,-1,6))</f>
        <v>0</v>
      </c>
      <c r="H36" s="325">
        <f ca="1">SUM(H33:OFFSET(V_ZRF_Suma_F,-1,7))</f>
        <v>0</v>
      </c>
      <c r="I36" s="325">
        <f ca="1">SUM(I33:OFFSET(V_ZRF_Suma_F,-1,8))</f>
        <v>0</v>
      </c>
      <c r="J36" s="325">
        <f ca="1">SUM(J33:OFFSET(V_ZRF_Suma_F,-1,9))</f>
        <v>0</v>
      </c>
      <c r="K36" s="325">
        <f ca="1">SUM(K33:OFFSET(V_ZRF_Suma_F,-1,10))</f>
        <v>0</v>
      </c>
      <c r="L36" s="325">
        <f ca="1">SUM(L33:OFFSET(V_ZRF_Suma_F,-1,11))</f>
        <v>0</v>
      </c>
      <c r="M36" s="325">
        <f ca="1">SUM(M33:OFFSET(V_ZRF_Suma_F,-1,12))</f>
        <v>0</v>
      </c>
      <c r="N36" s="325">
        <f ca="1">SUM(N33:OFFSET(V_ZRF_Suma_F,-1,13))</f>
        <v>0</v>
      </c>
      <c r="O36" s="325">
        <f ca="1">SUM(O33:OFFSET(V_ZRF_Suma_F,-1,14))</f>
        <v>0</v>
      </c>
      <c r="P36" s="325">
        <f ca="1">SUM(P33:OFFSET(V_ZRF_Suma_F,-1,15))</f>
        <v>0</v>
      </c>
      <c r="Q36" s="325">
        <f ca="1">SUM(Q33:OFFSET(V_ZRF_Suma_F,-1,16))</f>
        <v>0</v>
      </c>
      <c r="R36" s="325">
        <f ca="1">SUM(R33:OFFSET(V_ZRF_Suma_F,-1,17))</f>
        <v>0</v>
      </c>
      <c r="S36" s="325">
        <f ca="1">SUM(S33:OFFSET(V_ZRF_Suma_F,-1,18))</f>
        <v>0</v>
      </c>
      <c r="T36" s="325">
        <f ca="1">SUM(T33:OFFSET(V_ZRF_Suma_F,-1,19))</f>
        <v>0</v>
      </c>
      <c r="U36" s="325">
        <f ca="1">SUM(U33:OFFSET(V_ZRF_Suma_F,-1,20))</f>
        <v>0</v>
      </c>
      <c r="V36" s="325">
        <f ca="1">SUM(V33:OFFSET(V_ZRF_Suma_F,-1,21))</f>
        <v>0</v>
      </c>
      <c r="W36" s="104"/>
      <c r="Y36" s="179" t="s">
        <v>269</v>
      </c>
    </row>
    <row r="37" spans="1:25" s="274" customFormat="1" ht="14.1" hidden="1" customHeight="1">
      <c r="A37" s="283" t="s">
        <v>557</v>
      </c>
      <c r="B37" s="559"/>
      <c r="C37" s="560"/>
      <c r="D37" s="560"/>
      <c r="E37" s="561"/>
      <c r="F37" s="561"/>
      <c r="G37" s="561"/>
      <c r="H37" s="561"/>
      <c r="I37" s="561"/>
      <c r="J37" s="561"/>
      <c r="K37" s="561"/>
      <c r="L37" s="561"/>
      <c r="M37" s="561"/>
      <c r="N37" s="561"/>
      <c r="O37" s="561"/>
      <c r="P37" s="562"/>
      <c r="Q37" s="290" t="str">
        <f>IF(Q38="","",CONCATENATE(A37," - c.d."))</f>
        <v/>
      </c>
      <c r="W37" s="109"/>
      <c r="Y37" s="182" t="s">
        <v>270</v>
      </c>
    </row>
    <row r="38" spans="1:25" s="274" customFormat="1" ht="14.1" hidden="1" customHeight="1">
      <c r="A38" s="323" t="s">
        <v>558</v>
      </c>
      <c r="B38" s="33"/>
      <c r="C38" s="97"/>
      <c r="D38" s="103"/>
      <c r="E38" s="189">
        <f>SUM(H38,K38,N38,Q38,T38)</f>
        <v>0</v>
      </c>
      <c r="F38" s="189">
        <f>SUM(I38,L38,O38,R38,U38)</f>
        <v>0</v>
      </c>
      <c r="G38" s="189">
        <f>SUM(J38,M38,P38,S38,V38)</f>
        <v>0</v>
      </c>
      <c r="H38" s="103"/>
      <c r="I38" s="103"/>
      <c r="J38" s="103"/>
      <c r="K38" s="103"/>
      <c r="L38" s="103"/>
      <c r="M38" s="103"/>
      <c r="N38" s="103"/>
      <c r="O38" s="103"/>
      <c r="P38" s="103"/>
      <c r="Q38" s="103"/>
      <c r="R38" s="103"/>
      <c r="S38" s="103"/>
      <c r="T38" s="103"/>
      <c r="U38" s="103"/>
      <c r="V38" s="103"/>
      <c r="W38" s="97"/>
      <c r="Y38" s="179"/>
    </row>
    <row r="39" spans="1:25" s="274" customFormat="1" ht="14.1" hidden="1" customHeight="1">
      <c r="A39" s="323" t="s">
        <v>559</v>
      </c>
      <c r="B39" s="113"/>
      <c r="C39" s="97"/>
      <c r="D39" s="103"/>
      <c r="E39" s="189">
        <f t="shared" ref="E39:E40" si="18">SUM(H39,K39,N39,Q39,T39)</f>
        <v>0</v>
      </c>
      <c r="F39" s="189">
        <f t="shared" ref="F39:F40" si="19">SUM(I39,L39,O39,R39,U39)</f>
        <v>0</v>
      </c>
      <c r="G39" s="189">
        <f t="shared" ref="G39:G40" si="20">SUM(J39,M39,P39,S39,V39)</f>
        <v>0</v>
      </c>
      <c r="H39" s="103"/>
      <c r="I39" s="103"/>
      <c r="J39" s="103"/>
      <c r="K39" s="103"/>
      <c r="L39" s="103"/>
      <c r="M39" s="103"/>
      <c r="N39" s="103"/>
      <c r="O39" s="103"/>
      <c r="P39" s="103"/>
      <c r="Q39" s="103"/>
      <c r="R39" s="103"/>
      <c r="S39" s="103"/>
      <c r="T39" s="103"/>
      <c r="U39" s="103"/>
      <c r="V39" s="103"/>
      <c r="W39" s="97"/>
      <c r="Y39" s="179"/>
    </row>
    <row r="40" spans="1:25" s="326" customFormat="1" ht="14.1" hidden="1" customHeight="1">
      <c r="A40" s="279" t="s">
        <v>7</v>
      </c>
      <c r="B40" s="280"/>
      <c r="C40" s="281"/>
      <c r="D40" s="282"/>
      <c r="E40" s="189">
        <f t="shared" si="18"/>
        <v>0</v>
      </c>
      <c r="F40" s="189">
        <f t="shared" si="19"/>
        <v>0</v>
      </c>
      <c r="G40" s="189">
        <f t="shared" si="20"/>
        <v>0</v>
      </c>
      <c r="H40" s="103"/>
      <c r="I40" s="103"/>
      <c r="J40" s="103"/>
      <c r="K40" s="103"/>
      <c r="L40" s="103"/>
      <c r="M40" s="103"/>
      <c r="N40" s="103"/>
      <c r="O40" s="103"/>
      <c r="P40" s="103"/>
      <c r="Q40" s="103"/>
      <c r="R40" s="103"/>
      <c r="S40" s="103"/>
      <c r="T40" s="103"/>
      <c r="U40" s="103"/>
      <c r="V40" s="103"/>
      <c r="W40" s="98"/>
      <c r="Y40" s="329"/>
    </row>
    <row r="41" spans="1:25" s="274" customFormat="1" ht="14.1" hidden="1" customHeight="1">
      <c r="A41" s="253"/>
      <c r="B41" s="557" t="s">
        <v>560</v>
      </c>
      <c r="C41" s="557"/>
      <c r="D41" s="558"/>
      <c r="E41" s="324">
        <f ca="1">SUM(E38:OFFSET(V_ZRF_Suma_G,-1,4))</f>
        <v>0</v>
      </c>
      <c r="F41" s="325">
        <f ca="1">SUM(F38:OFFSET(V_ZRF_Suma_G,-1,5))</f>
        <v>0</v>
      </c>
      <c r="G41" s="325">
        <f ca="1">SUM(G38:OFFSET(V_ZRF_Suma_G,-1,6))</f>
        <v>0</v>
      </c>
      <c r="H41" s="325">
        <f ca="1">SUM(H38:OFFSET(V_ZRF_Suma_G,-1,7))</f>
        <v>0</v>
      </c>
      <c r="I41" s="325">
        <f ca="1">SUM(I38:OFFSET(V_ZRF_Suma_G,-1,8))</f>
        <v>0</v>
      </c>
      <c r="J41" s="325">
        <f ca="1">SUM(J38:OFFSET(V_ZRF_Suma_G,-1,9))</f>
        <v>0</v>
      </c>
      <c r="K41" s="325">
        <f ca="1">SUM(K38:OFFSET(V_ZRF_Suma_G,-1,10))</f>
        <v>0</v>
      </c>
      <c r="L41" s="325">
        <f ca="1">SUM(L38:OFFSET(V_ZRF_Suma_G,-1,11))</f>
        <v>0</v>
      </c>
      <c r="M41" s="325">
        <f ca="1">SUM(M38:OFFSET(V_ZRF_Suma_G,-1,12))</f>
        <v>0</v>
      </c>
      <c r="N41" s="325">
        <f ca="1">SUM(N38:OFFSET(V_ZRF_Suma_G,-1,13))</f>
        <v>0</v>
      </c>
      <c r="O41" s="325">
        <f ca="1">SUM(O38:OFFSET(V_ZRF_Suma_G,-1,14))</f>
        <v>0</v>
      </c>
      <c r="P41" s="325">
        <f ca="1">SUM(P38:OFFSET(V_ZRF_Suma_G,-1,15))</f>
        <v>0</v>
      </c>
      <c r="Q41" s="325">
        <f ca="1">SUM(Q38:OFFSET(V_ZRF_Suma_G,-1,16))</f>
        <v>0</v>
      </c>
      <c r="R41" s="325">
        <f ca="1">SUM(R38:OFFSET(V_ZRF_Suma_G,-1,17))</f>
        <v>0</v>
      </c>
      <c r="S41" s="325">
        <f ca="1">SUM(S38:OFFSET(V_ZRF_Suma_G,-1,18))</f>
        <v>0</v>
      </c>
      <c r="T41" s="325">
        <f ca="1">SUM(T38:OFFSET(V_ZRF_Suma_G,-1,19))</f>
        <v>0</v>
      </c>
      <c r="U41" s="325">
        <f ca="1">SUM(U38:OFFSET(V_ZRF_Suma_G,-1,20))</f>
        <v>0</v>
      </c>
      <c r="V41" s="325">
        <f ca="1">SUM(V38:OFFSET(V_ZRF_Suma_G,-1,21))</f>
        <v>0</v>
      </c>
      <c r="W41" s="104"/>
      <c r="Y41" s="179" t="s">
        <v>269</v>
      </c>
    </row>
    <row r="42" spans="1:25" s="274" customFormat="1" ht="14.1" hidden="1" customHeight="1">
      <c r="A42" s="283" t="s">
        <v>561</v>
      </c>
      <c r="B42" s="559"/>
      <c r="C42" s="560"/>
      <c r="D42" s="560"/>
      <c r="E42" s="561"/>
      <c r="F42" s="561"/>
      <c r="G42" s="561"/>
      <c r="H42" s="561"/>
      <c r="I42" s="561"/>
      <c r="J42" s="561"/>
      <c r="K42" s="561"/>
      <c r="L42" s="561"/>
      <c r="M42" s="561"/>
      <c r="N42" s="561"/>
      <c r="O42" s="561"/>
      <c r="P42" s="562"/>
      <c r="Q42" s="290" t="str">
        <f>IF(Q43="","",CONCATENATE(A42," - c.d."))</f>
        <v/>
      </c>
      <c r="W42" s="109"/>
      <c r="Y42" s="182" t="s">
        <v>270</v>
      </c>
    </row>
    <row r="43" spans="1:25" s="274" customFormat="1" ht="14.1" hidden="1" customHeight="1">
      <c r="A43" s="323" t="s">
        <v>562</v>
      </c>
      <c r="B43" s="33"/>
      <c r="C43" s="97"/>
      <c r="D43" s="103"/>
      <c r="E43" s="189">
        <f>SUM(H43,K43,N43,Q43,T43)</f>
        <v>0</v>
      </c>
      <c r="F43" s="189">
        <f>SUM(I43,L43,O43,R43,U43)</f>
        <v>0</v>
      </c>
      <c r="G43" s="189">
        <f>SUM(J43,M43,P43,S43,V43)</f>
        <v>0</v>
      </c>
      <c r="H43" s="103"/>
      <c r="I43" s="103"/>
      <c r="J43" s="103"/>
      <c r="K43" s="103"/>
      <c r="L43" s="103"/>
      <c r="M43" s="103"/>
      <c r="N43" s="103"/>
      <c r="O43" s="103"/>
      <c r="P43" s="103"/>
      <c r="Q43" s="103"/>
      <c r="R43" s="103"/>
      <c r="S43" s="103"/>
      <c r="T43" s="103"/>
      <c r="U43" s="103"/>
      <c r="V43" s="103"/>
      <c r="W43" s="97"/>
      <c r="Y43" s="179"/>
    </row>
    <row r="44" spans="1:25" s="274" customFormat="1" ht="14.1" hidden="1" customHeight="1">
      <c r="A44" s="323" t="s">
        <v>563</v>
      </c>
      <c r="B44" s="113"/>
      <c r="C44" s="97"/>
      <c r="D44" s="103"/>
      <c r="E44" s="189">
        <f t="shared" ref="E44:E45" si="21">SUM(H44,K44,N44,Q44,T44)</f>
        <v>0</v>
      </c>
      <c r="F44" s="189">
        <f t="shared" ref="F44:F45" si="22">SUM(I44,L44,O44,R44,U44)</f>
        <v>0</v>
      </c>
      <c r="G44" s="189">
        <f t="shared" ref="G44:G45" si="23">SUM(J44,M44,P44,S44,V44)</f>
        <v>0</v>
      </c>
      <c r="H44" s="103"/>
      <c r="I44" s="103"/>
      <c r="J44" s="103"/>
      <c r="K44" s="103"/>
      <c r="L44" s="103"/>
      <c r="M44" s="103"/>
      <c r="N44" s="103"/>
      <c r="O44" s="103"/>
      <c r="P44" s="103"/>
      <c r="Q44" s="103"/>
      <c r="R44" s="103"/>
      <c r="S44" s="103"/>
      <c r="T44" s="103"/>
      <c r="U44" s="103"/>
      <c r="V44" s="103"/>
      <c r="W44" s="97"/>
      <c r="Y44" s="179"/>
    </row>
    <row r="45" spans="1:25" s="326" customFormat="1" ht="14.1" hidden="1" customHeight="1">
      <c r="A45" s="279" t="s">
        <v>7</v>
      </c>
      <c r="B45" s="280"/>
      <c r="C45" s="281"/>
      <c r="D45" s="282"/>
      <c r="E45" s="189">
        <f t="shared" si="21"/>
        <v>0</v>
      </c>
      <c r="F45" s="189">
        <f t="shared" si="22"/>
        <v>0</v>
      </c>
      <c r="G45" s="189">
        <f t="shared" si="23"/>
        <v>0</v>
      </c>
      <c r="H45" s="103"/>
      <c r="I45" s="103"/>
      <c r="J45" s="103"/>
      <c r="K45" s="103"/>
      <c r="L45" s="103"/>
      <c r="M45" s="103"/>
      <c r="N45" s="103"/>
      <c r="O45" s="103"/>
      <c r="P45" s="103"/>
      <c r="Q45" s="103"/>
      <c r="R45" s="103"/>
      <c r="S45" s="103"/>
      <c r="T45" s="103"/>
      <c r="U45" s="103"/>
      <c r="V45" s="103"/>
      <c r="W45" s="98"/>
      <c r="Y45" s="329"/>
    </row>
    <row r="46" spans="1:25" s="274" customFormat="1" ht="14.1" hidden="1" customHeight="1">
      <c r="A46" s="253"/>
      <c r="B46" s="557" t="s">
        <v>566</v>
      </c>
      <c r="C46" s="557"/>
      <c r="D46" s="558"/>
      <c r="E46" s="324">
        <f ca="1">SUM(E43:OFFSET(V_ZRF_Suma_H,-1,4))</f>
        <v>0</v>
      </c>
      <c r="F46" s="325">
        <f ca="1">SUM(F43:OFFSET(V_ZRF_Suma_H,-1,5))</f>
        <v>0</v>
      </c>
      <c r="G46" s="325">
        <f ca="1">SUM(G43:OFFSET(V_ZRF_Suma_H,-1,6))</f>
        <v>0</v>
      </c>
      <c r="H46" s="325">
        <f ca="1">SUM(H43:OFFSET(V_ZRF_Suma_H,-1,7))</f>
        <v>0</v>
      </c>
      <c r="I46" s="325">
        <f ca="1">SUM(I43:OFFSET(V_ZRF_Suma_H,-1,8))</f>
        <v>0</v>
      </c>
      <c r="J46" s="325">
        <f ca="1">SUM(J43:OFFSET(V_ZRF_Suma_H,-1,9))</f>
        <v>0</v>
      </c>
      <c r="K46" s="325">
        <f ca="1">SUM(K43:OFFSET(V_ZRF_Suma_H,-1,10))</f>
        <v>0</v>
      </c>
      <c r="L46" s="325">
        <f ca="1">SUM(L43:OFFSET(V_ZRF_Suma_H,-1,11))</f>
        <v>0</v>
      </c>
      <c r="M46" s="325">
        <f ca="1">SUM(M43:OFFSET(V_ZRF_Suma_H,-1,12))</f>
        <v>0</v>
      </c>
      <c r="N46" s="325">
        <f ca="1">SUM(N43:OFFSET(V_ZRF_Suma_H,-1,13))</f>
        <v>0</v>
      </c>
      <c r="O46" s="325">
        <f ca="1">SUM(O43:OFFSET(V_ZRF_Suma_H,-1,14))</f>
        <v>0</v>
      </c>
      <c r="P46" s="325">
        <f ca="1">SUM(P43:OFFSET(V_ZRF_Suma_H,-1,15))</f>
        <v>0</v>
      </c>
      <c r="Q46" s="325">
        <f ca="1">SUM(Q43:OFFSET(V_ZRF_Suma_H,-1,16))</f>
        <v>0</v>
      </c>
      <c r="R46" s="325">
        <f ca="1">SUM(R43:OFFSET(V_ZRF_Suma_H,-1,17))</f>
        <v>0</v>
      </c>
      <c r="S46" s="325">
        <f ca="1">SUM(S43:OFFSET(V_ZRF_Suma_H,-1,18))</f>
        <v>0</v>
      </c>
      <c r="T46" s="325">
        <f ca="1">SUM(T43:OFFSET(V_ZRF_Suma_H,-1,19))</f>
        <v>0</v>
      </c>
      <c r="U46" s="325">
        <f ca="1">SUM(U43:OFFSET(V_ZRF_Suma_H,-1,20))</f>
        <v>0</v>
      </c>
      <c r="V46" s="325">
        <f ca="1">SUM(V43:OFFSET(V_ZRF_Suma_H,-1,21))</f>
        <v>0</v>
      </c>
      <c r="W46" s="104"/>
      <c r="Y46" s="179" t="s">
        <v>269</v>
      </c>
    </row>
    <row r="47" spans="1:25" s="274" customFormat="1" ht="14.1" hidden="1" customHeight="1">
      <c r="A47" s="283" t="s">
        <v>42</v>
      </c>
      <c r="B47" s="559"/>
      <c r="C47" s="560"/>
      <c r="D47" s="560"/>
      <c r="E47" s="561"/>
      <c r="F47" s="561"/>
      <c r="G47" s="561"/>
      <c r="H47" s="561"/>
      <c r="I47" s="561"/>
      <c r="J47" s="561"/>
      <c r="K47" s="561"/>
      <c r="L47" s="561"/>
      <c r="M47" s="561"/>
      <c r="N47" s="561"/>
      <c r="O47" s="561"/>
      <c r="P47" s="562"/>
      <c r="Q47" s="290" t="str">
        <f>IF(Q48="","",CONCATENATE(A47," - c.d."))</f>
        <v/>
      </c>
      <c r="W47" s="109"/>
      <c r="Y47" s="182" t="s">
        <v>270</v>
      </c>
    </row>
    <row r="48" spans="1:25" s="274" customFormat="1" ht="14.1" hidden="1" customHeight="1">
      <c r="A48" s="323" t="s">
        <v>564</v>
      </c>
      <c r="B48" s="33"/>
      <c r="C48" s="97"/>
      <c r="D48" s="103"/>
      <c r="E48" s="189">
        <f>SUM(H48,K48,N48,Q48,T48)</f>
        <v>0</v>
      </c>
      <c r="F48" s="189">
        <f>SUM(I48,L48,O48,R48,U48)</f>
        <v>0</v>
      </c>
      <c r="G48" s="189">
        <f>SUM(J48,M48,P48,S48,V48)</f>
        <v>0</v>
      </c>
      <c r="H48" s="103"/>
      <c r="I48" s="103"/>
      <c r="J48" s="103"/>
      <c r="K48" s="103"/>
      <c r="L48" s="103"/>
      <c r="M48" s="103"/>
      <c r="N48" s="103"/>
      <c r="O48" s="103"/>
      <c r="P48" s="103"/>
      <c r="Q48" s="103"/>
      <c r="R48" s="103"/>
      <c r="S48" s="103"/>
      <c r="T48" s="103"/>
      <c r="U48" s="103"/>
      <c r="V48" s="103"/>
      <c r="W48" s="97"/>
      <c r="Y48" s="179"/>
    </row>
    <row r="49" spans="1:25" s="274" customFormat="1" ht="14.1" hidden="1" customHeight="1">
      <c r="A49" s="323" t="s">
        <v>565</v>
      </c>
      <c r="B49" s="113"/>
      <c r="C49" s="97"/>
      <c r="D49" s="103"/>
      <c r="E49" s="189">
        <f t="shared" ref="E49:E50" si="24">SUM(H49,K49,N49,Q49,T49)</f>
        <v>0</v>
      </c>
      <c r="F49" s="189">
        <f t="shared" ref="F49:F50" si="25">SUM(I49,L49,O49,R49,U49)</f>
        <v>0</v>
      </c>
      <c r="G49" s="189">
        <f t="shared" ref="G49:G50" si="26">SUM(J49,M49,P49,S49,V49)</f>
        <v>0</v>
      </c>
      <c r="H49" s="103"/>
      <c r="I49" s="103"/>
      <c r="J49" s="103"/>
      <c r="K49" s="103"/>
      <c r="L49" s="103"/>
      <c r="M49" s="103"/>
      <c r="N49" s="103"/>
      <c r="O49" s="103"/>
      <c r="P49" s="103"/>
      <c r="Q49" s="103"/>
      <c r="R49" s="103"/>
      <c r="S49" s="103"/>
      <c r="T49" s="103"/>
      <c r="U49" s="103"/>
      <c r="V49" s="103"/>
      <c r="W49" s="97"/>
      <c r="Y49" s="179"/>
    </row>
    <row r="50" spans="1:25" s="326" customFormat="1" ht="14.1" hidden="1" customHeight="1">
      <c r="A50" s="279" t="s">
        <v>7</v>
      </c>
      <c r="B50" s="280"/>
      <c r="C50" s="281"/>
      <c r="D50" s="282"/>
      <c r="E50" s="189">
        <f t="shared" si="24"/>
        <v>0</v>
      </c>
      <c r="F50" s="189">
        <f t="shared" si="25"/>
        <v>0</v>
      </c>
      <c r="G50" s="189">
        <f t="shared" si="26"/>
        <v>0</v>
      </c>
      <c r="H50" s="103"/>
      <c r="I50" s="103"/>
      <c r="J50" s="103"/>
      <c r="K50" s="103"/>
      <c r="L50" s="103"/>
      <c r="M50" s="103"/>
      <c r="N50" s="103"/>
      <c r="O50" s="103"/>
      <c r="P50" s="103"/>
      <c r="Q50" s="103"/>
      <c r="R50" s="103"/>
      <c r="S50" s="103"/>
      <c r="T50" s="103"/>
      <c r="U50" s="103"/>
      <c r="V50" s="103"/>
      <c r="W50" s="98"/>
      <c r="Y50" s="329"/>
    </row>
    <row r="51" spans="1:25" s="274" customFormat="1" ht="14.1" hidden="1" customHeight="1">
      <c r="A51" s="253"/>
      <c r="B51" s="557" t="s">
        <v>567</v>
      </c>
      <c r="C51" s="557"/>
      <c r="D51" s="558"/>
      <c r="E51" s="324">
        <f ca="1">SUM(E48:OFFSET(V_ZRF_Suma_I.,-1,4))</f>
        <v>0</v>
      </c>
      <c r="F51" s="325">
        <f ca="1">SUM(F48:OFFSET(V_ZRF_Suma_I.,-1,5))</f>
        <v>0</v>
      </c>
      <c r="G51" s="325">
        <f ca="1">SUM(G48:OFFSET(V_ZRF_Suma_I.,-1,6))</f>
        <v>0</v>
      </c>
      <c r="H51" s="325">
        <f ca="1">SUM(H48:OFFSET(V_ZRF_Suma_I.,-1,7))</f>
        <v>0</v>
      </c>
      <c r="I51" s="325">
        <f ca="1">SUM(I48:OFFSET(V_ZRF_Suma_I.,-1,8))</f>
        <v>0</v>
      </c>
      <c r="J51" s="325">
        <f ca="1">SUM(J48:OFFSET(V_ZRF_Suma_I.,-1,9))</f>
        <v>0</v>
      </c>
      <c r="K51" s="325">
        <f ca="1">SUM(K48:OFFSET(V_ZRF_Suma_I.,-1,10))</f>
        <v>0</v>
      </c>
      <c r="L51" s="325">
        <f ca="1">SUM(L48:OFFSET(V_ZRF_Suma_I.,-1,11))</f>
        <v>0</v>
      </c>
      <c r="M51" s="325">
        <f ca="1">SUM(M48:OFFSET(V_ZRF_Suma_I.,-1,12))</f>
        <v>0</v>
      </c>
      <c r="N51" s="325">
        <f ca="1">SUM(N48:OFFSET(V_ZRF_Suma_I.,-1,13))</f>
        <v>0</v>
      </c>
      <c r="O51" s="325">
        <f ca="1">SUM(O48:OFFSET(V_ZRF_Suma_I.,-1,14))</f>
        <v>0</v>
      </c>
      <c r="P51" s="325">
        <f ca="1">SUM(P48:OFFSET(V_ZRF_Suma_I.,-1,15))</f>
        <v>0</v>
      </c>
      <c r="Q51" s="325">
        <f ca="1">SUM(Q48:OFFSET(V_ZRF_Suma_I.,-1,16))</f>
        <v>0</v>
      </c>
      <c r="R51" s="325">
        <f ca="1">SUM(R48:OFFSET(V_ZRF_Suma_I.,-1,17))</f>
        <v>0</v>
      </c>
      <c r="S51" s="325">
        <f ca="1">SUM(S48:OFFSET(V_ZRF_Suma_I.,-1,18))</f>
        <v>0</v>
      </c>
      <c r="T51" s="325">
        <f ca="1">SUM(T48:OFFSET(V_ZRF_Suma_I.,-1,19))</f>
        <v>0</v>
      </c>
      <c r="U51" s="325">
        <f ca="1">SUM(U48:OFFSET(V_ZRF_Suma_I.,-1,20))</f>
        <v>0</v>
      </c>
      <c r="V51" s="325">
        <f ca="1">SUM(V48:OFFSET(V_ZRF_Suma_I.,-1,21))</f>
        <v>0</v>
      </c>
      <c r="W51" s="104"/>
      <c r="Y51" s="179" t="s">
        <v>269</v>
      </c>
    </row>
    <row r="52" spans="1:25" s="274" customFormat="1" ht="14.1" hidden="1" customHeight="1">
      <c r="A52" s="283" t="s">
        <v>568</v>
      </c>
      <c r="B52" s="559"/>
      <c r="C52" s="560"/>
      <c r="D52" s="560"/>
      <c r="E52" s="561"/>
      <c r="F52" s="561"/>
      <c r="G52" s="561"/>
      <c r="H52" s="561"/>
      <c r="I52" s="561"/>
      <c r="J52" s="561"/>
      <c r="K52" s="561"/>
      <c r="L52" s="561"/>
      <c r="M52" s="561"/>
      <c r="N52" s="561"/>
      <c r="O52" s="561"/>
      <c r="P52" s="562"/>
      <c r="Q52" s="290" t="str">
        <f>IF(Q53="","",CONCATENATE(A52," - c.d."))</f>
        <v/>
      </c>
      <c r="W52" s="109"/>
      <c r="Y52" s="182" t="s">
        <v>270</v>
      </c>
    </row>
    <row r="53" spans="1:25" s="274" customFormat="1" ht="14.1" hidden="1" customHeight="1">
      <c r="A53" s="323" t="s">
        <v>569</v>
      </c>
      <c r="B53" s="33"/>
      <c r="C53" s="97"/>
      <c r="D53" s="103"/>
      <c r="E53" s="189">
        <f>SUM(H53,K53,N53,Q53,T53)</f>
        <v>0</v>
      </c>
      <c r="F53" s="189">
        <f>SUM(I53,L53,O53,R53,U53)</f>
        <v>0</v>
      </c>
      <c r="G53" s="189">
        <f>SUM(J53,M53,P53,S53,V53)</f>
        <v>0</v>
      </c>
      <c r="H53" s="103"/>
      <c r="I53" s="103"/>
      <c r="J53" s="103"/>
      <c r="K53" s="103"/>
      <c r="L53" s="103"/>
      <c r="M53" s="103"/>
      <c r="N53" s="103"/>
      <c r="O53" s="103"/>
      <c r="P53" s="103"/>
      <c r="Q53" s="103"/>
      <c r="R53" s="103"/>
      <c r="S53" s="103"/>
      <c r="T53" s="103"/>
      <c r="U53" s="103"/>
      <c r="V53" s="103"/>
      <c r="W53" s="97"/>
      <c r="Y53" s="179"/>
    </row>
    <row r="54" spans="1:25" s="274" customFormat="1" ht="14.1" hidden="1" customHeight="1">
      <c r="A54" s="323" t="s">
        <v>570</v>
      </c>
      <c r="B54" s="113"/>
      <c r="C54" s="97"/>
      <c r="D54" s="103"/>
      <c r="E54" s="189">
        <f t="shared" ref="E54:E55" si="27">SUM(H54,K54,N54,Q54,T54)</f>
        <v>0</v>
      </c>
      <c r="F54" s="189">
        <f t="shared" ref="F54:F55" si="28">SUM(I54,L54,O54,R54,U54)</f>
        <v>0</v>
      </c>
      <c r="G54" s="189">
        <f t="shared" ref="G54:G55" si="29">SUM(J54,M54,P54,S54,V54)</f>
        <v>0</v>
      </c>
      <c r="H54" s="103"/>
      <c r="I54" s="103"/>
      <c r="J54" s="103"/>
      <c r="K54" s="103"/>
      <c r="L54" s="103"/>
      <c r="M54" s="103"/>
      <c r="N54" s="103"/>
      <c r="O54" s="103"/>
      <c r="P54" s="103"/>
      <c r="Q54" s="103"/>
      <c r="R54" s="103"/>
      <c r="S54" s="103"/>
      <c r="T54" s="103"/>
      <c r="U54" s="103"/>
      <c r="V54" s="103"/>
      <c r="W54" s="97"/>
      <c r="Y54" s="179"/>
    </row>
    <row r="55" spans="1:25" s="326" customFormat="1" ht="14.1" hidden="1" customHeight="1">
      <c r="A55" s="279" t="s">
        <v>7</v>
      </c>
      <c r="B55" s="280"/>
      <c r="C55" s="281"/>
      <c r="D55" s="282"/>
      <c r="E55" s="189">
        <f t="shared" si="27"/>
        <v>0</v>
      </c>
      <c r="F55" s="189">
        <f t="shared" si="28"/>
        <v>0</v>
      </c>
      <c r="G55" s="189">
        <f t="shared" si="29"/>
        <v>0</v>
      </c>
      <c r="H55" s="103"/>
      <c r="I55" s="103"/>
      <c r="J55" s="103"/>
      <c r="K55" s="103"/>
      <c r="L55" s="103"/>
      <c r="M55" s="103"/>
      <c r="N55" s="103"/>
      <c r="O55" s="103"/>
      <c r="P55" s="103"/>
      <c r="Q55" s="103"/>
      <c r="R55" s="103"/>
      <c r="S55" s="103"/>
      <c r="T55" s="103"/>
      <c r="U55" s="103"/>
      <c r="V55" s="103"/>
      <c r="W55" s="98"/>
      <c r="Y55" s="329"/>
    </row>
    <row r="56" spans="1:25" s="274" customFormat="1" ht="14.1" hidden="1" customHeight="1">
      <c r="A56" s="253"/>
      <c r="B56" s="557" t="s">
        <v>571</v>
      </c>
      <c r="C56" s="557"/>
      <c r="D56" s="558"/>
      <c r="E56" s="324">
        <f ca="1">SUM(E53:OFFSET(V_ZRF_Suma_J,-1,4))</f>
        <v>0</v>
      </c>
      <c r="F56" s="325">
        <f ca="1">SUM(F53:OFFSET(V_ZRF_Suma_J,-1,5))</f>
        <v>0</v>
      </c>
      <c r="G56" s="325">
        <f ca="1">SUM(G53:OFFSET(V_ZRF_Suma_J,-1,6))</f>
        <v>0</v>
      </c>
      <c r="H56" s="325">
        <f ca="1">SUM(H53:OFFSET(V_ZRF_Suma_J,-1,7))</f>
        <v>0</v>
      </c>
      <c r="I56" s="325">
        <f ca="1">SUM(I53:OFFSET(V_ZRF_Suma_J,-1,8))</f>
        <v>0</v>
      </c>
      <c r="J56" s="325">
        <f ca="1">SUM(J53:OFFSET(V_ZRF_Suma_J,-1,9))</f>
        <v>0</v>
      </c>
      <c r="K56" s="325">
        <f ca="1">SUM(K53:OFFSET(V_ZRF_Suma_J,-1,10))</f>
        <v>0</v>
      </c>
      <c r="L56" s="325">
        <f ca="1">SUM(L53:OFFSET(V_ZRF_Suma_J,-1,11))</f>
        <v>0</v>
      </c>
      <c r="M56" s="325">
        <f ca="1">SUM(M53:OFFSET(V_ZRF_Suma_J,-1,12))</f>
        <v>0</v>
      </c>
      <c r="N56" s="325">
        <f ca="1">SUM(N53:OFFSET(V_ZRF_Suma_J,-1,13))</f>
        <v>0</v>
      </c>
      <c r="O56" s="325">
        <f ca="1">SUM(O53:OFFSET(V_ZRF_Suma_J,-1,14))</f>
        <v>0</v>
      </c>
      <c r="P56" s="325">
        <f ca="1">SUM(P53:OFFSET(V_ZRF_Suma_J,-1,15))</f>
        <v>0</v>
      </c>
      <c r="Q56" s="325">
        <f ca="1">SUM(Q53:OFFSET(V_ZRF_Suma_J,-1,16))</f>
        <v>0</v>
      </c>
      <c r="R56" s="325">
        <f ca="1">SUM(R53:OFFSET(V_ZRF_Suma_J,-1,17))</f>
        <v>0</v>
      </c>
      <c r="S56" s="325">
        <f ca="1">SUM(S53:OFFSET(V_ZRF_Suma_J,-1,18))</f>
        <v>0</v>
      </c>
      <c r="T56" s="325">
        <f ca="1">SUM(T53:OFFSET(V_ZRF_Suma_J,-1,19))</f>
        <v>0</v>
      </c>
      <c r="U56" s="325">
        <f ca="1">SUM(U53:OFFSET(V_ZRF_Suma_J,-1,20))</f>
        <v>0</v>
      </c>
      <c r="V56" s="325">
        <f ca="1">SUM(V53:OFFSET(V_ZRF_Suma_J,-1,21))</f>
        <v>0</v>
      </c>
      <c r="W56" s="104"/>
      <c r="Y56" s="179" t="s">
        <v>269</v>
      </c>
    </row>
    <row r="57" spans="1:25" s="274" customFormat="1" ht="14.1" customHeight="1">
      <c r="A57" s="287" t="s">
        <v>74</v>
      </c>
      <c r="B57" s="288"/>
      <c r="C57" s="288"/>
      <c r="D57" s="289"/>
      <c r="E57" s="325">
        <f ca="1">SUM(OFFSET(V_ZRF_Suma_A,0,4),OFFSET(V_ZRF_Suma_B,0,4),OFFSET(V_ZRF_Suma_C,0,4),OFFSET(V_ZRF_Suma_D,0,4),OFFSET(V_ZRF_Suma_E,0,4),OFFSET(V_ZRF_Suma_F,0,4),OFFSET(V_ZRF_Suma_G,0,4),OFFSET(V_ZRF_Suma_H,0,4),OFFSET(V_ZRF_Suma_I.,0,4),OFFSET(V_ZRF_Suma_J,0,4))</f>
        <v>0</v>
      </c>
      <c r="F57" s="325">
        <f ca="1">SUM(OFFSET(V_ZRF_Suma_A,0,5),OFFSET(V_ZRF_Suma_B,0,5),OFFSET(V_ZRF_Suma_C,0,5),OFFSET(V_ZRF_Suma_D,0,5),OFFSET(V_ZRF_Suma_E,0,5),OFFSET(V_ZRF_Suma_F,0,5),OFFSET(V_ZRF_Suma_G,0,5),OFFSET(V_ZRF_Suma_H,0,5),OFFSET(V_ZRF_Suma_I.,0,5),OFFSET(V_ZRF_Suma_J,0,5))</f>
        <v>0</v>
      </c>
      <c r="G57" s="325">
        <f ca="1">SUM(OFFSET(V_ZRF_Suma_A,0,6),OFFSET(V_ZRF_Suma_B,0,6),OFFSET(V_ZRF_Suma_C,0,6),OFFSET(V_ZRF_Suma_D,0,6),OFFSET(V_ZRF_Suma_E,0,6),OFFSET(V_ZRF_Suma_F,0,6),OFFSET(V_ZRF_Suma_G,0,6),OFFSET(V_ZRF_Suma_H,0,6),OFFSET(V_ZRF_Suma_I.,0,6),OFFSET(V_ZRF_Suma_J,0,6))</f>
        <v>0</v>
      </c>
      <c r="H57" s="325">
        <f ca="1">SUM(OFFSET(V_ZRF_Suma_A,0,7),OFFSET(V_ZRF_Suma_B,0,7),OFFSET(V_ZRF_Suma_C,0,7),OFFSET(V_ZRF_Suma_D,0,7),OFFSET(V_ZRF_Suma_E,0,7),OFFSET(V_ZRF_Suma_F,0,7),OFFSET(V_ZRF_Suma_G,0,7),OFFSET(V_ZRF_Suma_H,0,7),OFFSET(V_ZRF_Suma_I.,0,7),OFFSET(V_ZRF_Suma_J,0,7))</f>
        <v>0</v>
      </c>
      <c r="I57" s="325">
        <f ca="1">SUM(OFFSET(V_ZRF_Suma_A,0,8),OFFSET(V_ZRF_Suma_B,0,8),OFFSET(V_ZRF_Suma_C,0,8),OFFSET(V_ZRF_Suma_D,0,8),OFFSET(V_ZRF_Suma_E,0,8),OFFSET(V_ZRF_Suma_F,0,8),OFFSET(V_ZRF_Suma_G,0,8),OFFSET(V_ZRF_Suma_H,0,8),OFFSET(V_ZRF_Suma_I.,0,8),OFFSET(V_ZRF_Suma_J,0,8))</f>
        <v>0</v>
      </c>
      <c r="J57" s="325">
        <f ca="1">SUM(OFFSET(V_ZRF_Suma_A,0,9),OFFSET(V_ZRF_Suma_B,0,9),OFFSET(V_ZRF_Suma_C,0,9),OFFSET(V_ZRF_Suma_D,0,9),OFFSET(V_ZRF_Suma_E,0,9),OFFSET(V_ZRF_Suma_F,0,9),OFFSET(V_ZRF_Suma_G,0,9),OFFSET(V_ZRF_Suma_H,0,9),OFFSET(V_ZRF_Suma_I.,0,9),OFFSET(V_ZRF_Suma_J,0,9))</f>
        <v>0</v>
      </c>
      <c r="K57" s="325">
        <f ca="1">SUM(OFFSET(V_ZRF_Suma_A,0,10),OFFSET(V_ZRF_Suma_B,0,10),OFFSET(V_ZRF_Suma_C,0,10),OFFSET(V_ZRF_Suma_D,0,10),OFFSET(V_ZRF_Suma_E,0,10),OFFSET(V_ZRF_Suma_F,0,10),OFFSET(V_ZRF_Suma_G,0,10),OFFSET(V_ZRF_Suma_H,0,10),OFFSET(V_ZRF_Suma_I.,0,10),OFFSET(V_ZRF_Suma_J,0,10))</f>
        <v>0</v>
      </c>
      <c r="L57" s="325">
        <f ca="1">SUM(OFFSET(V_ZRF_Suma_A,0,11),OFFSET(V_ZRF_Suma_B,0,11),OFFSET(V_ZRF_Suma_C,0,11),OFFSET(V_ZRF_Suma_D,0,11),OFFSET(V_ZRF_Suma_E,0,11),OFFSET(V_ZRF_Suma_F,0,11),OFFSET(V_ZRF_Suma_G,0,11),OFFSET(V_ZRF_Suma_H,0,11),OFFSET(V_ZRF_Suma_I.,0,11),OFFSET(V_ZRF_Suma_J,0,11))</f>
        <v>0</v>
      </c>
      <c r="M57" s="325">
        <f ca="1">SUM(OFFSET(V_ZRF_Suma_A,0,12),OFFSET(V_ZRF_Suma_B,0,12),OFFSET(V_ZRF_Suma_C,0,12),OFFSET(V_ZRF_Suma_D,0,12),OFFSET(V_ZRF_Suma_E,0,12),OFFSET(V_ZRF_Suma_F,0,12),OFFSET(V_ZRF_Suma_G,0,12),OFFSET(V_ZRF_Suma_H,0,12),OFFSET(V_ZRF_Suma_I.,0,12),OFFSET(V_ZRF_Suma_J,0,12))</f>
        <v>0</v>
      </c>
      <c r="N57" s="325">
        <f ca="1">SUM(OFFSET(V_ZRF_Suma_A,0,13),OFFSET(V_ZRF_Suma_B,0,13),OFFSET(V_ZRF_Suma_C,0,13),OFFSET(V_ZRF_Suma_D,0,13),OFFSET(V_ZRF_Suma_E,0,13),OFFSET(V_ZRF_Suma_F,0,13),OFFSET(V_ZRF_Suma_G,0,13),OFFSET(V_ZRF_Suma_H,0,13),OFFSET(V_ZRF_Suma_I.,0,13),OFFSET(V_ZRF_Suma_J,0,13))</f>
        <v>0</v>
      </c>
      <c r="O57" s="325">
        <f ca="1">SUM(OFFSET(V_ZRF_Suma_A,0,14),OFFSET(V_ZRF_Suma_B,0,14),OFFSET(V_ZRF_Suma_C,0,14),OFFSET(V_ZRF_Suma_D,0,14),OFFSET(V_ZRF_Suma_E,0,14),OFFSET(V_ZRF_Suma_F,0,14),OFFSET(V_ZRF_Suma_G,0,14),OFFSET(V_ZRF_Suma_H,0,14),OFFSET(V_ZRF_Suma_I.,0,14),OFFSET(V_ZRF_Suma_J,0,14))</f>
        <v>0</v>
      </c>
      <c r="P57" s="325">
        <f ca="1">SUM(OFFSET(V_ZRF_Suma_A,0,15),OFFSET(V_ZRF_Suma_B,0,15),OFFSET(V_ZRF_Suma_C,0,15),OFFSET(V_ZRF_Suma_D,0,15),OFFSET(V_ZRF_Suma_E,0,15),OFFSET(V_ZRF_Suma_F,0,15),OFFSET(V_ZRF_Suma_G,0,15),OFFSET(V_ZRF_Suma_H,0,15),OFFSET(V_ZRF_Suma_I.,0,15),OFFSET(V_ZRF_Suma_J,0,15))</f>
        <v>0</v>
      </c>
      <c r="Q57" s="325">
        <f ca="1">SUM(OFFSET(V_ZRF_Suma_A,0,16),OFFSET(V_ZRF_Suma_B,0,16),OFFSET(V_ZRF_Suma_C,0,16),OFFSET(V_ZRF_Suma_D,0,16),OFFSET(V_ZRF_Suma_E,0,16),OFFSET(V_ZRF_Suma_F,0,16),OFFSET(V_ZRF_Suma_G,0,16),OFFSET(V_ZRF_Suma_H,0,16),OFFSET(V_ZRF_Suma_I.,0,16),OFFSET(V_ZRF_Suma_J,0,16))</f>
        <v>0</v>
      </c>
      <c r="R57" s="325">
        <f ca="1">SUM(OFFSET(V_ZRF_Suma_A,0,17),OFFSET(V_ZRF_Suma_B,0,17),OFFSET(V_ZRF_Suma_C,0,17),OFFSET(V_ZRF_Suma_D,0,17),OFFSET(V_ZRF_Suma_E,0,17),OFFSET(V_ZRF_Suma_F,0,17),OFFSET(V_ZRF_Suma_G,0,17),OFFSET(V_ZRF_Suma_H,0,17),OFFSET(V_ZRF_Suma_I.,0,17),OFFSET(V_ZRF_Suma_J,0,17))</f>
        <v>0</v>
      </c>
      <c r="S57" s="325">
        <f ca="1">SUM(OFFSET(V_ZRF_Suma_A,0,18),OFFSET(V_ZRF_Suma_B,0,18),OFFSET(V_ZRF_Suma_C,0,18),OFFSET(V_ZRF_Suma_D,0,18),OFFSET(V_ZRF_Suma_E,0,18),OFFSET(V_ZRF_Suma_F,0,18),OFFSET(V_ZRF_Suma_G,0,18),OFFSET(V_ZRF_Suma_H,0,18),OFFSET(V_ZRF_Suma_I.,0,18),OFFSET(V_ZRF_Suma_J,0,18))</f>
        <v>0</v>
      </c>
      <c r="T57" s="325">
        <f ca="1">SUM(OFFSET(V_ZRF_Suma_A,0,19),OFFSET(V_ZRF_Suma_B,0,19),OFFSET(V_ZRF_Suma_C,0,19),OFFSET(V_ZRF_Suma_D,0,19),OFFSET(V_ZRF_Suma_E,0,19),OFFSET(V_ZRF_Suma_F,0,19),OFFSET(V_ZRF_Suma_G,0,19),OFFSET(V_ZRF_Suma_H,0,19),OFFSET(V_ZRF_Suma_I.,0,19),OFFSET(V_ZRF_Suma_J,0,19))</f>
        <v>0</v>
      </c>
      <c r="U57" s="325">
        <f ca="1">SUM(OFFSET(V_ZRF_Suma_A,0,20),OFFSET(V_ZRF_Suma_B,0,20),OFFSET(V_ZRF_Suma_C,0,20),OFFSET(V_ZRF_Suma_D,0,20),OFFSET(V_ZRF_Suma_E,0,20),OFFSET(V_ZRF_Suma_F,0,20),OFFSET(V_ZRF_Suma_G,0,20),OFFSET(V_ZRF_Suma_H,0,20),OFFSET(V_ZRF_Suma_I.,0,20),OFFSET(V_ZRF_Suma_J,0,20))</f>
        <v>0</v>
      </c>
      <c r="V57" s="325">
        <f ca="1">SUM(OFFSET(V_ZRF_Suma_A,0,21),OFFSET(V_ZRF_Suma_B,0,21),OFFSET(V_ZRF_Suma_C,0,21),OFFSET(V_ZRF_Suma_D,0,21),OFFSET(V_ZRF_Suma_E,0,21),OFFSET(V_ZRF_Suma_F,0,21),OFFSET(V_ZRF_Suma_G,0,21),OFFSET(V_ZRF_Suma_H,0,21),OFFSET(V_ZRF_Suma_I.,0,21),OFFSET(V_ZRF_Suma_J,0,21))</f>
        <v>0</v>
      </c>
      <c r="W57" s="104"/>
      <c r="Y57" s="182" t="s">
        <v>270</v>
      </c>
    </row>
    <row r="58" spans="1:25" s="274" customFormat="1" ht="14.1" customHeight="1">
      <c r="A58" s="110" t="s">
        <v>43</v>
      </c>
      <c r="B58" s="567" t="s">
        <v>77</v>
      </c>
      <c r="C58" s="568"/>
      <c r="D58" s="568"/>
      <c r="E58" s="568"/>
      <c r="F58" s="568"/>
      <c r="G58" s="568"/>
      <c r="H58" s="568"/>
      <c r="I58" s="568"/>
      <c r="J58" s="568"/>
      <c r="K58" s="568"/>
      <c r="L58" s="568"/>
      <c r="M58" s="568"/>
      <c r="N58" s="568"/>
      <c r="O58" s="568"/>
      <c r="P58" s="569"/>
      <c r="Q58" s="284" t="str">
        <f>IF(Q59="","","II. Koszty ogólne... - c.d.")</f>
        <v/>
      </c>
      <c r="W58" s="214"/>
    </row>
    <row r="59" spans="1:25" s="274" customFormat="1" ht="14.1" customHeight="1">
      <c r="A59" s="323" t="s">
        <v>318</v>
      </c>
      <c r="B59" s="33"/>
      <c r="C59" s="97"/>
      <c r="D59" s="103"/>
      <c r="E59" s="189">
        <f>SUM(H59,K59,N59,Q59,T59)</f>
        <v>0</v>
      </c>
      <c r="F59" s="189">
        <f>SUM(I59,L59,O59,R59,U59)</f>
        <v>0</v>
      </c>
      <c r="G59" s="189">
        <f>SUM(J59,M59,P59,S59,V59)</f>
        <v>0</v>
      </c>
      <c r="H59" s="103"/>
      <c r="I59" s="103"/>
      <c r="J59" s="103"/>
      <c r="K59" s="103"/>
      <c r="L59" s="103"/>
      <c r="M59" s="103"/>
      <c r="N59" s="103"/>
      <c r="O59" s="103"/>
      <c r="P59" s="103"/>
      <c r="Q59" s="103"/>
      <c r="R59" s="103"/>
      <c r="S59" s="103"/>
      <c r="T59" s="103"/>
      <c r="U59" s="103"/>
      <c r="V59" s="103"/>
      <c r="W59" s="99"/>
    </row>
    <row r="60" spans="1:25" s="274" customFormat="1" ht="14.1" customHeight="1">
      <c r="A60" s="323" t="s">
        <v>319</v>
      </c>
      <c r="B60" s="33"/>
      <c r="C60" s="97"/>
      <c r="D60" s="103"/>
      <c r="E60" s="189">
        <f t="shared" ref="E60:E61" si="30">SUM(H60,K60,N60,Q60,T60)</f>
        <v>0</v>
      </c>
      <c r="F60" s="189">
        <f t="shared" ref="F60:F61" si="31">SUM(I60,L60,O60,R60,U60)</f>
        <v>0</v>
      </c>
      <c r="G60" s="189">
        <f t="shared" ref="G60:G61" si="32">SUM(J60,M60,P60,S60,V60)</f>
        <v>0</v>
      </c>
      <c r="H60" s="103"/>
      <c r="I60" s="103"/>
      <c r="J60" s="103"/>
      <c r="K60" s="103"/>
      <c r="L60" s="103"/>
      <c r="M60" s="103"/>
      <c r="N60" s="103"/>
      <c r="O60" s="103"/>
      <c r="P60" s="103"/>
      <c r="Q60" s="103"/>
      <c r="R60" s="103"/>
      <c r="S60" s="103"/>
      <c r="T60" s="103"/>
      <c r="U60" s="103"/>
      <c r="V60" s="103"/>
      <c r="W60" s="97"/>
    </row>
    <row r="61" spans="1:25" s="326" customFormat="1" ht="14.1" customHeight="1">
      <c r="A61" s="167" t="s">
        <v>7</v>
      </c>
      <c r="B61" s="33"/>
      <c r="C61" s="97"/>
      <c r="D61" s="103"/>
      <c r="E61" s="189">
        <f t="shared" si="30"/>
        <v>0</v>
      </c>
      <c r="F61" s="189">
        <f t="shared" si="31"/>
        <v>0</v>
      </c>
      <c r="G61" s="189">
        <f t="shared" si="32"/>
        <v>0</v>
      </c>
      <c r="H61" s="103"/>
      <c r="I61" s="103"/>
      <c r="J61" s="103"/>
      <c r="K61" s="103"/>
      <c r="L61" s="103"/>
      <c r="M61" s="103"/>
      <c r="N61" s="103"/>
      <c r="O61" s="103"/>
      <c r="P61" s="103"/>
      <c r="Q61" s="103"/>
      <c r="R61" s="103"/>
      <c r="S61" s="103"/>
      <c r="T61" s="103"/>
      <c r="U61" s="103"/>
      <c r="V61" s="103"/>
      <c r="W61" s="97"/>
    </row>
    <row r="62" spans="1:25" s="274" customFormat="1" ht="14.1" customHeight="1">
      <c r="A62" s="567" t="s">
        <v>75</v>
      </c>
      <c r="B62" s="568"/>
      <c r="C62" s="568"/>
      <c r="D62" s="569"/>
      <c r="E62" s="189">
        <f ca="1">SUM(E59:OFFSET(V_ZRF_Suma_II,-1,4))</f>
        <v>0</v>
      </c>
      <c r="F62" s="189">
        <f ca="1">SUM(F59:OFFSET(V_ZRF_Suma_II,-1,5))</f>
        <v>0</v>
      </c>
      <c r="G62" s="189">
        <f ca="1">SUM(G59:OFFSET(V_ZRF_Suma_II,-1,6))</f>
        <v>0</v>
      </c>
      <c r="H62" s="189">
        <f ca="1">SUM(H59:OFFSET(V_ZRF_Suma_II,-1,7))</f>
        <v>0</v>
      </c>
      <c r="I62" s="189">
        <f ca="1">SUM(I59:OFFSET(V_ZRF_Suma_II,-1,8))</f>
        <v>0</v>
      </c>
      <c r="J62" s="189">
        <f ca="1">SUM(J59:OFFSET(V_ZRF_Suma_II,-1,9))</f>
        <v>0</v>
      </c>
      <c r="K62" s="189">
        <f ca="1">SUM(K59:OFFSET(V_ZRF_Suma_II,-1,10))</f>
        <v>0</v>
      </c>
      <c r="L62" s="189">
        <f ca="1">SUM(L59:OFFSET(V_ZRF_Suma_II,-1,11))</f>
        <v>0</v>
      </c>
      <c r="M62" s="189">
        <f ca="1">SUM(M59:OFFSET(V_ZRF_Suma_II,-1,12))</f>
        <v>0</v>
      </c>
      <c r="N62" s="189">
        <f ca="1">SUM(N59:OFFSET(V_ZRF_Suma_II,-1,13))</f>
        <v>0</v>
      </c>
      <c r="O62" s="189">
        <f ca="1">SUM(O59:OFFSET(V_ZRF_Suma_II,-1,14))</f>
        <v>0</v>
      </c>
      <c r="P62" s="189">
        <f ca="1">SUM(P59:OFFSET(V_ZRF_Suma_II,-1,15))</f>
        <v>0</v>
      </c>
      <c r="Q62" s="189">
        <f ca="1">SUM(Q59:OFFSET(V_ZRF_Suma_II,-1,16))</f>
        <v>0</v>
      </c>
      <c r="R62" s="189">
        <f ca="1">SUM(R59:OFFSET(V_ZRF_Suma_II,-1,17))</f>
        <v>0</v>
      </c>
      <c r="S62" s="189">
        <f ca="1">SUM(S59:OFFSET(V_ZRF_Suma_II,-1,18))</f>
        <v>0</v>
      </c>
      <c r="T62" s="189">
        <f ca="1">SUM(T59:OFFSET(V_ZRF_Suma_II,-1,19))</f>
        <v>0</v>
      </c>
      <c r="U62" s="189">
        <f ca="1">SUM(U59:OFFSET(V_ZRF_Suma_II,-1,20))</f>
        <v>0</v>
      </c>
      <c r="V62" s="189">
        <f ca="1">SUM(V59:OFFSET(V_ZRF_Suma_II,-1,21))</f>
        <v>0</v>
      </c>
      <c r="W62" s="104"/>
      <c r="Y62" s="190" t="s">
        <v>269</v>
      </c>
    </row>
    <row r="63" spans="1:25" s="275" customFormat="1" ht="14.1" customHeight="1">
      <c r="A63" s="285" t="s">
        <v>573</v>
      </c>
      <c r="B63" s="254" t="s">
        <v>572</v>
      </c>
      <c r="C63" s="256"/>
      <c r="D63" s="255"/>
      <c r="E63" s="189">
        <f ca="1">SUM(OFFSET(V_ZRF_Suma_I,0,4),OFFSET(V_ZRF_Suma_II,0,4))</f>
        <v>0</v>
      </c>
      <c r="F63" s="189">
        <f ca="1">SUM(OFFSET(V_ZRF_Suma_I,0,5),OFFSET(V_ZRF_Suma_II,0,5))</f>
        <v>0</v>
      </c>
      <c r="G63" s="189">
        <f ca="1">SUM(OFFSET(V_ZRF_Suma_I,0,6),OFFSET(V_ZRF_Suma_II,0,6))</f>
        <v>0</v>
      </c>
      <c r="H63" s="189">
        <f ca="1">SUM(OFFSET(V_ZRF_Suma_I,0,7),OFFSET(V_ZRF_Suma_II,0,7))</f>
        <v>0</v>
      </c>
      <c r="I63" s="189">
        <f ca="1">SUM(OFFSET(V_ZRF_Suma_I,0,8),OFFSET(V_ZRF_Suma_II,0,8))</f>
        <v>0</v>
      </c>
      <c r="J63" s="189">
        <f ca="1">SUM(OFFSET(V_ZRF_Suma_I,0,9),OFFSET(V_ZRF_Suma_II,0,9))</f>
        <v>0</v>
      </c>
      <c r="K63" s="189">
        <f ca="1">SUM(OFFSET(V_ZRF_Suma_I,0,10),OFFSET(V_ZRF_Suma_II,0,10))</f>
        <v>0</v>
      </c>
      <c r="L63" s="189">
        <f ca="1">SUM(OFFSET(V_ZRF_Suma_I,0,11),OFFSET(V_ZRF_Suma_II,0,11))</f>
        <v>0</v>
      </c>
      <c r="M63" s="189">
        <f ca="1">SUM(OFFSET(V_ZRF_Suma_I,0,12),OFFSET(V_ZRF_Suma_II,0,12))</f>
        <v>0</v>
      </c>
      <c r="N63" s="189">
        <f ca="1">SUM(OFFSET(V_ZRF_Suma_I,0,13),OFFSET(V_ZRF_Suma_II,0,13))</f>
        <v>0</v>
      </c>
      <c r="O63" s="189">
        <f ca="1">SUM(OFFSET(V_ZRF_Suma_I,0,14),OFFSET(V_ZRF_Suma_II,0,14))</f>
        <v>0</v>
      </c>
      <c r="P63" s="189">
        <f ca="1">SUM(OFFSET(V_ZRF_Suma_I,0,15),OFFSET(V_ZRF_Suma_II,0,15))</f>
        <v>0</v>
      </c>
      <c r="Q63" s="189">
        <f ca="1">SUM(OFFSET(V_ZRF_Suma_I,0,16),OFFSET(V_ZRF_Suma_II,0,16))</f>
        <v>0</v>
      </c>
      <c r="R63" s="189">
        <f ca="1">SUM(OFFSET(V_ZRF_Suma_I,0,17),OFFSET(V_ZRF_Suma_II,0,17))</f>
        <v>0</v>
      </c>
      <c r="S63" s="189">
        <f ca="1">SUM(OFFSET(V_ZRF_Suma_I,0,18),OFFSET(V_ZRF_Suma_II,0,18))</f>
        <v>0</v>
      </c>
      <c r="T63" s="189">
        <f ca="1">SUM(OFFSET(V_ZRF_Suma_I,0,19),OFFSET(V_ZRF_Suma_II,0,19))</f>
        <v>0</v>
      </c>
      <c r="U63" s="189">
        <f ca="1">SUM(OFFSET(V_ZRF_Suma_I,0,20),OFFSET(V_ZRF_Suma_II,0,20))</f>
        <v>0</v>
      </c>
      <c r="V63" s="189">
        <f ca="1">SUM(OFFSET(V_ZRF_Suma_I,0,21),OFFSET(V_ZRF_Suma_II,0,21))</f>
        <v>0</v>
      </c>
      <c r="W63" s="105"/>
      <c r="Y63" s="182" t="s">
        <v>270</v>
      </c>
    </row>
    <row r="64" spans="1:25" s="275" customFormat="1" ht="14.1" customHeight="1">
      <c r="A64" s="16" t="s">
        <v>157</v>
      </c>
      <c r="B64" s="588" t="s">
        <v>308</v>
      </c>
      <c r="C64" s="589"/>
      <c r="D64" s="107"/>
      <c r="E64" s="189">
        <f ca="1">IF($D64&gt;0,SUMIF($W$8:OFFSET(V_ZRF_Suma_KK_operacji,0,22),$D64,E$8:OFFSET(V_ZRF_Suma_KK_operacji,0,4)),0)</f>
        <v>0</v>
      </c>
      <c r="F64" s="189">
        <f ca="1">IF($D64&gt;0,SUMIF($W$8:OFFSET(V_ZRF_Suma_KK_operacji,0,22),$D64,F$8:OFFSET(V_ZRF_Suma_KK_operacji,0,5)),0)</f>
        <v>0</v>
      </c>
      <c r="G64" s="189">
        <f ca="1">IF($D64&gt;0,SUMIF($W$8:OFFSET(V_ZRF_Suma_KK_operacji,0,22),$D64,G$8:OFFSET(V_ZRF_Suma_KK_operacji,0,6)),0)</f>
        <v>0</v>
      </c>
      <c r="H64" s="189">
        <f ca="1">IF($D64&gt;0,SUMIF($W$8:OFFSET(V_ZRF_Suma_KK_operacji,0,22),$D64,H$8:OFFSET(V_ZRF_Suma_KK_operacji,0,7)),0)</f>
        <v>0</v>
      </c>
      <c r="I64" s="189">
        <f ca="1">IF($D64&gt;0,SUMIF($W$8:OFFSET(V_ZRF_Suma_KK_operacji,0,22),$D64,I$8:OFFSET(V_ZRF_Suma_KK_operacji,0,8)),0)</f>
        <v>0</v>
      </c>
      <c r="J64" s="189">
        <f ca="1">IF($D64&gt;0,SUMIF($W$8:OFFSET(V_ZRF_Suma_KK_operacji,0,22),$D64,J$8:OFFSET(V_ZRF_Suma_KK_operacji,0,9)),0)</f>
        <v>0</v>
      </c>
      <c r="K64" s="189">
        <f ca="1">IF($D64&gt;0,SUMIF($W$8:OFFSET(V_ZRF_Suma_KK_operacji,0,22),$D64,K$8:OFFSET(V_ZRF_Suma_KK_operacji,0,10)),0)</f>
        <v>0</v>
      </c>
      <c r="L64" s="189">
        <f ca="1">IF($D64&gt;0,SUMIF($W$8:OFFSET(V_ZRF_Suma_KK_operacji,0,22),$D64,L$8:OFFSET(V_ZRF_Suma_KK_operacji,0,11)),0)</f>
        <v>0</v>
      </c>
      <c r="M64" s="189">
        <f ca="1">IF($D64&gt;0,SUMIF($W$8:OFFSET(V_ZRF_Suma_KK_operacji,0,22),$D64,M$8:OFFSET(V_ZRF_Suma_KK_operacji,0,12)),0)</f>
        <v>0</v>
      </c>
      <c r="N64" s="189">
        <f ca="1">IF($D64&gt;0,SUMIF($W$8:OFFSET(V_ZRF_Suma_KK_operacji,0,22),$D64,N$8:OFFSET(V_ZRF_Suma_KK_operacji,0,13)),0)</f>
        <v>0</v>
      </c>
      <c r="O64" s="189">
        <f ca="1">IF($D64&gt;0,SUMIF($W$8:OFFSET(V_ZRF_Suma_KK_operacji,0,22),$D64,O$8:OFFSET(V_ZRF_Suma_KK_operacji,0,14)),0)</f>
        <v>0</v>
      </c>
      <c r="P64" s="189">
        <f ca="1">IF($D64&gt;0,SUMIF($W$8:OFFSET(V_ZRF_Suma_KK_operacji,0,22),$D64,P$8:OFFSET(V_ZRF_Suma_KK_operacji,0,15)),0)</f>
        <v>0</v>
      </c>
      <c r="Q64" s="189">
        <f ca="1">IF($D64&gt;0,SUMIF($W$8:OFFSET(V_ZRF_Suma_KK_operacji,0,22),$D64,Q$8:OFFSET(V_ZRF_Suma_KK_operacji,0,16)),0)</f>
        <v>0</v>
      </c>
      <c r="R64" s="189">
        <f ca="1">IF($D64&gt;0,SUMIF($W$8:OFFSET(V_ZRF_Suma_KK_operacji,0,22),$D64,R$8:OFFSET(V_ZRF_Suma_KK_operacji,0,17)),0)</f>
        <v>0</v>
      </c>
      <c r="S64" s="189">
        <f ca="1">IF($D64&gt;0,SUMIF($W$8:OFFSET(V_ZRF_Suma_KK_operacji,0,22),$D64,S$8:OFFSET(V_ZRF_Suma_KK_operacji,0,18)),0)</f>
        <v>0</v>
      </c>
      <c r="T64" s="189">
        <f ca="1">IF($D64&gt;0,SUMIF($W$8:OFFSET(V_ZRF_Suma_KK_operacji,0,22),$D64,T$8:OFFSET(V_ZRF_Suma_KK_operacji,0,19)),0)</f>
        <v>0</v>
      </c>
      <c r="U64" s="189">
        <f ca="1">IF($D64&gt;0,SUMIF($W$8:OFFSET(V_ZRF_Suma_KK_operacji,0,22),$D64,U$8:OFFSET(V_ZRF_Suma_KK_operacji,0,20)),0)</f>
        <v>0</v>
      </c>
      <c r="V64" s="189">
        <f ca="1">IF($D64&gt;0,SUMIF($W$8:OFFSET(V_ZRF_Suma_KK_operacji,0,22),$D64,V$8:OFFSET(V_ZRF_Suma_KK_operacji,0,21)),0)</f>
        <v>0</v>
      </c>
      <c r="W64" s="101"/>
    </row>
    <row r="65" spans="1:25" s="275" customFormat="1" ht="14.1" customHeight="1">
      <c r="A65" s="16" t="s">
        <v>158</v>
      </c>
      <c r="B65" s="588" t="s">
        <v>308</v>
      </c>
      <c r="C65" s="589"/>
      <c r="D65" s="107"/>
      <c r="E65" s="189">
        <f ca="1">IF($D65&gt;0,SUMIF($W$8:OFFSET(V_ZRF_Suma_KK_operacji,0,22),$D65,E$8:OFFSET(V_ZRF_Suma_KK_operacji,0,4)),0)</f>
        <v>0</v>
      </c>
      <c r="F65" s="189">
        <f ca="1">IF($D65&gt;0,SUMIF($W$8:OFFSET(V_ZRF_Suma_KK_operacji,0,22),$D65,F$8:OFFSET(V_ZRF_Suma_KK_operacji,0,5)),0)</f>
        <v>0</v>
      </c>
      <c r="G65" s="189">
        <f ca="1">IF($D65&gt;0,SUMIF($W$8:OFFSET(V_ZRF_Suma_KK_operacji,0,22),$D65,G$8:OFFSET(V_ZRF_Suma_KK_operacji,0,6)),0)</f>
        <v>0</v>
      </c>
      <c r="H65" s="189">
        <f ca="1">IF($D65&gt;0,SUMIF($W$8:OFFSET(V_ZRF_Suma_KK_operacji,0,22),$D65,H$8:OFFSET(V_ZRF_Suma_KK_operacji,0,7)),0)</f>
        <v>0</v>
      </c>
      <c r="I65" s="189">
        <f ca="1">IF($D65&gt;0,SUMIF($W$8:OFFSET(V_ZRF_Suma_KK_operacji,0,22),$D65,I$8:OFFSET(V_ZRF_Suma_KK_operacji,0,8)),0)</f>
        <v>0</v>
      </c>
      <c r="J65" s="189">
        <f ca="1">IF($D65&gt;0,SUMIF($W$8:OFFSET(V_ZRF_Suma_KK_operacji,0,22),$D65,J$8:OFFSET(V_ZRF_Suma_KK_operacji,0,9)),0)</f>
        <v>0</v>
      </c>
      <c r="K65" s="189">
        <f ca="1">IF($D65&gt;0,SUMIF($W$8:OFFSET(V_ZRF_Suma_KK_operacji,0,22),$D65,K$8:OFFSET(V_ZRF_Suma_KK_operacji,0,10)),0)</f>
        <v>0</v>
      </c>
      <c r="L65" s="189">
        <f ca="1">IF($D65&gt;0,SUMIF($W$8:OFFSET(V_ZRF_Suma_KK_operacji,0,22),$D65,L$8:OFFSET(V_ZRF_Suma_KK_operacji,0,11)),0)</f>
        <v>0</v>
      </c>
      <c r="M65" s="189">
        <f ca="1">IF($D65&gt;0,SUMIF($W$8:OFFSET(V_ZRF_Suma_KK_operacji,0,22),$D65,M$8:OFFSET(V_ZRF_Suma_KK_operacji,0,12)),0)</f>
        <v>0</v>
      </c>
      <c r="N65" s="189">
        <f ca="1">IF($D65&gt;0,SUMIF($W$8:OFFSET(V_ZRF_Suma_KK_operacji,0,22),$D65,N$8:OFFSET(V_ZRF_Suma_KK_operacji,0,13)),0)</f>
        <v>0</v>
      </c>
      <c r="O65" s="189">
        <f ca="1">IF($D65&gt;0,SUMIF($W$8:OFFSET(V_ZRF_Suma_KK_operacji,0,22),$D65,O$8:OFFSET(V_ZRF_Suma_KK_operacji,0,14)),0)</f>
        <v>0</v>
      </c>
      <c r="P65" s="189">
        <f ca="1">IF($D65&gt;0,SUMIF($W$8:OFFSET(V_ZRF_Suma_KK_operacji,0,22),$D65,P$8:OFFSET(V_ZRF_Suma_KK_operacji,0,15)),0)</f>
        <v>0</v>
      </c>
      <c r="Q65" s="189">
        <f ca="1">IF($D65&gt;0,SUMIF($W$8:OFFSET(V_ZRF_Suma_KK_operacji,0,22),$D65,Q$8:OFFSET(V_ZRF_Suma_KK_operacji,0,16)),0)</f>
        <v>0</v>
      </c>
      <c r="R65" s="189">
        <f ca="1">IF($D65&gt;0,SUMIF($W$8:OFFSET(V_ZRF_Suma_KK_operacji,0,22),$D65,R$8:OFFSET(V_ZRF_Suma_KK_operacji,0,17)),0)</f>
        <v>0</v>
      </c>
      <c r="S65" s="189">
        <f ca="1">IF($D65&gt;0,SUMIF($W$8:OFFSET(V_ZRF_Suma_KK_operacji,0,22),$D65,S$8:OFFSET(V_ZRF_Suma_KK_operacji,0,18)),0)</f>
        <v>0</v>
      </c>
      <c r="T65" s="189">
        <f ca="1">IF($D65&gt;0,SUMIF($W$8:OFFSET(V_ZRF_Suma_KK_operacji,0,22),$D65,T$8:OFFSET(V_ZRF_Suma_KK_operacji,0,19)),0)</f>
        <v>0</v>
      </c>
      <c r="U65" s="189">
        <f ca="1">IF($D65&gt;0,SUMIF($W$8:OFFSET(V_ZRF_Suma_KK_operacji,0,22),$D65,U$8:OFFSET(V_ZRF_Suma_KK_operacji,0,20)),0)</f>
        <v>0</v>
      </c>
      <c r="V65" s="189">
        <f ca="1">IF($D65&gt;0,SUMIF($W$8:OFFSET(V_ZRF_Suma_KK_operacji,0,22),$D65,V$8:OFFSET(V_ZRF_Suma_KK_operacji,0,21)),0)</f>
        <v>0</v>
      </c>
      <c r="W65" s="101"/>
    </row>
    <row r="66" spans="1:25" s="328" customFormat="1" ht="14.1" customHeight="1">
      <c r="A66" s="286" t="s">
        <v>159</v>
      </c>
      <c r="B66" s="590" t="s">
        <v>308</v>
      </c>
      <c r="C66" s="591"/>
      <c r="D66" s="107"/>
      <c r="E66" s="189">
        <f ca="1">IF($D66&gt;0,SUMIF($W$8:OFFSET(V_ZRF_Suma_KK_operacji,0,22),$D66,E$8:OFFSET(V_ZRF_Suma_KK_operacji,0,4)),0)</f>
        <v>0</v>
      </c>
      <c r="F66" s="189">
        <f ca="1">IF($D66&gt;0,SUMIF($W$8:OFFSET(V_ZRF_Suma_KK_operacji,0,22),$D66,F$8:OFFSET(V_ZRF_Suma_KK_operacji,0,5)),0)</f>
        <v>0</v>
      </c>
      <c r="G66" s="189">
        <f ca="1">IF($D66&gt;0,SUMIF($W$8:OFFSET(V_ZRF_Suma_KK_operacji,0,22),$D66,G$8:OFFSET(V_ZRF_Suma_KK_operacji,0,6)),0)</f>
        <v>0</v>
      </c>
      <c r="H66" s="189">
        <f ca="1">IF($D66&gt;0,SUMIF($W$8:OFFSET(V_ZRF_Suma_KK_operacji,0,22),$D66,H$8:OFFSET(V_ZRF_Suma_KK_operacji,0,7)),0)</f>
        <v>0</v>
      </c>
      <c r="I66" s="189">
        <f ca="1">IF($D66&gt;0,SUMIF($W$8:OFFSET(V_ZRF_Suma_KK_operacji,0,22),$D66,I$8:OFFSET(V_ZRF_Suma_KK_operacji,0,8)),0)</f>
        <v>0</v>
      </c>
      <c r="J66" s="189">
        <f ca="1">IF($D66&gt;0,SUMIF($W$8:OFFSET(V_ZRF_Suma_KK_operacji,0,22),$D66,J$8:OFFSET(V_ZRF_Suma_KK_operacji,0,9)),0)</f>
        <v>0</v>
      </c>
      <c r="K66" s="189">
        <f ca="1">IF($D66&gt;0,SUMIF($W$8:OFFSET(V_ZRF_Suma_KK_operacji,0,22),$D66,K$8:OFFSET(V_ZRF_Suma_KK_operacji,0,10)),0)</f>
        <v>0</v>
      </c>
      <c r="L66" s="189">
        <f ca="1">IF($D66&gt;0,SUMIF($W$8:OFFSET(V_ZRF_Suma_KK_operacji,0,22),$D66,L$8:OFFSET(V_ZRF_Suma_KK_operacji,0,11)),0)</f>
        <v>0</v>
      </c>
      <c r="M66" s="189">
        <f ca="1">IF($D66&gt;0,SUMIF($W$8:OFFSET(V_ZRF_Suma_KK_operacji,0,22),$D66,M$8:OFFSET(V_ZRF_Suma_KK_operacji,0,12)),0)</f>
        <v>0</v>
      </c>
      <c r="N66" s="189">
        <f ca="1">IF($D66&gt;0,SUMIF($W$8:OFFSET(V_ZRF_Suma_KK_operacji,0,22),$D66,N$8:OFFSET(V_ZRF_Suma_KK_operacji,0,13)),0)</f>
        <v>0</v>
      </c>
      <c r="O66" s="189">
        <f ca="1">IF($D66&gt;0,SUMIF($W$8:OFFSET(V_ZRF_Suma_KK_operacji,0,22),$D66,O$8:OFFSET(V_ZRF_Suma_KK_operacji,0,14)),0)</f>
        <v>0</v>
      </c>
      <c r="P66" s="189">
        <f ca="1">IF($D66&gt;0,SUMIF($W$8:OFFSET(V_ZRF_Suma_KK_operacji,0,22),$D66,P$8:OFFSET(V_ZRF_Suma_KK_operacji,0,15)),0)</f>
        <v>0</v>
      </c>
      <c r="Q66" s="189">
        <f ca="1">IF($D66&gt;0,SUMIF($W$8:OFFSET(V_ZRF_Suma_KK_operacji,0,22),$D66,Q$8:OFFSET(V_ZRF_Suma_KK_operacji,0,16)),0)</f>
        <v>0</v>
      </c>
      <c r="R66" s="189">
        <f ca="1">IF($D66&gt;0,SUMIF($W$8:OFFSET(V_ZRF_Suma_KK_operacji,0,22),$D66,R$8:OFFSET(V_ZRF_Suma_KK_operacji,0,17)),0)</f>
        <v>0</v>
      </c>
      <c r="S66" s="189">
        <f ca="1">IF($D66&gt;0,SUMIF($W$8:OFFSET(V_ZRF_Suma_KK_operacji,0,22),$D66,S$8:OFFSET(V_ZRF_Suma_KK_operacji,0,18)),0)</f>
        <v>0</v>
      </c>
      <c r="T66" s="189">
        <f ca="1">IF($D66&gt;0,SUMIF($W$8:OFFSET(V_ZRF_Suma_KK_operacji,0,22),$D66,T$8:OFFSET(V_ZRF_Suma_KK_operacji,0,19)),0)</f>
        <v>0</v>
      </c>
      <c r="U66" s="189">
        <f ca="1">IF($D66&gt;0,SUMIF($W$8:OFFSET(V_ZRF_Suma_KK_operacji,0,22),$D66,U$8:OFFSET(V_ZRF_Suma_KK_operacji,0,20)),0)</f>
        <v>0</v>
      </c>
      <c r="V66" s="189">
        <f ca="1">IF($D66&gt;0,SUMIF($W$8:OFFSET(V_ZRF_Suma_KK_operacji,0,22),$D66,V$8:OFFSET(V_ZRF_Suma_KK_operacji,0,21)),0)</f>
        <v>0</v>
      </c>
      <c r="W66" s="327"/>
    </row>
    <row r="67" spans="1:25" s="271" customFormat="1" ht="33.75" customHeight="1">
      <c r="A67" s="264"/>
      <c r="B67" s="554" t="s">
        <v>477</v>
      </c>
      <c r="C67" s="554"/>
      <c r="D67" s="554"/>
      <c r="E67" s="554"/>
      <c r="F67" s="554"/>
      <c r="G67" s="554"/>
      <c r="H67" s="554"/>
      <c r="I67" s="554"/>
      <c r="J67" s="554"/>
      <c r="K67" s="554"/>
      <c r="L67" s="554"/>
      <c r="M67" s="554"/>
      <c r="N67" s="554"/>
      <c r="O67" s="554"/>
      <c r="P67" s="554"/>
      <c r="Q67" s="586"/>
      <c r="R67" s="586"/>
      <c r="S67" s="586"/>
      <c r="T67" s="586"/>
      <c r="U67" s="586"/>
      <c r="V67" s="586"/>
      <c r="W67" s="168"/>
      <c r="Y67" s="179" t="s">
        <v>269</v>
      </c>
    </row>
    <row r="68" spans="1:25" ht="24.75" customHeight="1">
      <c r="A68" s="263"/>
      <c r="B68" s="555" t="s">
        <v>574</v>
      </c>
      <c r="C68" s="556"/>
      <c r="D68" s="556"/>
      <c r="E68" s="556"/>
      <c r="F68" s="556"/>
      <c r="G68" s="556"/>
      <c r="H68" s="556"/>
      <c r="I68" s="556"/>
      <c r="J68" s="556"/>
      <c r="K68" s="556"/>
      <c r="L68" s="556"/>
      <c r="M68" s="556"/>
      <c r="N68" s="556"/>
      <c r="O68" s="556"/>
      <c r="P68" s="556"/>
      <c r="Q68" s="263"/>
      <c r="R68" s="263"/>
      <c r="S68" s="263"/>
      <c r="T68" s="263"/>
      <c r="U68" s="263"/>
      <c r="V68" s="263"/>
      <c r="Y68" s="182" t="s">
        <v>270</v>
      </c>
    </row>
  </sheetData>
  <sheetProtection algorithmName="SHA-512" hashValue="Slo/9etrNzJ0zauKP3tOX30I1vK7eE6KV7RU4onglvuIvGlqF1EWO3PoFSZGXbaSGeSTlJbpgIMkcWcnsFZYTg==" saltValue="Ks/lv8uURHf4BlnHlh2zqw==" spinCount="100000" sheet="1" objects="1" scenarios="1" formatCells="0" formatColumns="0" formatRows="0" insertRows="0" deleteColumns="0" deleteRows="0" sort="0" autoFilter="0" pivotTables="0"/>
  <protectedRanges>
    <protectedRange password="8511" sqref="B3 W3 B5:W5 Q11:V11 Q16:V16 Q21:V21 W20:W23 Q26:V26 Q31:V31 W30:W33 Q36:V36 W35:W38 Q41:V41 W40:W43 Q46:V46 W45:W48 Q51:V51 W50:W53 Q56:V57 W55:W62 B20:B23 B30:B33 B35:B38 B40:B43 B45:B48 B50:B53 B55:B62 C6:P7 C11:P12 C16:P17 C21:P22 C26:P27 C31:P32 C36:P37 C41:P42 C46:P47 C51:P52 C56:P58 W25:W28 B25:B28 C23:V25 C28:V30 C33:V35 C38:V40 C43:V45 C48:V50 C53:V55 W16:W18 A16:A62 B16:B18 C8:V10 C59:V62 C18:V20 C13:V15 B6:B15 A2:A15 W6:W15" name="Zakres1_6_2"/>
    <protectedRange password="8511" sqref="C3:D4 E4:G4 C2:I2 E3:V3 K2:U2" name="Zakres1_6_2_1"/>
  </protectedRanges>
  <dataConsolidate/>
  <mergeCells count="50">
    <mergeCell ref="T3:V3"/>
    <mergeCell ref="H2:J2"/>
    <mergeCell ref="K2:M2"/>
    <mergeCell ref="N3:P3"/>
    <mergeCell ref="Q3:S3"/>
    <mergeCell ref="B2:B4"/>
    <mergeCell ref="A2:A4"/>
    <mergeCell ref="E2:E4"/>
    <mergeCell ref="F2:F4"/>
    <mergeCell ref="B47:P47"/>
    <mergeCell ref="B41:D41"/>
    <mergeCell ref="B46:D46"/>
    <mergeCell ref="B42:P42"/>
    <mergeCell ref="Q67:V67"/>
    <mergeCell ref="B7:P7"/>
    <mergeCell ref="B12:P12"/>
    <mergeCell ref="B17:P17"/>
    <mergeCell ref="B58:P58"/>
    <mergeCell ref="B22:P22"/>
    <mergeCell ref="B27:P27"/>
    <mergeCell ref="B32:P32"/>
    <mergeCell ref="B37:P37"/>
    <mergeCell ref="B64:C64"/>
    <mergeCell ref="B65:C65"/>
    <mergeCell ref="B66:C66"/>
    <mergeCell ref="A62:D62"/>
    <mergeCell ref="B26:D26"/>
    <mergeCell ref="B31:D31"/>
    <mergeCell ref="B36:D36"/>
    <mergeCell ref="Q1:W1"/>
    <mergeCell ref="B11:D11"/>
    <mergeCell ref="B1:P1"/>
    <mergeCell ref="B16:D16"/>
    <mergeCell ref="B21:D21"/>
    <mergeCell ref="W2:W4"/>
    <mergeCell ref="B6:P6"/>
    <mergeCell ref="N2:P2"/>
    <mergeCell ref="G2:G4"/>
    <mergeCell ref="Q2:S2"/>
    <mergeCell ref="T2:V2"/>
    <mergeCell ref="C2:C4"/>
    <mergeCell ref="D2:D4"/>
    <mergeCell ref="Q6:W6"/>
    <mergeCell ref="H3:J3"/>
    <mergeCell ref="K3:M3"/>
    <mergeCell ref="B67:P67"/>
    <mergeCell ref="B68:P68"/>
    <mergeCell ref="B51:D51"/>
    <mergeCell ref="B56:D56"/>
    <mergeCell ref="B52:P52"/>
  </mergeCells>
  <conditionalFormatting sqref="E8:E10 E13:E15">
    <cfRule type="cellIs" dxfId="5" priority="6" operator="notEqual">
      <formula>SUM($H8,$K8,$N8,$Q8,$T8)</formula>
    </cfRule>
  </conditionalFormatting>
  <conditionalFormatting sqref="F8:F10 F13:F15">
    <cfRule type="cellIs" dxfId="4" priority="5" operator="notEqual">
      <formula>SUM($I8,$L8,$O8,$R8,$U8)</formula>
    </cfRule>
  </conditionalFormatting>
  <conditionalFormatting sqref="G8:G10 G13:G15">
    <cfRule type="cellIs" dxfId="3" priority="4" operator="notEqual">
      <formula>SUM($J8,$M8,$P8,$S8,$V8)</formula>
    </cfRule>
  </conditionalFormatting>
  <conditionalFormatting sqref="E59:E61 E53:E55 E48:E50 E43:E45 E38:E40 E33:E35 E28:E30 E23:E25 E18:E20">
    <cfRule type="cellIs" dxfId="2" priority="3" operator="notEqual">
      <formula>SUM($H18,$K18,$N18,$Q18,$T18)</formula>
    </cfRule>
  </conditionalFormatting>
  <conditionalFormatting sqref="F59:F61 F53:F55 F48:F50 F43:F45 F38:F40 F33:F35 F28:F30 F23:F25 F18:F20">
    <cfRule type="cellIs" dxfId="1" priority="2" operator="notEqual">
      <formula>SUM($I18,$L18,$O18,$R18,$U18)</formula>
    </cfRule>
  </conditionalFormatting>
  <conditionalFormatting sqref="G59:G61 G53:G55 G48:G50 G43:G45 G38:G40 G33:G35 G28:G30 G23:G25 G18:G20">
    <cfRule type="cellIs" dxfId="0" priority="1" operator="notEqual">
      <formula>SUM($J18,$M18,$P18,$S18,$V18)</formula>
    </cfRule>
  </conditionalFormatting>
  <dataValidations count="10">
    <dataValidation type="whole" operator="greaterThanOrEqual" allowBlank="1" showInputMessage="1" showErrorMessage="1" sqref="D64:D66 W7:W66">
      <formula1>1</formula1>
    </dataValidation>
    <dataValidation type="decimal" operator="greaterThanOrEqual" allowBlank="1" showInputMessage="1" showErrorMessage="1" sqref="D8:D10 D18:D20 D23:D25 D59:D61 D38:D40 D53:D55 D28:D30 D33:D35 D43:D45 D48:D50 D13:D15">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Y11 Y16 Y67 Y62 Y21 Y56 Y26 Y51 Y46 Y41 Y36 Y3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Y12 Y17 Y57 Y63 Y68 Y22 Y27 Y52 Y47 Y42 Y37 Y32"/>
    <dataValidation allowBlank="1" showErrorMessage="1" promptTitle="Uwaga! Aby dodać wiersz..." prompt="...należy prawym klawiszem myszy kliknąć w numer wiersza znajdujący się PONIŻEJ tabeli (lub części tabeli), do której dodawany jest wiersz (jak wskazuje zielona strzałka) i wybrać Wstaw." sqref="Y23:Y25 Y53:Y55 Y48:Y50 Y43:Y45 Y38:Y40 Y28:Y30 Y33:Y35"/>
    <dataValidation type="decimal" operator="greaterThanOrEqual" allowBlank="1" showInputMessage="1" showErrorMessage="1" errorTitle="Błąd!" error="W tym polu można wpisać tylko wartość większą lub równą 0 (zero)" sqref="E38:E40 H8:H10 T48:T50 H13:H15 E43:E45 H23:H25 E53:E55 E18:E20 E23:E25 E28:E30 E33:E35 E48:E50 N8:N10 E13:E15 T59:T61 T8:T10 E8:E10 K8:K10 T13:T15 N59:N61 Q8:Q10 H18:H20 N18:N20 N13:N15 E59:E61 T18:T20 K23:K25 N23:N25 T23:T25 Q13:Q15 Q23:Q25 H28:H30 K28:K30 N28:N30 Q38:Q40 T28:T30 H33:H35 K33:K35 N33:N35 Q28:Q30 T33:T35 H38:H40 K38:K40 N38:N40 Q33:Q35 T38:T40 H43:H45 K43:K45 N43:N45 Q43:Q45 T43:T45 H48:H50 K48:K50 N48:N50 Q18:Q20 Q48:Q50 H53:H55 K53:K55 N53:N55 Q53:Q55 T53:T55 H59:H61 K13:K15 K18:K20 K59:K61 Q59:Q61">
      <formula1>0</formula1>
    </dataValidation>
    <dataValidation type="decimal" operator="lessThanOrEqual" allowBlank="1" showInputMessage="1" showErrorMessage="1" errorTitle="Błąd!" error="W tym polu można wpisać tylko liczbę mniejszą lub równą 23% kwoty kosztów kwalifikowalnych operacji" sqref="F48:F50 F43:F45 F8:F10 F53:F55 F18:F20 F23:F25 F28:F30 F33:F35 F38:F40 F59:F61 F13:F15">
      <formula1>E8*0.23</formula1>
    </dataValidation>
    <dataValidation type="decimal" operator="lessThanOrEqual" allowBlank="1" showInputMessage="1" showErrorMessage="1" errorTitle="Błąd!" error="W tym polu można wpisać tylko liczbę mniejszą lub równą kwocie kosztów kwalifikowalnych danego etapu operacji" sqref="V59:V61 P23:P25 P8:P10 S8:S10 J18:J20 P18:P20 M23:M25 V18:V20 J28:J30 M28:M30 P28:P30 S38:S40 V28:V30 J33:J35 M33:M35 P33:P35 S28:S30 V33:V35 J38:J40 M38:M40 P38:P40 S33:S35 V38:V40 J43:J45 M43:M45 P43:P45 S43:S45 V43:V45 J48:J50 M48:M50 P48:P50 S18:S20 S48:S50 J53:J55 M53:M55 P53:P55 S53:S55 V53:V55 J59:J61 M18:M20 V48:V50 P59:P61 V8:V10 M8:M10 J8:J10 J23:J25 S23:S25 V23:V25 M59:M61 S59:S61 J13:J15 M13:M15 S13:S15 P13:P15 V13:V15">
      <formula1>H8</formula1>
    </dataValidation>
    <dataValidation type="decimal" operator="lessThanOrEqual" allowBlank="1" showInputMessage="1" showErrorMessage="1" errorTitle="Błąd!" error="W tym polu można wpisać tylko liczbę mniejszą lub równą 23% kwoty kosztów kwalifikowalnych danego etapu operacji" sqref="U59:U61 O23:O25 O8:O10 R8:R10 I18:I20 O18:O20 L23:L25 U18:U20 I28:I30 L28:L30 O28:O30 R38:R40 U28:U30 I33:I35 L33:L35 O33:O35 R28:R30 U33:U35 I38:I40 L38:L40 O38:O40 R33:R35 U38:U40 I43:I45 L43:L45 O43:O45 R43:R45 U43:U45 I48:I50 L48:L50 O48:O50 R18:R20 R48:R50 I53:I55 L53:L55 O53:O55 R53:R55 U53:U55 I59:I61 L18:L20 U48:U50 O59:O61 U8:U10 L8:L10 I8:I10 I23:I25 R23:R25 U23:U25 L59:L61 R59:R61 I13:I15 L13:L15 R13:R15 O13:O15 U13:U15">
      <formula1>H8*0.23</formula1>
    </dataValidation>
    <dataValidation type="decimal" operator="lessThanOrEqual" allowBlank="1" showInputMessage="1" showErrorMessage="1" errorTitle="Błąd!" error="W tym polu można wpisać tylko liczbę mniejszą lub równą kwocie kosztów kwalifikowalnych operacji" sqref="G53:G55 G43:G45 G48:G50 G59:G61 G18:G20 G23:G25 G28:G30 G33:G35 G38:G40 G8:G10 G13:G15">
      <formula1>E8</formula1>
    </dataValidation>
  </dataValidations>
  <printOptions horizontalCentered="1"/>
  <pageMargins left="0.23622047244094491" right="0.23622047244094491" top="0.74803149606299213" bottom="0.74803149606299213" header="0.31496062992125984" footer="0.31496062992125984"/>
  <pageSetup paperSize="9" scale="82" fitToHeight="0" pageOrder="overThenDown" orientation="landscape" r:id="rId1"/>
  <headerFooter>
    <oddFooter>&amp;L&amp;9PROW 2014-2020_19.3/2/z&amp;R&amp;9Strona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J15"/>
  <sheetViews>
    <sheetView showGridLines="0" view="pageBreakPreview" zoomScaleNormal="100" zoomScaleSheetLayoutView="100" workbookViewId="0">
      <selection sqref="A1:G1"/>
    </sheetView>
  </sheetViews>
  <sheetFormatPr defaultColWidth="9.140625" defaultRowHeight="12.75"/>
  <cols>
    <col min="1" max="1" width="9.42578125" style="31" customWidth="1"/>
    <col min="2" max="2" width="42.42578125" style="31" customWidth="1"/>
    <col min="3" max="3" width="7.28515625" style="31" customWidth="1"/>
    <col min="4" max="4" width="10.28515625" style="31" customWidth="1"/>
    <col min="5" max="5" width="13.42578125" style="31" customWidth="1"/>
    <col min="6" max="6" width="17" style="31" customWidth="1"/>
    <col min="7" max="7" width="41.5703125" style="31" customWidth="1"/>
    <col min="8" max="8" width="12.42578125" style="31" customWidth="1"/>
    <col min="9" max="9" width="6.7109375" style="31" customWidth="1"/>
    <col min="10" max="10" width="19.5703125" style="31" customWidth="1"/>
    <col min="11" max="16384" width="9.140625" style="31"/>
  </cols>
  <sheetData>
    <row r="1" spans="1:10" ht="24" customHeight="1">
      <c r="A1" s="595" t="s">
        <v>130</v>
      </c>
      <c r="B1" s="595"/>
      <c r="C1" s="595"/>
      <c r="D1" s="595"/>
      <c r="E1" s="595"/>
      <c r="F1" s="595"/>
      <c r="G1" s="596"/>
      <c r="H1" s="216"/>
    </row>
    <row r="2" spans="1:10" ht="60" customHeight="1">
      <c r="A2" s="87" t="s">
        <v>320</v>
      </c>
      <c r="B2" s="87" t="s">
        <v>131</v>
      </c>
      <c r="C2" s="197" t="s">
        <v>34</v>
      </c>
      <c r="D2" s="197" t="s">
        <v>198</v>
      </c>
      <c r="E2" s="87" t="s">
        <v>132</v>
      </c>
      <c r="F2" s="87" t="s">
        <v>133</v>
      </c>
      <c r="G2" s="87" t="s">
        <v>134</v>
      </c>
      <c r="H2" s="197" t="s">
        <v>321</v>
      </c>
    </row>
    <row r="3" spans="1:10" s="112" customFormat="1" ht="14.1" customHeight="1">
      <c r="A3" s="87">
        <v>1</v>
      </c>
      <c r="B3" s="87">
        <v>2</v>
      </c>
      <c r="C3" s="87">
        <v>3</v>
      </c>
      <c r="D3" s="87">
        <v>4</v>
      </c>
      <c r="E3" s="87">
        <v>5</v>
      </c>
      <c r="F3" s="87">
        <v>6</v>
      </c>
      <c r="G3" s="87">
        <v>7</v>
      </c>
      <c r="H3" s="87">
        <v>8</v>
      </c>
    </row>
    <row r="4" spans="1:10" s="114" customFormat="1" ht="24" customHeight="1">
      <c r="A4" s="111"/>
      <c r="B4" s="330" t="e">
        <f>VLOOKUP(VI_Opis_rzeczowy!A4,V_ZRF!A:K,2,FALSE)</f>
        <v>#N/A</v>
      </c>
      <c r="C4" s="330" t="e">
        <f>VLOOKUP(VI_Opis_rzeczowy!A4,V_ZRF!A:K,3,FALSE)</f>
        <v>#N/A</v>
      </c>
      <c r="D4" s="191" t="e">
        <f>VLOOKUP(VI_Opis_rzeczowy!A4,V_ZRF!A:K,4,FALSE)</f>
        <v>#N/A</v>
      </c>
      <c r="E4" s="115"/>
      <c r="F4" s="191" t="e">
        <f>D4*E4</f>
        <v>#N/A</v>
      </c>
      <c r="G4" s="86"/>
      <c r="H4" s="332" t="e">
        <f>VLOOKUP(VI_Opis_rzeczowy!A4,V_ZRF!A:W,23,FALSE)</f>
        <v>#N/A</v>
      </c>
    </row>
    <row r="5" spans="1:10" s="112" customFormat="1" ht="24" customHeight="1">
      <c r="A5" s="111"/>
      <c r="B5" s="330" t="e">
        <f>VLOOKUP(VI_Opis_rzeczowy!A5,V_ZRF!A:K,2,FALSE)</f>
        <v>#N/A</v>
      </c>
      <c r="C5" s="330" t="e">
        <f>VLOOKUP(VI_Opis_rzeczowy!A5,V_ZRF!A:K,3,FALSE)</f>
        <v>#N/A</v>
      </c>
      <c r="D5" s="191" t="e">
        <f>VLOOKUP(VI_Opis_rzeczowy!A5,V_ZRF!A:K,4,FALSE)</f>
        <v>#N/A</v>
      </c>
      <c r="E5" s="115"/>
      <c r="F5" s="191" t="e">
        <f t="shared" ref="F5:F11" si="0">D5*E5</f>
        <v>#N/A</v>
      </c>
      <c r="G5" s="86"/>
      <c r="H5" s="332" t="e">
        <f>VLOOKUP(VI_Opis_rzeczowy!A5,V_ZRF!A:W,23,FALSE)</f>
        <v>#N/A</v>
      </c>
    </row>
    <row r="6" spans="1:10" s="112" customFormat="1" ht="24" customHeight="1">
      <c r="A6" s="111"/>
      <c r="B6" s="330" t="e">
        <f>VLOOKUP(VI_Opis_rzeczowy!A6,V_ZRF!A:K,2,FALSE)</f>
        <v>#N/A</v>
      </c>
      <c r="C6" s="330" t="e">
        <f>VLOOKUP(VI_Opis_rzeczowy!A6,V_ZRF!A:K,3,FALSE)</f>
        <v>#N/A</v>
      </c>
      <c r="D6" s="191" t="e">
        <f>VLOOKUP(VI_Opis_rzeczowy!A6,V_ZRF!A:K,4,FALSE)</f>
        <v>#N/A</v>
      </c>
      <c r="E6" s="115"/>
      <c r="F6" s="191" t="e">
        <f t="shared" si="0"/>
        <v>#N/A</v>
      </c>
      <c r="G6" s="86"/>
      <c r="H6" s="332" t="e">
        <f>VLOOKUP(VI_Opis_rzeczowy!A6,V_ZRF!A:W,23,FALSE)</f>
        <v>#N/A</v>
      </c>
    </row>
    <row r="7" spans="1:10" s="112" customFormat="1" ht="24" customHeight="1">
      <c r="A7" s="111"/>
      <c r="B7" s="330" t="e">
        <f>VLOOKUP(VI_Opis_rzeczowy!A7,V_ZRF!A:K,2,FALSE)</f>
        <v>#N/A</v>
      </c>
      <c r="C7" s="330" t="e">
        <f>VLOOKUP(VI_Opis_rzeczowy!A7,V_ZRF!A:K,3,FALSE)</f>
        <v>#N/A</v>
      </c>
      <c r="D7" s="191" t="e">
        <f>VLOOKUP(VI_Opis_rzeczowy!A7,V_ZRF!A:K,4,FALSE)</f>
        <v>#N/A</v>
      </c>
      <c r="E7" s="115"/>
      <c r="F7" s="191" t="e">
        <f t="shared" si="0"/>
        <v>#N/A</v>
      </c>
      <c r="G7" s="86"/>
      <c r="H7" s="332" t="e">
        <f>VLOOKUP(VI_Opis_rzeczowy!A7,V_ZRF!A:W,23,FALSE)</f>
        <v>#N/A</v>
      </c>
    </row>
    <row r="8" spans="1:10" s="112" customFormat="1" ht="24" customHeight="1">
      <c r="A8" s="111"/>
      <c r="B8" s="330" t="e">
        <f>VLOOKUP(VI_Opis_rzeczowy!A8,V_ZRF!A:K,2,FALSE)</f>
        <v>#N/A</v>
      </c>
      <c r="C8" s="330" t="e">
        <f>VLOOKUP(VI_Opis_rzeczowy!A8,V_ZRF!A:K,3,FALSE)</f>
        <v>#N/A</v>
      </c>
      <c r="D8" s="191" t="e">
        <f>VLOOKUP(VI_Opis_rzeczowy!A8,V_ZRF!A:K,4,FALSE)</f>
        <v>#N/A</v>
      </c>
      <c r="E8" s="115"/>
      <c r="F8" s="191" t="e">
        <f t="shared" si="0"/>
        <v>#N/A</v>
      </c>
      <c r="G8" s="86"/>
      <c r="H8" s="332" t="e">
        <f>VLOOKUP(VI_Opis_rzeczowy!A8,V_ZRF!A:W,23,FALSE)</f>
        <v>#N/A</v>
      </c>
    </row>
    <row r="9" spans="1:10" s="112" customFormat="1" ht="24" customHeight="1">
      <c r="A9" s="111"/>
      <c r="B9" s="330" t="e">
        <f>VLOOKUP(VI_Opis_rzeczowy!A9,V_ZRF!A:K,2,FALSE)</f>
        <v>#N/A</v>
      </c>
      <c r="C9" s="330" t="e">
        <f>VLOOKUP(VI_Opis_rzeczowy!A9,V_ZRF!A:K,3,FALSE)</f>
        <v>#N/A</v>
      </c>
      <c r="D9" s="191" t="e">
        <f>VLOOKUP(VI_Opis_rzeczowy!A9,V_ZRF!A:K,4,FALSE)</f>
        <v>#N/A</v>
      </c>
      <c r="E9" s="115"/>
      <c r="F9" s="191" t="e">
        <f t="shared" si="0"/>
        <v>#N/A</v>
      </c>
      <c r="G9" s="86"/>
      <c r="H9" s="332" t="e">
        <f>VLOOKUP(VI_Opis_rzeczowy!A9,V_ZRF!A:W,23,FALSE)</f>
        <v>#N/A</v>
      </c>
    </row>
    <row r="10" spans="1:10" s="112" customFormat="1" ht="24" customHeight="1">
      <c r="A10" s="111"/>
      <c r="B10" s="330" t="e">
        <f>VLOOKUP(VI_Opis_rzeczowy!A10,V_ZRF!A:K,2,FALSE)</f>
        <v>#N/A</v>
      </c>
      <c r="C10" s="330" t="e">
        <f>VLOOKUP(VI_Opis_rzeczowy!A10,V_ZRF!A:K,3,FALSE)</f>
        <v>#N/A</v>
      </c>
      <c r="D10" s="191" t="e">
        <f>VLOOKUP(VI_Opis_rzeczowy!A10,V_ZRF!A:K,4,FALSE)</f>
        <v>#N/A</v>
      </c>
      <c r="E10" s="115"/>
      <c r="F10" s="191" t="e">
        <f t="shared" si="0"/>
        <v>#N/A</v>
      </c>
      <c r="G10" s="86"/>
      <c r="H10" s="332" t="e">
        <f>VLOOKUP(VI_Opis_rzeczowy!A10,V_ZRF!A:W,23,FALSE)</f>
        <v>#N/A</v>
      </c>
    </row>
    <row r="11" spans="1:10" s="116" customFormat="1" ht="24" customHeight="1">
      <c r="A11" s="111"/>
      <c r="B11" s="330" t="e">
        <f>VLOOKUP(VI_Opis_rzeczowy!A11,V_ZRF!A:K,2,FALSE)</f>
        <v>#N/A</v>
      </c>
      <c r="C11" s="330" t="e">
        <f>VLOOKUP(VI_Opis_rzeczowy!A11,V_ZRF!A:K,3,FALSE)</f>
        <v>#N/A</v>
      </c>
      <c r="D11" s="191" t="e">
        <f>VLOOKUP(VI_Opis_rzeczowy!A11,V_ZRF!A:K,4,FALSE)</f>
        <v>#N/A</v>
      </c>
      <c r="E11" s="115"/>
      <c r="F11" s="191" t="e">
        <f t="shared" si="0"/>
        <v>#N/A</v>
      </c>
      <c r="G11" s="86"/>
      <c r="H11" s="332" t="e">
        <f>VLOOKUP(VI_Opis_rzeczowy!A11,V_ZRF!A:W,23,FALSE)</f>
        <v>#N/A</v>
      </c>
    </row>
    <row r="12" spans="1:10" s="116" customFormat="1" ht="24" customHeight="1">
      <c r="A12" s="111"/>
      <c r="B12" s="330" t="e">
        <f>VLOOKUP(VI_Opis_rzeczowy!A12,V_ZRF!A:K,2,FALSE)</f>
        <v>#N/A</v>
      </c>
      <c r="C12" s="330" t="e">
        <f>VLOOKUP(VI_Opis_rzeczowy!A12,V_ZRF!A:K,3,FALSE)</f>
        <v>#N/A</v>
      </c>
      <c r="D12" s="191" t="e">
        <f>VLOOKUP(VI_Opis_rzeczowy!A12,V_ZRF!A:K,4,FALSE)</f>
        <v>#N/A</v>
      </c>
      <c r="E12" s="115"/>
      <c r="F12" s="191" t="e">
        <f t="shared" ref="F12" si="1">D12*E12</f>
        <v>#N/A</v>
      </c>
      <c r="G12" s="86"/>
      <c r="H12" s="332" t="e">
        <f>VLOOKUP(VI_Opis_rzeczowy!A12,V_ZRF!A:W,23,FALSE)</f>
        <v>#N/A</v>
      </c>
    </row>
    <row r="13" spans="1:10" ht="24" customHeight="1">
      <c r="A13" s="11"/>
      <c r="B13" s="11"/>
      <c r="C13" s="13"/>
      <c r="D13" s="13"/>
      <c r="E13" s="14" t="s">
        <v>135</v>
      </c>
      <c r="F13" s="192" t="e">
        <f ca="1">SUM(F4:OFFSET(VI_OR_Razem,-1,1))</f>
        <v>#N/A</v>
      </c>
      <c r="G13" s="13"/>
      <c r="H13" s="12"/>
      <c r="J13" s="179" t="s">
        <v>269</v>
      </c>
    </row>
    <row r="14" spans="1:10" ht="0.75" customHeight="1">
      <c r="A14" s="11"/>
      <c r="B14" s="11"/>
      <c r="C14" s="13"/>
      <c r="D14" s="13"/>
      <c r="E14" s="14"/>
      <c r="F14" s="331"/>
      <c r="G14" s="13"/>
      <c r="H14" s="12"/>
      <c r="J14" s="179"/>
    </row>
    <row r="15" spans="1:10" ht="13.5" customHeight="1">
      <c r="A15" s="597" t="s">
        <v>322</v>
      </c>
      <c r="B15" s="597"/>
      <c r="C15" s="597"/>
      <c r="D15" s="597"/>
      <c r="E15" s="597"/>
      <c r="F15" s="597"/>
      <c r="G15" s="597"/>
      <c r="H15" s="597"/>
      <c r="J15" s="182" t="s">
        <v>270</v>
      </c>
    </row>
  </sheetData>
  <sheetProtection algorithmName="SHA-512" hashValue="i3dke0z5PBopXczCAgxEUPF9iJFNI3rwDpJJuCIdmQjBgFlX6u5BnDIsIg4KO6GyNtOH7z58V50nsdxgjqUOjA==" saltValue="LDJMGpzme6I079QU3ecVqg==" spinCount="100000" sheet="1" objects="1" scenarios="1" formatCells="0" formatRows="0" insertRows="0" deleteRows="0" sort="0" autoFilter="0" pivotTables="0"/>
  <mergeCells count="2">
    <mergeCell ref="A1:G1"/>
    <mergeCell ref="A15:H15"/>
  </mergeCells>
  <dataValidations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3: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5"/>
    <dataValidation type="decimal" operator="greaterThanOrEqual" allowBlank="1" showInputMessage="1" showErrorMessage="1" sqref="F4:F14">
      <formula1>0</formula1>
    </dataValidation>
    <dataValidation operator="greaterThan" allowBlank="1" showInputMessage="1" showErrorMessage="1" errorTitle="Błąd!" error="W tym polu można wpisać tylko liczbę całkowitą, większą od 0 (zera)" sqref="H4:H12"/>
  </dataValidations>
  <printOptions horizontalCentered="1"/>
  <pageMargins left="0.23622047244094491" right="0.23622047244094491" top="0.74803149606299213" bottom="0.74803149606299213" header="0.31496062992125984" footer="0.31496062992125984"/>
  <pageSetup paperSize="9" scale="94" orientation="landscape" r:id="rId1"/>
  <headerFooter>
    <oddFooter>&amp;L&amp;9PROW 2014-2020_19.3/2/z&amp;R&amp;9Strona &amp;P z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1"/>
  <dimension ref="A1:F34"/>
  <sheetViews>
    <sheetView showGridLines="0" view="pageBreakPreview" zoomScaleNormal="100" zoomScaleSheetLayoutView="100" zoomScalePageLayoutView="140" workbookViewId="0">
      <selection sqref="A1:D1"/>
    </sheetView>
  </sheetViews>
  <sheetFormatPr defaultColWidth="9.140625" defaultRowHeight="12"/>
  <cols>
    <col min="1" max="1" width="4.7109375" style="1" customWidth="1"/>
    <col min="2" max="2" width="68.42578125" style="1" customWidth="1"/>
    <col min="3" max="4" width="14.7109375" style="1" customWidth="1"/>
    <col min="5" max="5" width="6.7109375" style="1" customWidth="1"/>
    <col min="6" max="16384" width="9.140625" style="1"/>
  </cols>
  <sheetData>
    <row r="1" spans="1:4" s="43" customFormat="1" ht="24" customHeight="1">
      <c r="A1" s="601" t="s">
        <v>136</v>
      </c>
      <c r="B1" s="601"/>
      <c r="C1" s="601"/>
      <c r="D1" s="601"/>
    </row>
    <row r="2" spans="1:4" s="43" customFormat="1" ht="30" customHeight="1">
      <c r="A2" s="530" t="s">
        <v>323</v>
      </c>
      <c r="B2" s="530"/>
      <c r="C2" s="602" t="s">
        <v>76</v>
      </c>
      <c r="D2" s="602"/>
    </row>
    <row r="3" spans="1:4" s="43" customFormat="1" ht="24" customHeight="1">
      <c r="A3" s="294" t="s">
        <v>16</v>
      </c>
      <c r="B3" s="296" t="s">
        <v>17</v>
      </c>
      <c r="C3" s="294" t="s">
        <v>194</v>
      </c>
      <c r="D3" s="294" t="s">
        <v>18</v>
      </c>
    </row>
    <row r="4" spans="1:4" s="43" customFormat="1" ht="24" customHeight="1">
      <c r="A4" s="294" t="s">
        <v>11</v>
      </c>
      <c r="B4" s="603" t="s">
        <v>139</v>
      </c>
      <c r="C4" s="603"/>
      <c r="D4" s="603"/>
    </row>
    <row r="5" spans="1:4" s="43" customFormat="1" ht="39.950000000000003" customHeight="1">
      <c r="A5" s="294" t="s">
        <v>19</v>
      </c>
      <c r="B5" s="296" t="s">
        <v>462</v>
      </c>
      <c r="C5" s="292" t="s">
        <v>76</v>
      </c>
      <c r="D5" s="193" t="str">
        <f>IF(C5="ND",0,IF(C5="TAK","Wpisz liczbę załączników",""))</f>
        <v/>
      </c>
    </row>
    <row r="6" spans="1:4" s="43" customFormat="1" ht="51.95" customHeight="1">
      <c r="A6" s="294" t="s">
        <v>20</v>
      </c>
      <c r="B6" s="296" t="s">
        <v>463</v>
      </c>
      <c r="C6" s="292" t="s">
        <v>76</v>
      </c>
      <c r="D6" s="193" t="str">
        <f>IF(C6="ND",0,IF(C6="TAK","Wpisz liczbę załączników",""))</f>
        <v/>
      </c>
    </row>
    <row r="7" spans="1:4" s="43" customFormat="1" ht="39.950000000000003" customHeight="1">
      <c r="A7" s="294" t="s">
        <v>21</v>
      </c>
      <c r="B7" s="296" t="s">
        <v>464</v>
      </c>
      <c r="C7" s="292" t="s">
        <v>76</v>
      </c>
      <c r="D7" s="193" t="str">
        <f>IF(C7="ND",0,IF(C7="TAK","Wpisz liczbę załączników",""))</f>
        <v/>
      </c>
    </row>
    <row r="8" spans="1:4" s="43" customFormat="1" ht="24" customHeight="1">
      <c r="A8" s="295" t="s">
        <v>0</v>
      </c>
      <c r="B8" s="603" t="s">
        <v>3</v>
      </c>
      <c r="C8" s="603"/>
      <c r="D8" s="603"/>
    </row>
    <row r="9" spans="1:4" s="43" customFormat="1" ht="32.1" customHeight="1">
      <c r="A9" s="294" t="s">
        <v>22</v>
      </c>
      <c r="B9" s="296" t="s">
        <v>465</v>
      </c>
      <c r="C9" s="292" t="s">
        <v>76</v>
      </c>
      <c r="D9" s="193" t="str">
        <f t="shared" ref="D9:D18" si="0">IF(C9="ND",0,IF(C9="TAK","Wpisz liczbę załączników",""))</f>
        <v/>
      </c>
    </row>
    <row r="10" spans="1:4" s="43" customFormat="1" ht="32.1" customHeight="1">
      <c r="A10" s="294" t="s">
        <v>23</v>
      </c>
      <c r="B10" s="296" t="s">
        <v>204</v>
      </c>
      <c r="C10" s="292" t="s">
        <v>76</v>
      </c>
      <c r="D10" s="193" t="str">
        <f t="shared" si="0"/>
        <v/>
      </c>
    </row>
    <row r="11" spans="1:4" s="43" customFormat="1" ht="39.950000000000003" customHeight="1">
      <c r="A11" s="294" t="s">
        <v>8</v>
      </c>
      <c r="B11" s="296" t="s">
        <v>466</v>
      </c>
      <c r="C11" s="292" t="s">
        <v>76</v>
      </c>
      <c r="D11" s="193" t="str">
        <f t="shared" si="0"/>
        <v/>
      </c>
    </row>
    <row r="12" spans="1:4" s="43" customFormat="1" ht="32.1" customHeight="1">
      <c r="A12" s="294" t="s">
        <v>24</v>
      </c>
      <c r="B12" s="296" t="s">
        <v>467</v>
      </c>
      <c r="C12" s="120" t="s">
        <v>76</v>
      </c>
      <c r="D12" s="193" t="str">
        <f t="shared" si="0"/>
        <v/>
      </c>
    </row>
    <row r="13" spans="1:4" s="43" customFormat="1" ht="74.099999999999994" customHeight="1">
      <c r="A13" s="294" t="s">
        <v>25</v>
      </c>
      <c r="B13" s="169" t="s">
        <v>215</v>
      </c>
      <c r="C13" s="120" t="s">
        <v>76</v>
      </c>
      <c r="D13" s="193" t="str">
        <f t="shared" si="0"/>
        <v/>
      </c>
    </row>
    <row r="14" spans="1:4" s="43" customFormat="1" ht="39.950000000000003" customHeight="1">
      <c r="A14" s="294" t="s">
        <v>41</v>
      </c>
      <c r="B14" s="296" t="s">
        <v>361</v>
      </c>
      <c r="C14" s="120" t="s">
        <v>76</v>
      </c>
      <c r="D14" s="193" t="str">
        <f t="shared" si="0"/>
        <v/>
      </c>
    </row>
    <row r="15" spans="1:4" s="43" customFormat="1" ht="39.950000000000003" customHeight="1">
      <c r="A15" s="294" t="s">
        <v>27</v>
      </c>
      <c r="B15" s="296" t="s">
        <v>461</v>
      </c>
      <c r="C15" s="292" t="s">
        <v>76</v>
      </c>
      <c r="D15" s="193" t="str">
        <f t="shared" si="0"/>
        <v/>
      </c>
    </row>
    <row r="16" spans="1:4" s="43" customFormat="1" ht="63.95" customHeight="1">
      <c r="A16" s="294" t="s">
        <v>28</v>
      </c>
      <c r="B16" s="296" t="s">
        <v>460</v>
      </c>
      <c r="C16" s="292" t="s">
        <v>76</v>
      </c>
      <c r="D16" s="193" t="str">
        <f t="shared" si="0"/>
        <v/>
      </c>
    </row>
    <row r="17" spans="1:6" s="43" customFormat="1" ht="51.95" customHeight="1">
      <c r="A17" s="294" t="s">
        <v>30</v>
      </c>
      <c r="B17" s="296" t="s">
        <v>459</v>
      </c>
      <c r="C17" s="292" t="s">
        <v>76</v>
      </c>
      <c r="D17" s="193" t="str">
        <f t="shared" si="0"/>
        <v/>
      </c>
    </row>
    <row r="18" spans="1:6" s="43" customFormat="1" ht="39.950000000000003" customHeight="1">
      <c r="A18" s="294" t="s">
        <v>47</v>
      </c>
      <c r="B18" s="296" t="s">
        <v>458</v>
      </c>
      <c r="C18" s="292" t="s">
        <v>76</v>
      </c>
      <c r="D18" s="193" t="str">
        <f t="shared" si="0"/>
        <v/>
      </c>
    </row>
    <row r="19" spans="1:6" s="43" customFormat="1" ht="39.950000000000003" customHeight="1">
      <c r="A19" s="294" t="s">
        <v>195</v>
      </c>
      <c r="B19" s="296" t="s">
        <v>457</v>
      </c>
      <c r="C19" s="399" t="s">
        <v>76</v>
      </c>
      <c r="D19" s="399"/>
    </row>
    <row r="20" spans="1:6" s="43" customFormat="1" ht="24" customHeight="1">
      <c r="A20" s="119" t="s">
        <v>213</v>
      </c>
      <c r="B20" s="170"/>
      <c r="C20" s="19" t="str">
        <f>IF(B20&gt;"","TAK","")</f>
        <v/>
      </c>
      <c r="D20" s="194" t="str">
        <f>IF(B20&gt;"","Wpisz liczbę załączników","")</f>
        <v/>
      </c>
    </row>
    <row r="21" spans="1:6" s="121" customFormat="1" ht="24" customHeight="1">
      <c r="A21" s="119" t="s">
        <v>214</v>
      </c>
      <c r="B21" s="170"/>
      <c r="C21" s="19" t="str">
        <f>IF(B21&gt;"","TAK","")</f>
        <v/>
      </c>
      <c r="D21" s="194" t="str">
        <f>IF(B21&gt;"","Wpisz liczbę załączników","")</f>
        <v/>
      </c>
    </row>
    <row r="22" spans="1:6" s="43" customFormat="1" ht="24" customHeight="1">
      <c r="A22" s="295" t="s">
        <v>10</v>
      </c>
      <c r="B22" s="463" t="s">
        <v>29</v>
      </c>
      <c r="C22" s="464"/>
      <c r="D22" s="465"/>
      <c r="F22" s="179" t="s">
        <v>269</v>
      </c>
    </row>
    <row r="23" spans="1:6" s="43" customFormat="1" ht="32.1" customHeight="1">
      <c r="A23" s="294" t="s">
        <v>14</v>
      </c>
      <c r="B23" s="296" t="s">
        <v>456</v>
      </c>
      <c r="C23" s="292" t="s">
        <v>76</v>
      </c>
      <c r="D23" s="193" t="str">
        <f>IF(C23="ND",0,IF(C23="TAK","Wpisz liczbę załączników",""))</f>
        <v/>
      </c>
      <c r="F23" s="196" t="s">
        <v>270</v>
      </c>
    </row>
    <row r="24" spans="1:6" s="43" customFormat="1" ht="32.1" customHeight="1">
      <c r="A24" s="294" t="s">
        <v>112</v>
      </c>
      <c r="B24" s="296" t="s">
        <v>455</v>
      </c>
      <c r="C24" s="292" t="s">
        <v>76</v>
      </c>
      <c r="D24" s="193" t="str">
        <f>IF(C24="ND",0,IF(C24="TAK","Wpisz liczbę załączników",""))</f>
        <v/>
      </c>
    </row>
    <row r="25" spans="1:6" s="43" customFormat="1" ht="137.25" customHeight="1">
      <c r="A25" s="294" t="s">
        <v>113</v>
      </c>
      <c r="B25" s="296" t="s">
        <v>454</v>
      </c>
      <c r="C25" s="292" t="s">
        <v>76</v>
      </c>
      <c r="D25" s="193" t="str">
        <f>IF(C25="ND",0,IF(C25="TAK","Wpisz liczbę załączników",""))</f>
        <v/>
      </c>
    </row>
    <row r="26" spans="1:6" s="43" customFormat="1" ht="39.950000000000003" customHeight="1">
      <c r="A26" s="294" t="s">
        <v>114</v>
      </c>
      <c r="B26" s="296" t="s">
        <v>576</v>
      </c>
      <c r="C26" s="292" t="s">
        <v>76</v>
      </c>
      <c r="D26" s="193" t="str">
        <f>IF(C26="ND",0,IF(C26="TAK","Wpisz liczbę załączników",""))</f>
        <v/>
      </c>
    </row>
    <row r="27" spans="1:6" s="43" customFormat="1" ht="24" customHeight="1">
      <c r="A27" s="295" t="s">
        <v>403</v>
      </c>
      <c r="B27" s="606" t="s">
        <v>12</v>
      </c>
      <c r="C27" s="607"/>
      <c r="D27" s="608"/>
    </row>
    <row r="28" spans="1:6" s="43" customFormat="1" ht="32.1" customHeight="1">
      <c r="A28" s="294" t="s">
        <v>115</v>
      </c>
      <c r="B28" s="296" t="s">
        <v>471</v>
      </c>
      <c r="C28" s="292" t="s">
        <v>76</v>
      </c>
      <c r="D28" s="193" t="str">
        <f>IF(C28="ND",0,IF(C28="TAK","Wpisz liczbę załączników",""))</f>
        <v/>
      </c>
    </row>
    <row r="29" spans="1:6" s="121" customFormat="1" ht="24" customHeight="1">
      <c r="A29" s="119" t="s">
        <v>607</v>
      </c>
      <c r="B29" s="170"/>
      <c r="C29" s="19" t="str">
        <f>IF(B29&gt;"","TAK","")</f>
        <v/>
      </c>
      <c r="D29" s="194" t="str">
        <f>IF(B29&gt;"","Wpisz liczbę załączników","")</f>
        <v/>
      </c>
    </row>
    <row r="30" spans="1:6" s="121" customFormat="1" ht="24" customHeight="1">
      <c r="A30" s="119" t="s">
        <v>26</v>
      </c>
      <c r="B30" s="170"/>
      <c r="C30" s="19" t="str">
        <f>IF(B30&gt;"","TAK","")</f>
        <v/>
      </c>
      <c r="D30" s="194" t="str">
        <f>IF(B30&gt;"","Wpisz liczbę załączników","")</f>
        <v/>
      </c>
    </row>
    <row r="31" spans="1:6" s="43" customFormat="1" ht="24" customHeight="1">
      <c r="A31" s="600" t="s">
        <v>1</v>
      </c>
      <c r="B31" s="600"/>
      <c r="C31" s="600"/>
      <c r="D31" s="195">
        <f ca="1">SUM(D5:OFFSET(VII_Razem_liczba_zal,-1,1))</f>
        <v>0</v>
      </c>
      <c r="F31" s="179" t="s">
        <v>269</v>
      </c>
    </row>
    <row r="32" spans="1:6" s="43" customFormat="1" ht="39.75" customHeight="1">
      <c r="A32" s="604"/>
      <c r="B32" s="605"/>
      <c r="C32" s="605"/>
      <c r="D32" s="605"/>
      <c r="F32" s="196" t="s">
        <v>270</v>
      </c>
    </row>
    <row r="33" spans="1:6" s="43" customFormat="1" ht="27.75" customHeight="1">
      <c r="A33" s="598" t="s">
        <v>453</v>
      </c>
      <c r="B33" s="599"/>
      <c r="C33" s="599"/>
      <c r="D33" s="599"/>
    </row>
    <row r="34" spans="1:6" s="43" customFormat="1" ht="24" customHeight="1">
      <c r="A34" s="297"/>
      <c r="B34" s="298"/>
      <c r="C34" s="298"/>
      <c r="D34" s="298"/>
      <c r="F34" s="196"/>
    </row>
  </sheetData>
  <sheetProtection algorithmName="SHA-512" hashValue="gx5rjoHPmP6GzpXFfdnitWEljLpAvTg0tRxZeOV2WbQCGFvNbjfiyZWrACDB+tTQVvHruXgPF/6ZXzG7Jt/iQw==" saltValue="Q5rLmGLmMLl+nC2cFqnWZw==" spinCount="100000" sheet="1" objects="1" scenarios="1" formatCells="0" formatRows="0" insertRows="0" deleteRows="0" sort="0" autoFilter="0" pivotTables="0"/>
  <protectedRanges>
    <protectedRange password="8511" sqref="B2 B1:D1" name="Zakres1_6_4"/>
    <protectedRange password="8511" sqref="A22 A17:B21 B24:B26 A28:A31 D19 A6:B7 D31 A9:B14" name="Zakres1_1_2_2_2"/>
    <protectedRange password="8511" sqref="B27:B31" name="Zakres1_1_2_2_1_2"/>
    <protectedRange password="8511" sqref="A24:A26 A23:B23 A15:B16" name="Zakres1_1_2_2_1_3"/>
    <protectedRange password="8511" sqref="D2" name="Zakres1_1_2"/>
    <protectedRange password="8511" sqref="B32:B34" name="Zakres1_2_1_1_3_2"/>
    <protectedRange password="8511" sqref="D5:D7 D9:D18 D23:D28" name="Zakres1_1_2_2_1"/>
    <protectedRange password="8511" sqref="D20" name="Zakres1_1_2_2_1_1"/>
    <protectedRange password="8511" sqref="D21" name="Zakres1_1_2_2_1_1_1"/>
    <protectedRange password="8511" sqref="D29:D30" name="Zakres1_1_2_2_1_1_4"/>
  </protectedRanges>
  <mergeCells count="11">
    <mergeCell ref="C19:D19"/>
    <mergeCell ref="A33:D33"/>
    <mergeCell ref="A31:C31"/>
    <mergeCell ref="B22:D22"/>
    <mergeCell ref="A1:D1"/>
    <mergeCell ref="A2:B2"/>
    <mergeCell ref="C2:D2"/>
    <mergeCell ref="B4:D4"/>
    <mergeCell ref="B8:D8"/>
    <mergeCell ref="A32:D32"/>
    <mergeCell ref="B27:D27"/>
  </mergeCells>
  <dataValidations xWindow="810" yWindow="597" count="6">
    <dataValidation type="list" allowBlank="1" showInputMessage="1" showErrorMessage="1" sqref="C5:C7 C9:C19 C23:C26 C28">
      <formula1>"(wybierz z listy),TAK,ND"</formula1>
    </dataValidation>
    <dataValidation type="list" allowBlank="1" showInputMessage="1" showErrorMessage="1" sqref="C2">
      <formula1>"(wybierz z listy),TAK,NIE"</formula1>
    </dataValidation>
    <dataValidation type="whole" operator="greaterThanOrEqual" allowBlank="1" showInputMessage="1" showErrorMessage="1" sqref="D29:D31 D20:D21">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3 F32 F3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2 F31"/>
    <dataValidation type="whole" operator="greaterThanOrEqual" allowBlank="1" showInputMessage="1" showErrorMessage="1" errorTitle="Błąd!" error="W tym polu można wpisać tylko wartość mniejszą lub równą 0 (zero)" sqref="D5:D7 D9:D18 D23:D26 D28">
      <formula1>0</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rowBreaks count="1" manualBreakCount="1">
    <brk id="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G28"/>
  <sheetViews>
    <sheetView showGridLines="0" view="pageBreakPreview" zoomScale="115" zoomScaleNormal="115" zoomScaleSheetLayoutView="115" zoomScalePageLayoutView="145" workbookViewId="0"/>
  </sheetViews>
  <sheetFormatPr defaultColWidth="9.140625" defaultRowHeight="12.75"/>
  <cols>
    <col min="1" max="1" width="4.85546875" style="126" customWidth="1"/>
    <col min="2" max="2" width="4.7109375" style="126" customWidth="1"/>
    <col min="3" max="3" width="3.85546875" style="126" customWidth="1"/>
    <col min="4" max="4" width="36" style="125" customWidth="1"/>
    <col min="5" max="5" width="39.140625" style="125" customWidth="1"/>
    <col min="6" max="6" width="14.7109375" style="125" customWidth="1"/>
    <col min="7" max="7" width="2.28515625" style="125" customWidth="1"/>
    <col min="8" max="16384" width="9.140625" style="125"/>
  </cols>
  <sheetData>
    <row r="1" spans="1:7" s="128" customFormat="1" ht="4.5" customHeight="1">
      <c r="G1" s="198"/>
    </row>
    <row r="2" spans="1:7" s="128" customFormat="1" ht="15.75" customHeight="1">
      <c r="A2" s="301" t="s">
        <v>384</v>
      </c>
      <c r="B2" s="616" t="s">
        <v>385</v>
      </c>
      <c r="C2" s="616"/>
      <c r="D2" s="616"/>
      <c r="E2" s="616"/>
      <c r="F2" s="616"/>
      <c r="G2" s="301"/>
    </row>
    <row r="3" spans="1:7" s="128" customFormat="1" ht="24" customHeight="1">
      <c r="A3" s="203" t="s">
        <v>19</v>
      </c>
      <c r="B3" s="617" t="s">
        <v>425</v>
      </c>
      <c r="C3" s="617"/>
      <c r="D3" s="617"/>
      <c r="E3" s="617"/>
      <c r="F3" s="617"/>
      <c r="G3" s="200"/>
    </row>
    <row r="4" spans="1:7" s="128" customFormat="1" ht="24" customHeight="1">
      <c r="A4" s="203" t="s">
        <v>20</v>
      </c>
      <c r="B4" s="617" t="s">
        <v>238</v>
      </c>
      <c r="C4" s="617"/>
      <c r="D4" s="617"/>
      <c r="E4" s="618"/>
      <c r="F4" s="333" t="s">
        <v>76</v>
      </c>
      <c r="G4" s="132"/>
    </row>
    <row r="5" spans="1:7" s="128" customFormat="1" ht="24" customHeight="1">
      <c r="A5" s="133"/>
      <c r="B5" s="619" t="s">
        <v>426</v>
      </c>
      <c r="C5" s="619"/>
      <c r="D5" s="619"/>
      <c r="E5" s="620"/>
      <c r="F5" s="338" t="str">
        <f>IF(F4="TAK","NIE","(wybierz z listy)")</f>
        <v>(wybierz z listy)</v>
      </c>
      <c r="G5" s="132"/>
    </row>
    <row r="6" spans="1:7" s="128" customFormat="1" ht="89.25" customHeight="1">
      <c r="A6" s="203" t="s">
        <v>21</v>
      </c>
      <c r="B6" s="617" t="s">
        <v>468</v>
      </c>
      <c r="C6" s="617"/>
      <c r="D6" s="617"/>
      <c r="E6" s="617"/>
      <c r="F6" s="617"/>
      <c r="G6" s="199"/>
    </row>
    <row r="7" spans="1:7" s="128" customFormat="1" ht="27" customHeight="1">
      <c r="A7" s="203" t="s">
        <v>22</v>
      </c>
      <c r="B7" s="613" t="s">
        <v>478</v>
      </c>
      <c r="C7" s="613"/>
      <c r="D7" s="613"/>
      <c r="E7" s="613"/>
      <c r="F7" s="613"/>
      <c r="G7" s="212"/>
    </row>
    <row r="8" spans="1:7" s="128" customFormat="1" ht="51" customHeight="1">
      <c r="A8" s="203" t="s">
        <v>23</v>
      </c>
      <c r="B8" s="613" t="s">
        <v>512</v>
      </c>
      <c r="C8" s="613"/>
      <c r="D8" s="613"/>
      <c r="E8" s="613"/>
      <c r="F8" s="613"/>
      <c r="G8" s="321"/>
    </row>
    <row r="9" spans="1:7" s="128" customFormat="1" ht="37.5" customHeight="1">
      <c r="A9" s="203" t="s">
        <v>8</v>
      </c>
      <c r="B9" s="613" t="s">
        <v>427</v>
      </c>
      <c r="C9" s="613"/>
      <c r="D9" s="613"/>
      <c r="E9" s="613"/>
      <c r="F9" s="613"/>
      <c r="G9" s="321"/>
    </row>
    <row r="10" spans="1:7" s="128" customFormat="1" ht="17.25" customHeight="1">
      <c r="A10" s="203" t="s">
        <v>405</v>
      </c>
      <c r="B10" s="613" t="s">
        <v>428</v>
      </c>
      <c r="C10" s="613"/>
      <c r="D10" s="613"/>
      <c r="E10" s="613"/>
      <c r="F10" s="613"/>
      <c r="G10" s="321"/>
    </row>
    <row r="11" spans="1:7" s="128" customFormat="1" ht="63" customHeight="1">
      <c r="A11" s="203" t="s">
        <v>25</v>
      </c>
      <c r="B11" s="609" t="s">
        <v>479</v>
      </c>
      <c r="C11" s="609"/>
      <c r="D11" s="609"/>
      <c r="E11" s="609"/>
      <c r="F11" s="609"/>
      <c r="G11" s="321"/>
    </row>
    <row r="12" spans="1:7" s="128" customFormat="1" ht="15" customHeight="1">
      <c r="A12" s="203" t="s">
        <v>41</v>
      </c>
      <c r="B12" s="614" t="s">
        <v>216</v>
      </c>
      <c r="C12" s="614"/>
      <c r="D12" s="614"/>
      <c r="E12" s="614"/>
      <c r="F12" s="614"/>
      <c r="G12" s="321"/>
    </row>
    <row r="13" spans="1:7" s="128" customFormat="1" ht="25.5" customHeight="1">
      <c r="A13" s="203" t="s">
        <v>421</v>
      </c>
      <c r="B13" s="615" t="s">
        <v>449</v>
      </c>
      <c r="C13" s="615"/>
      <c r="D13" s="615"/>
      <c r="E13" s="615"/>
      <c r="F13" s="615"/>
      <c r="G13" s="321"/>
    </row>
    <row r="14" spans="1:7" s="128" customFormat="1" ht="37.5" customHeight="1">
      <c r="A14" s="203" t="s">
        <v>422</v>
      </c>
      <c r="B14" s="615" t="s">
        <v>469</v>
      </c>
      <c r="C14" s="615"/>
      <c r="D14" s="615"/>
      <c r="E14" s="615"/>
      <c r="F14" s="615"/>
      <c r="G14" s="321"/>
    </row>
    <row r="15" spans="1:7" s="128" customFormat="1" ht="21" customHeight="1">
      <c r="A15" s="202">
        <v>1</v>
      </c>
      <c r="B15" s="611" t="s">
        <v>538</v>
      </c>
      <c r="C15" s="611"/>
      <c r="D15" s="611"/>
      <c r="E15" s="611"/>
      <c r="F15" s="611"/>
      <c r="G15" s="200"/>
    </row>
    <row r="16" spans="1:7" s="128" customFormat="1" ht="12" customHeight="1">
      <c r="A16" s="202">
        <v>2</v>
      </c>
      <c r="B16" s="611" t="s">
        <v>481</v>
      </c>
      <c r="C16" s="611"/>
      <c r="D16" s="611"/>
      <c r="E16" s="611"/>
      <c r="F16" s="611"/>
      <c r="G16" s="200"/>
    </row>
    <row r="17" spans="1:7" s="128" customFormat="1" ht="10.5" customHeight="1">
      <c r="A17" s="202">
        <v>3</v>
      </c>
      <c r="B17" s="611" t="s">
        <v>482</v>
      </c>
      <c r="C17" s="611"/>
      <c r="D17" s="611"/>
      <c r="E17" s="611"/>
      <c r="F17" s="611"/>
      <c r="G17" s="200"/>
    </row>
    <row r="18" spans="1:7" s="128" customFormat="1" ht="27.6" customHeight="1">
      <c r="A18" s="202">
        <v>4</v>
      </c>
      <c r="B18" s="611" t="s">
        <v>480</v>
      </c>
      <c r="C18" s="611"/>
      <c r="D18" s="611"/>
      <c r="E18" s="611"/>
      <c r="F18" s="611"/>
      <c r="G18" s="200"/>
    </row>
    <row r="19" spans="1:7" s="128" customFormat="1" ht="28.5" customHeight="1">
      <c r="A19" s="202">
        <v>5</v>
      </c>
      <c r="B19" s="610" t="s">
        <v>519</v>
      </c>
      <c r="C19" s="610"/>
      <c r="D19" s="610"/>
      <c r="E19" s="610"/>
      <c r="F19" s="610"/>
      <c r="G19" s="321"/>
    </row>
    <row r="20" spans="1:7" s="128" customFormat="1" ht="21" customHeight="1">
      <c r="A20" s="202">
        <v>6</v>
      </c>
      <c r="B20" s="610" t="s">
        <v>435</v>
      </c>
      <c r="C20" s="610"/>
      <c r="D20" s="610"/>
      <c r="E20" s="610"/>
      <c r="F20" s="610"/>
      <c r="G20" s="321"/>
    </row>
    <row r="21" spans="1:7" s="128" customFormat="1" ht="41.25" customHeight="1">
      <c r="A21" s="202">
        <v>7</v>
      </c>
      <c r="B21" s="611" t="s">
        <v>520</v>
      </c>
      <c r="C21" s="611"/>
      <c r="D21" s="611"/>
      <c r="E21" s="611"/>
      <c r="F21" s="611"/>
      <c r="G21" s="321"/>
    </row>
    <row r="22" spans="1:7" s="128" customFormat="1" ht="33.75" customHeight="1">
      <c r="A22" s="202">
        <v>8</v>
      </c>
      <c r="B22" s="612" t="s">
        <v>521</v>
      </c>
      <c r="C22" s="610"/>
      <c r="D22" s="610"/>
      <c r="E22" s="610"/>
      <c r="F22" s="610"/>
      <c r="G22" s="321"/>
    </row>
    <row r="23" spans="1:7" s="128" customFormat="1" ht="6" customHeight="1">
      <c r="A23" s="203"/>
      <c r="B23" s="302"/>
      <c r="C23" s="302"/>
      <c r="D23" s="302"/>
      <c r="E23" s="302"/>
      <c r="F23" s="302"/>
      <c r="G23" s="321"/>
    </row>
    <row r="24" spans="1:7" s="128" customFormat="1" ht="60" customHeight="1">
      <c r="A24" s="225"/>
      <c r="B24" s="225"/>
      <c r="C24" s="225"/>
      <c r="D24" s="333"/>
      <c r="E24" s="197"/>
      <c r="F24" s="225"/>
      <c r="G24" s="321"/>
    </row>
    <row r="25" spans="1:7" s="128" customFormat="1" ht="27.75" customHeight="1">
      <c r="A25" s="225"/>
      <c r="B25" s="225"/>
      <c r="C25" s="225"/>
      <c r="D25" s="304" t="s">
        <v>326</v>
      </c>
      <c r="E25" s="304" t="s">
        <v>577</v>
      </c>
      <c r="F25" s="225"/>
      <c r="G25" s="321"/>
    </row>
    <row r="26" spans="1:7" s="128" customFormat="1" ht="18" customHeight="1">
      <c r="A26" s="225"/>
      <c r="B26" s="225"/>
      <c r="C26" s="225"/>
      <c r="D26" s="225"/>
      <c r="E26" s="225"/>
      <c r="F26" s="225"/>
      <c r="G26" s="321"/>
    </row>
    <row r="27" spans="1:7" s="130" customFormat="1" ht="30" customHeight="1">
      <c r="A27" s="131"/>
      <c r="B27" s="131"/>
      <c r="C27" s="131"/>
      <c r="D27" s="293"/>
      <c r="E27" s="293"/>
      <c r="F27" s="293"/>
      <c r="G27" s="293"/>
    </row>
    <row r="28" spans="1:7" ht="18" customHeight="1"/>
  </sheetData>
  <sheetProtection algorithmName="SHA-512" hashValue="arNTLpyiAxGdqRDYrMarwEJ7/5Q1VtFRokx1n8RHb6ZhxO892Gb+uk5rxBQMDZoXNBDwVwNaUUZ+HnPrkmbPBA==" saltValue="/3/aQJpzx3bsxdiwUMHeAw==" spinCount="100000" sheet="1" objects="1" scenarios="1" formatCells="0" formatRows="0" insertRows="0" deleteRows="0"/>
  <mergeCells count="21">
    <mergeCell ref="B7:F7"/>
    <mergeCell ref="B2:F2"/>
    <mergeCell ref="B3:F3"/>
    <mergeCell ref="B4:E4"/>
    <mergeCell ref="B5:E5"/>
    <mergeCell ref="B6:F6"/>
    <mergeCell ref="B11:F11"/>
    <mergeCell ref="B20:F20"/>
    <mergeCell ref="B21:F21"/>
    <mergeCell ref="B22:F22"/>
    <mergeCell ref="B8:F8"/>
    <mergeCell ref="B9:F9"/>
    <mergeCell ref="B10:F10"/>
    <mergeCell ref="B12:F12"/>
    <mergeCell ref="B13:F13"/>
    <mergeCell ref="B14:F14"/>
    <mergeCell ref="B15:F15"/>
    <mergeCell ref="B19:F19"/>
    <mergeCell ref="B16:F16"/>
    <mergeCell ref="B17:F17"/>
    <mergeCell ref="B18:F18"/>
  </mergeCells>
  <dataValidations count="2">
    <dataValidation type="list" allowBlank="1" showErrorMessage="1" errorTitle="Błąd!" error="W tym polu można tylko wybrać wartość TAK albo NIE" promptTitle="Uwaga!" prompt="Wartość TAK albo NIE jest automatycznie &quot;zaciągana&quot; z odpowiedniego pola w sekcji IV" sqref="F4">
      <formula1>"TAK,NIE,(wybierz z listy)"</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a wybrano odpowiedź &quot;TAK&quot; wtedy w polu 2.b zostanie automatycznie wstawiona wartość &quot;NIE&quot;_x000a_Jeżeli w polu 2.a wybrano odpowiedź &quot;NIE&quot; wtedy w polu 2.b należy wybrać z listy odpowiedź &quot;TAK&quot; albo &quot;NIE&quot;" sqref="F5">
      <formula1>"TAK,NIE,(wybierz z listy)"</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J17"/>
  <sheetViews>
    <sheetView showGridLines="0" view="pageBreakPreview" zoomScale="110" zoomScaleNormal="100" zoomScaleSheetLayoutView="110" workbookViewId="0"/>
  </sheetViews>
  <sheetFormatPr defaultColWidth="9.140625" defaultRowHeight="12.75"/>
  <cols>
    <col min="1" max="2" width="2.28515625" style="118" customWidth="1"/>
    <col min="3" max="3" width="27.5703125" style="118" customWidth="1"/>
    <col min="4" max="4" width="12.5703125" style="118" customWidth="1"/>
    <col min="5" max="5" width="14.140625" style="118" customWidth="1"/>
    <col min="6" max="6" width="29" style="118" customWidth="1"/>
    <col min="7" max="7" width="14.7109375" style="118" customWidth="1"/>
    <col min="8" max="8" width="2.28515625" style="118" customWidth="1"/>
    <col min="9" max="9" width="9.140625" style="118"/>
    <col min="10" max="10" width="20.140625" style="118" customWidth="1"/>
    <col min="11" max="16384" width="9.140625" style="118"/>
  </cols>
  <sheetData>
    <row r="1" spans="1:10" s="117" customFormat="1" ht="18" customHeight="1">
      <c r="A1" s="303"/>
      <c r="B1" s="303"/>
      <c r="C1" s="303"/>
      <c r="D1" s="303"/>
      <c r="E1" s="303"/>
      <c r="F1" s="303"/>
      <c r="G1" s="135" t="s">
        <v>121</v>
      </c>
      <c r="H1" s="136"/>
      <c r="I1" s="362" t="s">
        <v>578</v>
      </c>
      <c r="J1" s="362"/>
    </row>
    <row r="2" spans="1:10" s="134" customFormat="1" ht="21.95" customHeight="1">
      <c r="A2" s="137" t="s">
        <v>504</v>
      </c>
      <c r="B2" s="137"/>
      <c r="C2" s="137"/>
      <c r="D2" s="137"/>
      <c r="E2" s="137"/>
      <c r="F2" s="137"/>
      <c r="G2" s="137"/>
      <c r="H2" s="137"/>
      <c r="I2" s="362"/>
      <c r="J2" s="362"/>
    </row>
    <row r="3" spans="1:10" s="134" customFormat="1" ht="21.95" customHeight="1">
      <c r="A3" s="622" t="s">
        <v>510</v>
      </c>
      <c r="B3" s="622"/>
      <c r="C3" s="622"/>
      <c r="D3" s="622"/>
      <c r="E3" s="622"/>
      <c r="F3" s="622"/>
      <c r="G3" s="622"/>
      <c r="H3" s="622"/>
      <c r="I3" s="362"/>
      <c r="J3" s="362"/>
    </row>
    <row r="4" spans="1:10" ht="42" customHeight="1">
      <c r="A4" s="623" t="s">
        <v>4</v>
      </c>
      <c r="B4" s="623"/>
      <c r="C4" s="623"/>
      <c r="D4" s="623"/>
      <c r="E4" s="623"/>
      <c r="F4" s="623"/>
      <c r="G4" s="623"/>
      <c r="H4" s="623"/>
      <c r="I4" s="362"/>
      <c r="J4" s="362"/>
    </row>
    <row r="5" spans="1:10" ht="39.950000000000003" customHeight="1">
      <c r="A5" s="29"/>
      <c r="B5" s="625" t="s">
        <v>9</v>
      </c>
      <c r="C5" s="626"/>
      <c r="D5" s="639"/>
      <c r="E5" s="640"/>
      <c r="F5" s="306"/>
      <c r="G5" s="127"/>
      <c r="H5" s="303"/>
      <c r="I5" s="291"/>
      <c r="J5" s="291"/>
    </row>
    <row r="6" spans="1:10" s="140" customFormat="1" ht="15.95" customHeight="1">
      <c r="C6" s="141"/>
      <c r="D6" s="643" t="s">
        <v>31</v>
      </c>
      <c r="E6" s="643"/>
      <c r="F6" s="316" t="s">
        <v>32</v>
      </c>
      <c r="G6" s="316"/>
      <c r="H6" s="316"/>
      <c r="I6" s="291"/>
      <c r="J6" s="291"/>
    </row>
    <row r="7" spans="1:10" ht="15.95" customHeight="1">
      <c r="B7" s="218" t="s">
        <v>5</v>
      </c>
      <c r="C7" s="127"/>
      <c r="D7" s="307"/>
      <c r="E7" s="307"/>
      <c r="F7" s="307"/>
      <c r="G7" s="307"/>
      <c r="H7" s="307"/>
      <c r="I7" s="291"/>
      <c r="J7" s="291"/>
    </row>
    <row r="8" spans="1:10" ht="60" customHeight="1">
      <c r="A8" s="29"/>
      <c r="B8" s="645"/>
      <c r="C8" s="646"/>
      <c r="D8" s="646"/>
      <c r="E8" s="646"/>
      <c r="F8" s="646"/>
      <c r="G8" s="647"/>
      <c r="H8" s="315"/>
      <c r="I8" s="291"/>
      <c r="J8" s="291"/>
    </row>
    <row r="9" spans="1:10" s="142" customFormat="1" ht="15.95" customHeight="1">
      <c r="C9" s="644" t="s">
        <v>128</v>
      </c>
      <c r="D9" s="644"/>
      <c r="E9" s="644"/>
      <c r="F9" s="644"/>
      <c r="G9" s="644"/>
      <c r="H9" s="143"/>
    </row>
    <row r="10" spans="1:10" ht="15.95" customHeight="1">
      <c r="B10" s="621" t="s">
        <v>6</v>
      </c>
      <c r="C10" s="621"/>
      <c r="D10" s="139"/>
      <c r="E10" s="139"/>
      <c r="F10" s="29"/>
      <c r="G10" s="29"/>
      <c r="H10" s="29"/>
    </row>
    <row r="11" spans="1:10" ht="24" customHeight="1">
      <c r="A11" s="303"/>
      <c r="B11" s="206" t="s">
        <v>2</v>
      </c>
      <c r="C11" s="628" t="s">
        <v>470</v>
      </c>
      <c r="D11" s="629"/>
      <c r="E11" s="630"/>
      <c r="F11" s="631"/>
      <c r="G11" s="207" t="s">
        <v>76</v>
      </c>
      <c r="H11" s="201"/>
    </row>
    <row r="12" spans="1:10" ht="29.25" customHeight="1">
      <c r="A12" s="29"/>
      <c r="B12" s="208" t="s">
        <v>407</v>
      </c>
      <c r="C12" s="632" t="s">
        <v>408</v>
      </c>
      <c r="D12" s="633"/>
      <c r="E12" s="634"/>
      <c r="F12" s="635"/>
      <c r="G12" s="207" t="s">
        <v>76</v>
      </c>
      <c r="H12" s="201"/>
    </row>
    <row r="13" spans="1:10" ht="89.25" customHeight="1">
      <c r="A13" s="29"/>
      <c r="B13" s="208" t="s">
        <v>438</v>
      </c>
      <c r="C13" s="636" t="s">
        <v>511</v>
      </c>
      <c r="D13" s="637"/>
      <c r="E13" s="637"/>
      <c r="F13" s="638"/>
      <c r="G13" s="207" t="s">
        <v>76</v>
      </c>
      <c r="H13" s="201"/>
    </row>
    <row r="14" spans="1:10" ht="17.25" customHeight="1">
      <c r="A14" s="29"/>
      <c r="B14" s="223"/>
      <c r="C14" s="305"/>
      <c r="D14" s="305"/>
      <c r="E14" s="224"/>
      <c r="F14" s="305"/>
      <c r="G14" s="322"/>
      <c r="H14" s="201"/>
    </row>
    <row r="15" spans="1:10" ht="99.75" customHeight="1">
      <c r="A15" s="29"/>
      <c r="B15" s="639"/>
      <c r="C15" s="640"/>
      <c r="D15" s="641"/>
      <c r="E15" s="334"/>
      <c r="F15" s="538"/>
      <c r="G15" s="540"/>
      <c r="H15" s="303"/>
    </row>
    <row r="16" spans="1:10" s="142" customFormat="1" ht="35.25" customHeight="1">
      <c r="B16" s="642" t="s">
        <v>326</v>
      </c>
      <c r="C16" s="642"/>
      <c r="D16" s="642"/>
      <c r="E16" s="304"/>
      <c r="F16" s="627" t="s">
        <v>536</v>
      </c>
      <c r="G16" s="627"/>
      <c r="H16" s="145"/>
    </row>
    <row r="17" spans="1:8" ht="35.25" customHeight="1">
      <c r="A17" s="144"/>
      <c r="B17" s="222">
        <v>1</v>
      </c>
      <c r="C17" s="624" t="s">
        <v>429</v>
      </c>
      <c r="D17" s="624"/>
      <c r="E17" s="624"/>
      <c r="F17" s="624"/>
      <c r="G17" s="624"/>
      <c r="H17" s="221"/>
    </row>
  </sheetData>
  <sheetProtection algorithmName="SHA-512" hashValue="rvU+SU43iodXs9g1ZpDgmS6g2RaPuDVVPu4CRT7AxA6A2eeYmejn65pZcYYpdk+VZoKLkXzYaKeMevRUbLlRBg==" saltValue="SAc8og5n+nBoIKC/mu+4VA==" spinCount="100000" sheet="1" objects="1" scenarios="1" formatCells="0" formatRows="0" insertRows="0" deleteRows="0" sort="0" autoFilter="0" pivotTables="0"/>
  <customSheetViews>
    <customSheetView guid="{DF64D807-4B8C-423B-A975-C6FACD998002}" showPageBreaks="1" printArea="1" view="pageBreakPreview" topLeftCell="A4">
      <selection activeCell="S127" sqref="S127"/>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17">
    <mergeCell ref="B8:G8"/>
    <mergeCell ref="B10:C10"/>
    <mergeCell ref="I1:J4"/>
    <mergeCell ref="A3:H3"/>
    <mergeCell ref="A4:H4"/>
    <mergeCell ref="C17:G17"/>
    <mergeCell ref="B5:C5"/>
    <mergeCell ref="F16:G16"/>
    <mergeCell ref="C11:F11"/>
    <mergeCell ref="C12:F12"/>
    <mergeCell ref="C13:F13"/>
    <mergeCell ref="B15:D15"/>
    <mergeCell ref="B16:D16"/>
    <mergeCell ref="D5:E5"/>
    <mergeCell ref="D6:E6"/>
    <mergeCell ref="C9:G9"/>
    <mergeCell ref="F15:G15"/>
  </mergeCells>
  <phoneticPr fontId="10" type="noConversion"/>
  <dataValidations count="1">
    <dataValidation type="list" allowBlank="1" showInputMessage="1" showErrorMessage="1" errorTitle="Błąd!" error="W tym polu można wprowadzić tylko wartość TAK albo NIE" sqref="G11:G14">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50" t="s">
        <v>505</v>
      </c>
      <c r="B2" s="650"/>
      <c r="C2" s="228"/>
      <c r="D2" s="228"/>
      <c r="E2" s="228"/>
      <c r="F2" s="228"/>
      <c r="G2" s="229"/>
    </row>
    <row r="3" spans="1:7" s="128" customFormat="1" ht="35.25" customHeight="1">
      <c r="A3" s="658" t="s">
        <v>531</v>
      </c>
      <c r="B3" s="658"/>
      <c r="C3" s="658"/>
      <c r="D3" s="658"/>
      <c r="E3" s="658"/>
      <c r="F3" s="658"/>
      <c r="G3" s="658"/>
    </row>
    <row r="4" spans="1:7" s="128" customFormat="1" ht="24" customHeight="1">
      <c r="A4" s="650" t="s">
        <v>409</v>
      </c>
      <c r="B4" s="650"/>
      <c r="C4" s="650"/>
      <c r="D4" s="650"/>
      <c r="E4" s="650"/>
      <c r="F4" s="650"/>
      <c r="G4" s="650"/>
    </row>
    <row r="5" spans="1:7" s="128" customFormat="1" ht="49.5" customHeight="1">
      <c r="A5" s="651" t="s">
        <v>522</v>
      </c>
      <c r="B5" s="651"/>
      <c r="C5" s="651"/>
      <c r="D5" s="651"/>
      <c r="E5" s="651"/>
      <c r="F5" s="651"/>
      <c r="G5" s="310"/>
    </row>
    <row r="6" spans="1:7" s="128" customFormat="1" ht="22.5" customHeight="1">
      <c r="A6" s="230" t="s">
        <v>391</v>
      </c>
      <c r="B6" s="615" t="s">
        <v>516</v>
      </c>
      <c r="C6" s="615"/>
      <c r="D6" s="615"/>
      <c r="E6" s="615"/>
      <c r="F6" s="615"/>
      <c r="G6" s="228"/>
    </row>
    <row r="7" spans="1:7" s="128" customFormat="1" ht="24.75" customHeight="1">
      <c r="A7" s="230" t="s">
        <v>392</v>
      </c>
      <c r="B7" s="615" t="s">
        <v>523</v>
      </c>
      <c r="C7" s="615"/>
      <c r="D7" s="615"/>
      <c r="E7" s="615"/>
      <c r="F7" s="615"/>
      <c r="G7" s="228"/>
    </row>
    <row r="8" spans="1:7" s="128" customFormat="1" ht="36" customHeight="1">
      <c r="A8" s="230" t="s">
        <v>393</v>
      </c>
      <c r="B8" s="615" t="s">
        <v>514</v>
      </c>
      <c r="C8" s="615"/>
      <c r="D8" s="615"/>
      <c r="E8" s="615"/>
      <c r="F8" s="615"/>
      <c r="G8" s="231"/>
    </row>
    <row r="9" spans="1:7" s="128" customFormat="1" ht="87.75" customHeight="1">
      <c r="A9" s="230" t="s">
        <v>394</v>
      </c>
      <c r="B9" s="615" t="s">
        <v>540</v>
      </c>
      <c r="C9" s="615"/>
      <c r="D9" s="615"/>
      <c r="E9" s="615"/>
      <c r="F9" s="615"/>
      <c r="G9" s="231"/>
    </row>
    <row r="10" spans="1:7" s="128" customFormat="1" ht="24" customHeight="1">
      <c r="A10" s="648" t="s">
        <v>444</v>
      </c>
      <c r="B10" s="648"/>
      <c r="C10" s="648"/>
      <c r="D10" s="648"/>
      <c r="E10" s="648"/>
      <c r="F10" s="648"/>
      <c r="G10" s="232"/>
    </row>
    <row r="11" spans="1:7" s="128" customFormat="1" ht="15" customHeight="1">
      <c r="A11" s="659" t="s">
        <v>445</v>
      </c>
      <c r="B11" s="659"/>
      <c r="C11" s="659"/>
      <c r="D11" s="659"/>
      <c r="E11" s="659"/>
      <c r="F11" s="659"/>
      <c r="G11" s="232"/>
    </row>
    <row r="12" spans="1:7" s="128" customFormat="1" ht="15" customHeight="1">
      <c r="A12" s="233" t="s">
        <v>397</v>
      </c>
      <c r="B12" s="660" t="s">
        <v>581</v>
      </c>
      <c r="C12" s="660"/>
      <c r="D12" s="660"/>
      <c r="E12" s="660"/>
      <c r="F12" s="660"/>
      <c r="G12" s="232"/>
    </row>
    <row r="13" spans="1:7" s="128" customFormat="1" ht="15" customHeight="1">
      <c r="A13" s="233"/>
      <c r="B13" s="339" t="s">
        <v>495</v>
      </c>
      <c r="C13" s="340" t="s">
        <v>518</v>
      </c>
      <c r="D13" s="654"/>
      <c r="E13" s="654"/>
      <c r="F13" s="654"/>
      <c r="G13" s="232"/>
    </row>
    <row r="14" spans="1:7" s="128" customFormat="1" ht="15" customHeight="1">
      <c r="A14" s="233" t="s">
        <v>398</v>
      </c>
      <c r="B14" s="652" t="s">
        <v>580</v>
      </c>
      <c r="C14" s="652"/>
      <c r="D14" s="653"/>
      <c r="E14" s="653"/>
      <c r="F14" s="653"/>
      <c r="G14" s="231"/>
    </row>
    <row r="15" spans="1:7" s="128" customFormat="1" ht="15.75" customHeight="1">
      <c r="A15" s="314"/>
      <c r="B15" s="299" t="s">
        <v>402</v>
      </c>
      <c r="C15" s="657"/>
      <c r="D15" s="657"/>
      <c r="E15" s="657"/>
      <c r="F15" s="657"/>
      <c r="G15" s="231"/>
    </row>
    <row r="16" spans="1:7" s="128" customFormat="1" ht="21.75" customHeight="1">
      <c r="A16" s="234" t="s">
        <v>399</v>
      </c>
      <c r="B16" s="615" t="s">
        <v>579</v>
      </c>
      <c r="C16" s="615"/>
      <c r="D16" s="615"/>
      <c r="E16" s="615"/>
      <c r="F16" s="615"/>
      <c r="G16" s="231"/>
    </row>
    <row r="17" spans="1:7" s="128" customFormat="1" ht="16.5" customHeight="1">
      <c r="A17" s="234"/>
      <c r="B17" s="335"/>
      <c r="C17" s="649" t="s">
        <v>524</v>
      </c>
      <c r="D17" s="649"/>
      <c r="E17" s="649"/>
      <c r="F17" s="649"/>
      <c r="G17" s="231"/>
    </row>
    <row r="18" spans="1:7" s="128" customFormat="1" ht="3.95" customHeight="1">
      <c r="A18" s="235"/>
      <c r="B18" s="313"/>
      <c r="C18" s="309"/>
      <c r="D18" s="309"/>
      <c r="E18" s="309"/>
      <c r="F18" s="309"/>
      <c r="G18" s="231"/>
    </row>
    <row r="19" spans="1:7" s="128" customFormat="1" ht="102" customHeight="1">
      <c r="A19" s="234" t="s">
        <v>400</v>
      </c>
      <c r="B19" s="615" t="s">
        <v>539</v>
      </c>
      <c r="C19" s="615"/>
      <c r="D19" s="615"/>
      <c r="E19" s="615"/>
      <c r="F19" s="615"/>
      <c r="G19" s="231"/>
    </row>
    <row r="20" spans="1:7" s="128" customFormat="1" ht="24" customHeight="1">
      <c r="A20" s="648" t="s">
        <v>525</v>
      </c>
      <c r="B20" s="648"/>
      <c r="C20" s="648"/>
      <c r="D20" s="648"/>
      <c r="E20" s="648"/>
      <c r="F20" s="648"/>
      <c r="G20" s="308"/>
    </row>
    <row r="21" spans="1:7" s="128" customFormat="1" ht="34.5" customHeight="1">
      <c r="A21" s="234" t="s">
        <v>386</v>
      </c>
      <c r="B21" s="615" t="s">
        <v>517</v>
      </c>
      <c r="C21" s="615"/>
      <c r="D21" s="615"/>
      <c r="E21" s="615"/>
      <c r="F21" s="615"/>
      <c r="G21" s="231"/>
    </row>
    <row r="22" spans="1:7" s="128" customFormat="1" ht="49.5" customHeight="1">
      <c r="A22" s="234" t="s">
        <v>387</v>
      </c>
      <c r="B22" s="615" t="s">
        <v>526</v>
      </c>
      <c r="C22" s="615"/>
      <c r="D22" s="615"/>
      <c r="E22" s="615"/>
      <c r="F22" s="615"/>
      <c r="G22" s="231"/>
    </row>
    <row r="23" spans="1:7" s="128" customFormat="1" ht="22.5" customHeight="1">
      <c r="A23" s="234" t="s">
        <v>388</v>
      </c>
      <c r="B23" s="615" t="s">
        <v>497</v>
      </c>
      <c r="C23" s="615"/>
      <c r="D23" s="615"/>
      <c r="E23" s="615"/>
      <c r="F23" s="615"/>
      <c r="G23" s="231"/>
    </row>
    <row r="24" spans="1:7" s="128" customFormat="1" ht="24.75" customHeight="1">
      <c r="A24" s="234" t="s">
        <v>389</v>
      </c>
      <c r="B24" s="615" t="s">
        <v>424</v>
      </c>
      <c r="C24" s="615"/>
      <c r="D24" s="615"/>
      <c r="E24" s="615"/>
      <c r="F24" s="615"/>
      <c r="G24" s="231"/>
    </row>
    <row r="25" spans="1:7" s="128" customFormat="1" ht="62.25" customHeight="1">
      <c r="A25" s="234" t="s">
        <v>390</v>
      </c>
      <c r="B25" s="615" t="s">
        <v>496</v>
      </c>
      <c r="C25" s="615"/>
      <c r="D25" s="615"/>
      <c r="E25" s="615"/>
      <c r="F25" s="615"/>
      <c r="G25" s="236"/>
    </row>
    <row r="26" spans="1:7" s="128" customFormat="1" ht="9.75" customHeight="1">
      <c r="A26" s="312"/>
      <c r="B26" s="312"/>
      <c r="C26" s="318"/>
      <c r="D26" s="318"/>
      <c r="E26" s="318"/>
      <c r="F26" s="318"/>
      <c r="G26" s="318"/>
    </row>
    <row r="27" spans="1:7" s="128" customFormat="1" ht="0.75" customHeight="1">
      <c r="A27" s="655"/>
      <c r="B27" s="656"/>
      <c r="C27" s="656"/>
      <c r="D27" s="656"/>
      <c r="E27" s="656"/>
      <c r="F27" s="656"/>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A2:B2"/>
    <mergeCell ref="B25:F25"/>
    <mergeCell ref="A27:F27"/>
    <mergeCell ref="B24:F24"/>
    <mergeCell ref="B23:F23"/>
    <mergeCell ref="C15:F15"/>
    <mergeCell ref="B16:F16"/>
    <mergeCell ref="B19:F19"/>
    <mergeCell ref="B21:F21"/>
    <mergeCell ref="B22:F22"/>
    <mergeCell ref="A3:G3"/>
    <mergeCell ref="B8:F8"/>
    <mergeCell ref="B9:F9"/>
    <mergeCell ref="A11:F11"/>
    <mergeCell ref="A10:F10"/>
    <mergeCell ref="B12:F12"/>
    <mergeCell ref="A20:F20"/>
    <mergeCell ref="C17:F17"/>
    <mergeCell ref="A4:G4"/>
    <mergeCell ref="B6:F6"/>
    <mergeCell ref="B7:F7"/>
    <mergeCell ref="A5:F5"/>
    <mergeCell ref="B14:C14"/>
    <mergeCell ref="D14:F14"/>
    <mergeCell ref="D13:F13"/>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32</vt:i4>
      </vt:variant>
    </vt:vector>
  </HeadingPairs>
  <TitlesOfParts>
    <vt:vector size="45" baseType="lpstr">
      <vt:lpstr>I_III</vt:lpstr>
      <vt:lpstr>III_8_Wskazn</vt:lpstr>
      <vt:lpstr>III_IV</vt:lpstr>
      <vt:lpstr>V_ZRF</vt:lpstr>
      <vt:lpstr>VI_Opis_rzeczowy</vt:lpstr>
      <vt:lpstr>VII_Info_Zalacz</vt:lpstr>
      <vt:lpstr>VIII_Osw_podmitu</vt:lpstr>
      <vt:lpstr>Zal_5_Osw_partn_proj</vt:lpstr>
      <vt:lpstr>Zal_5a_Inf_RODO</vt:lpstr>
      <vt:lpstr>Zal_8_Osw_wlasc_nier</vt:lpstr>
      <vt:lpstr>Zal_8a_Inf_RODO_2</vt:lpstr>
      <vt:lpstr>Zal_9_Osw_VAT</vt:lpstr>
      <vt:lpstr>Zal_19_Osw_peln_osoba_upow</vt:lpstr>
      <vt:lpstr>III_IV_15_razem</vt:lpstr>
      <vt:lpstr>III_IV_154_razem</vt:lpstr>
      <vt:lpstr>I_III!Obszar_wydruku</vt:lpstr>
      <vt:lpstr>III_8_Wskazn!Obszar_wydruku</vt:lpstr>
      <vt:lpstr>III_IV!Obszar_wydruku</vt:lpstr>
      <vt:lpstr>V_ZRF!Obszar_wydruku</vt:lpstr>
      <vt:lpstr>VI_Opis_rzeczowy!Obszar_wydruku</vt:lpstr>
      <vt:lpstr>VII_Info_Zalacz!Obszar_wydruku</vt:lpstr>
      <vt:lpstr>Zal_19_Osw_peln_osoba_upow!Obszar_wydruku</vt:lpstr>
      <vt:lpstr>Zal_5_Osw_partn_proj!Obszar_wydruku</vt:lpstr>
      <vt:lpstr>Zal_5a_Inf_RODO!Obszar_wydruku</vt:lpstr>
      <vt:lpstr>Zal_8_Osw_wlasc_nier!Obszar_wydruku</vt:lpstr>
      <vt:lpstr>Zal_8a_Inf_RODO_2!Obszar_wydruku</vt:lpstr>
      <vt:lpstr>Zal_9_Osw_VAT!Obszar_wydruku</vt:lpstr>
      <vt:lpstr>V_ZRF!Tytuły_wydruku</vt:lpstr>
      <vt:lpstr>V_ZRF_Suma_A</vt:lpstr>
      <vt:lpstr>V_ZRF_Suma_B</vt:lpstr>
      <vt:lpstr>V_ZRF_Suma_C</vt:lpstr>
      <vt:lpstr>V_ZRF_Suma_D</vt:lpstr>
      <vt:lpstr>V_ZRF_Suma_E</vt:lpstr>
      <vt:lpstr>V_ZRF_Suma_F</vt:lpstr>
      <vt:lpstr>V_ZRF_Suma_G</vt:lpstr>
      <vt:lpstr>V_ZRF_Suma_H</vt:lpstr>
      <vt:lpstr>V_ZRF_Suma_I</vt:lpstr>
      <vt:lpstr>V_ZRF_Suma_I.</vt:lpstr>
      <vt:lpstr>V_ZRF_Suma_II</vt:lpstr>
      <vt:lpstr>V_ZRF_Suma_J</vt:lpstr>
      <vt:lpstr>V_ZRF_Suma_KK_operacji</vt:lpstr>
      <vt:lpstr>VI_OR_Razem</vt:lpstr>
      <vt:lpstr>VII_Razem_liczba_zal</vt:lpstr>
      <vt:lpstr>WoPP_Naz_LGD_reprez</vt:lpstr>
      <vt:lpstr>WoPP_ZnakSprawyUM</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Korobkow Tadeusz</cp:lastModifiedBy>
  <cp:lastPrinted>2019-07-12T14:02:22Z</cp:lastPrinted>
  <dcterms:created xsi:type="dcterms:W3CDTF">2007-12-11T11:05:19Z</dcterms:created>
  <dcterms:modified xsi:type="dcterms:W3CDTF">2020-10-14T08:07:05Z</dcterms:modified>
</cp:coreProperties>
</file>