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bra\DF$\Wydzial_I\korekta BIP\Ania na Bip\"/>
    </mc:Choice>
  </mc:AlternateContent>
  <bookViews>
    <workbookView xWindow="0" yWindow="0" windowWidth="28800" windowHeight="12000"/>
  </bookViews>
  <sheets>
    <sheet name="2017 r." sheetId="1" r:id="rId1"/>
  </sheets>
  <definedNames>
    <definedName name="_xlnm.Print_Area" localSheetId="0">'2017 r.'!$A$1:$R$46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Q36" i="1"/>
  <c r="O36" i="1"/>
  <c r="R30" i="1"/>
  <c r="Q30" i="1"/>
  <c r="P30" i="1"/>
  <c r="O30" i="1"/>
  <c r="O14" i="1" s="1"/>
  <c r="O23" i="1" s="1"/>
  <c r="L30" i="1"/>
  <c r="F29" i="1"/>
  <c r="R24" i="1"/>
  <c r="Q24" i="1"/>
  <c r="Q14" i="1" s="1"/>
  <c r="Q23" i="1" s="1"/>
  <c r="P24" i="1"/>
  <c r="O24" i="1"/>
  <c r="M24" i="1"/>
  <c r="L24" i="1"/>
  <c r="L14" i="1" s="1"/>
  <c r="L23" i="1" s="1"/>
  <c r="F24" i="1"/>
  <c r="P23" i="1"/>
  <c r="M23" i="1"/>
  <c r="D23" i="1"/>
  <c r="C23" i="1"/>
  <c r="M14" i="1"/>
  <c r="D14" i="1"/>
  <c r="C14" i="1"/>
  <c r="Q10" i="1"/>
  <c r="Q37" i="1" s="1"/>
  <c r="P10" i="1"/>
  <c r="P37" i="1" s="1"/>
  <c r="O10" i="1"/>
  <c r="O37" i="1" s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<sst xmlns="http://schemas.openxmlformats.org/spreadsheetml/2006/main" count="119" uniqueCount="86">
  <si>
    <t>Przychody i wydatki Funduszu Pracy zrealizowane w latach 2006-2017 oraz planowane na rok 2018.</t>
  </si>
  <si>
    <t>w tys. zł</t>
  </si>
  <si>
    <t>Lp.</t>
  </si>
  <si>
    <t>Wyszczególnienie</t>
  </si>
  <si>
    <t>Wykonanie planu finansowego FP 2006 r.</t>
  </si>
  <si>
    <t>Wykonanie planu finansowego FP 2007 r.</t>
  </si>
  <si>
    <t>Wykonanie planu finansowego FP 2008 r.</t>
  </si>
  <si>
    <t>Wykonanie planu finansowego FP 2009 r.</t>
  </si>
  <si>
    <t>Wykonanie planu finansowego FP 2010 r.</t>
  </si>
  <si>
    <t>Wykonanie planu finansowego FP 2011 r.</t>
  </si>
  <si>
    <t>Wykonanie planu finansowego FP 2012 r.</t>
  </si>
  <si>
    <t>Wykonanie planu finansowego FP 2013 r.</t>
  </si>
  <si>
    <t>Wykonanie planu finansowego FP 2014 r.</t>
  </si>
  <si>
    <t>Plan finansowy FP 2015 r.</t>
  </si>
  <si>
    <t>Wykonanie planu finansowego FP 2015 r.</t>
  </si>
  <si>
    <t>Plan finansowy FP 2016 r.</t>
  </si>
  <si>
    <t>Wykonanie planu finansowego FP za 2016 r.</t>
  </si>
  <si>
    <t>Plan finansowy FP  na 2017 r.</t>
  </si>
  <si>
    <t>Wykonanie planu finansowego FP za  12_2017 r.</t>
  </si>
  <si>
    <t>Plan finansowy FP 2018 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</si>
  <si>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</si>
  <si>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</si>
  <si>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</si>
  <si>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</si>
  <si>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</si>
  <si>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</si>
  <si>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</si>
  <si>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</si>
  <si>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</si>
  <si>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</si>
  <si>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</si>
  <si>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</si>
  <si>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</si>
  <si>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</si>
  <si>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</si>
  <si>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</si>
  <si>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</si>
  <si>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</si>
  <si>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Przychody, w tym:</t>
  </si>
  <si>
    <t>składki obowiązkowe</t>
  </si>
  <si>
    <t>środki z UE</t>
  </si>
  <si>
    <t>% środków z UE</t>
  </si>
  <si>
    <t>Wydatki ogółem</t>
  </si>
  <si>
    <t>Zasiłki i świadczenia ogółem, w tym:</t>
  </si>
  <si>
    <t>1a</t>
  </si>
  <si>
    <t>zasiłki dla bezrobotnych</t>
  </si>
  <si>
    <t>1b</t>
  </si>
  <si>
    <t>zasiłki i świadczenia przedemerytalne</t>
  </si>
  <si>
    <t>Aktywne formy przeciwdziałania bezrobociu ogółem, z tego:</t>
  </si>
  <si>
    <t>2a</t>
  </si>
  <si>
    <t>powiatowe urzędy pracy, z tego:</t>
  </si>
  <si>
    <t>szkolenia</t>
  </si>
  <si>
    <t>staże</t>
  </si>
  <si>
    <t>podejmowanie działalności gospodarczej</t>
  </si>
  <si>
    <t>doposażenie stanowiska pracy</t>
  </si>
  <si>
    <t>prace interwencyjne</t>
  </si>
  <si>
    <t>roboty publiczne</t>
  </si>
  <si>
    <t>prace społecznie użyteczne</t>
  </si>
  <si>
    <t>refundacja wynagrodzeń osó do 30 rż</t>
  </si>
  <si>
    <t>inne</t>
  </si>
  <si>
    <t>2b</t>
  </si>
  <si>
    <t>pozostałe wydatki na rzecz osób bezrobotnych i pozostających bez pracy, z tego:</t>
  </si>
  <si>
    <t>ustawa antykryzysowa</t>
  </si>
  <si>
    <t>Krajowy Fundusz Szkoleniowy</t>
  </si>
  <si>
    <t>środki na zadania realizowane przez BGK</t>
  </si>
  <si>
    <t>zlecanie usług agencjom zatrudnienia przez WUP</t>
  </si>
  <si>
    <t>środki dla ARP dla Stoczni Gdynia i Stoczni Szczecin + FGŚP</t>
  </si>
  <si>
    <t>2c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</si>
  <si>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</si>
  <si>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</si>
  <si>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</si>
  <si>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</si>
  <si>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koszty związane z koordynacją przez asystenta rodziny zadań określonych w art.. 8 ust. 2 ustawy o wsparciu kobiet w ciąży i rodzin "Za życiem"</t>
  </si>
  <si>
    <t>koszty związane z realizacją zadań w zakresie rozwoju instytucji opieki nad dziećmi w wieku do 3 lat w latach 2018-2022 - program Maluch</t>
  </si>
  <si>
    <t>Wynagrodzenia wup i pup ogółem</t>
  </si>
  <si>
    <t>Pozostałe zadania (wydatki fakultatywne i inwestycyjne)</t>
  </si>
  <si>
    <t>a</t>
  </si>
  <si>
    <t>wydatki na aktywizację osób do 30 rż</t>
  </si>
  <si>
    <t>-</t>
  </si>
  <si>
    <t>osoby</t>
  </si>
  <si>
    <t>b</t>
  </si>
  <si>
    <t>wydatki na aktywizację osób do 25 rż</t>
  </si>
  <si>
    <t>c</t>
  </si>
  <si>
    <t>wydatki na aktywizację osób powyżej 50 rż</t>
  </si>
  <si>
    <t>Źródło: MPiPS-02, w roku 2009 - Rb-40</t>
  </si>
  <si>
    <t>Stan środków pienieżnych na koniec grudnia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</si>
</sst>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2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center"/>
    </xf>
    <xf numFmtId="165" fontId="5" fillId="0" borderId="1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164" fontId="8" fillId="0" borderId="2" xfId="2" applyNumberFormat="1" applyFont="1" applyFill="1" applyBorder="1" applyAlignment="1"/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/>
    <xf numFmtId="0" fontId="3" fillId="0" borderId="5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6" xfId="0" applyFill="1" applyBorder="1"/>
    <xf numFmtId="164" fontId="2" fillId="0" borderId="7" xfId="0" applyNumberFormat="1" applyFont="1" applyFill="1" applyBorder="1"/>
    <xf numFmtId="3" fontId="0" fillId="0" borderId="0" xfId="0" applyNumberFormat="1" applyFont="1" applyFill="1"/>
    <xf numFmtId="0" fontId="10" fillId="0" borderId="6" xfId="0" applyFont="1" applyBorder="1"/>
    <xf numFmtId="164" fontId="2" fillId="0" borderId="6" xfId="0" applyNumberFormat="1" applyFont="1" applyFill="1" applyBorder="1"/>
    <xf numFmtId="164" fontId="0" fillId="0" borderId="0" xfId="0" applyNumberFormat="1" applyFill="1"/>
    <xf numFmtId="164" fontId="11" fillId="0" borderId="0" xfId="0" applyNumberFormat="1" applyFont="1" applyFill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3">
    <cellStyle name="Normalny" xfId="0" builtinId="0"/>
    <cellStyle name="Normalny_FP9000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Normal="10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Q47" sqref="Q47"/>
    </sheetView>
  </sheetViews>
  <sheetFormatPr defaultRowHeight="15.75" x14ac:dyDescent="0.25"/>
  <cols>
    <col min="1" max="1" width="3.75" style="3" customWidth="1"/>
    <col min="2" max="2" width="43.375" style="3" customWidth="1"/>
    <col min="3" max="3" width="9.625" style="3" customWidth="1"/>
    <col min="4" max="5" width="10.625" style="3" customWidth="1"/>
    <col min="6" max="6" width="11.375" style="3" customWidth="1"/>
    <col min="7" max="7" width="11.5" style="3" customWidth="1"/>
    <col min="8" max="8" width="11.375" style="3" customWidth="1"/>
    <col min="9" max="9" width="11.5" style="3" customWidth="1"/>
    <col min="10" max="10" width="11.25" style="3" customWidth="1"/>
    <col min="11" max="12" width="11.625" style="3" customWidth="1"/>
    <col min="13" max="13" width="11.75" style="3" customWidth="1"/>
    <col min="14" max="14" width="10.25" style="3" customWidth="1"/>
    <col min="15" max="15" width="11.75" style="3" customWidth="1"/>
    <col min="16" max="16" width="12.125" style="3" customWidth="1"/>
    <col min="17" max="17" width="11.875" style="3" customWidth="1"/>
    <col min="18" max="18" width="9.75" style="3" customWidth="1"/>
    <col min="19" max="16384" width="9" style="3"/>
  </cols>
  <sheetData>
    <row r="1" spans="1:18" x14ac:dyDescent="0.25">
      <c r="A1" s="1"/>
      <c r="B1" s="1"/>
      <c r="C1" s="1"/>
      <c r="D1" s="1"/>
      <c r="E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25">
      <c r="P2" s="4"/>
      <c r="Q2" s="4" t="s">
        <v>1</v>
      </c>
    </row>
    <row r="3" spans="1:18" ht="5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spans="1:18" x14ac:dyDescent="0.25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 t="s">
        <v>34</v>
      </c>
      <c r="P4" s="6" t="s">
        <v>35</v>
      </c>
      <c r="Q4" s="6" t="s">
        <v>36</v>
      </c>
      <c r="R4" s="6" t="s">
        <v>37</v>
      </c>
    </row>
    <row r="5" spans="1:18" x14ac:dyDescent="0.25">
      <c r="A5" s="6"/>
      <c r="B5" s="7" t="s">
        <v>38</v>
      </c>
      <c r="C5" s="8">
        <v>7513376</v>
      </c>
      <c r="D5" s="8">
        <v>8395817.5999999996</v>
      </c>
      <c r="E5" s="8">
        <v>9103330.1999999993</v>
      </c>
      <c r="F5" s="8">
        <v>10326660.6</v>
      </c>
      <c r="G5" s="8">
        <v>10971166.9</v>
      </c>
      <c r="H5" s="8">
        <v>10500756.6</v>
      </c>
      <c r="I5" s="9">
        <v>11224563.5</v>
      </c>
      <c r="J5" s="8">
        <v>10087479.6</v>
      </c>
      <c r="K5" s="8">
        <v>10939402.1</v>
      </c>
      <c r="L5" s="8">
        <v>11212975</v>
      </c>
      <c r="M5" s="8">
        <v>10843231.6</v>
      </c>
      <c r="N5" s="8">
        <v>11281243</v>
      </c>
      <c r="O5" s="8">
        <v>12138984.4</v>
      </c>
      <c r="P5" s="8">
        <v>11483053</v>
      </c>
      <c r="Q5" s="8">
        <v>13169570.1</v>
      </c>
      <c r="R5" s="8">
        <v>11877012</v>
      </c>
    </row>
    <row r="6" spans="1:18" x14ac:dyDescent="0.25">
      <c r="A6" s="6"/>
      <c r="B6" s="7" t="s">
        <v>39</v>
      </c>
      <c r="C6" s="8">
        <v>6711599.9000000004</v>
      </c>
      <c r="D6" s="8">
        <v>7669400.4000000004</v>
      </c>
      <c r="E6" s="8">
        <v>8766742.3000000007</v>
      </c>
      <c r="F6" s="8">
        <v>8790906.5</v>
      </c>
      <c r="G6" s="8">
        <v>8589733.1999999993</v>
      </c>
      <c r="H6" s="8">
        <v>8940774.8000000007</v>
      </c>
      <c r="I6" s="9">
        <v>9190165.1999999993</v>
      </c>
      <c r="J6" s="8">
        <v>8919666.5999999996</v>
      </c>
      <c r="K6" s="8">
        <v>9604321</v>
      </c>
      <c r="L6" s="8">
        <v>10205975</v>
      </c>
      <c r="M6" s="8">
        <v>9938184.9000000004</v>
      </c>
      <c r="N6" s="8">
        <v>10200000</v>
      </c>
      <c r="O6" s="8">
        <v>10588145.1</v>
      </c>
      <c r="P6" s="8">
        <v>10450000</v>
      </c>
      <c r="Q6" s="8">
        <v>11202372.6</v>
      </c>
      <c r="R6" s="8">
        <v>11200000</v>
      </c>
    </row>
    <row r="7" spans="1:18" x14ac:dyDescent="0.25">
      <c r="A7" s="6"/>
      <c r="B7" s="7" t="s">
        <v>40</v>
      </c>
      <c r="C7" s="8">
        <v>661642.4</v>
      </c>
      <c r="D7" s="8">
        <v>615923.80000000005</v>
      </c>
      <c r="E7" s="8">
        <v>189345.2</v>
      </c>
      <c r="F7" s="8">
        <v>708394.9</v>
      </c>
      <c r="G7" s="8">
        <v>1560953</v>
      </c>
      <c r="H7" s="8">
        <v>1056900.3999999999</v>
      </c>
      <c r="I7" s="9">
        <v>645523.80000000005</v>
      </c>
      <c r="J7" s="8">
        <v>831813.2</v>
      </c>
      <c r="K7" s="8">
        <v>1048844.5</v>
      </c>
      <c r="L7" s="8">
        <v>747000</v>
      </c>
      <c r="M7" s="8">
        <v>639035.4</v>
      </c>
      <c r="N7" s="8">
        <v>856243</v>
      </c>
      <c r="O7" s="8">
        <v>1290581.6000000001</v>
      </c>
      <c r="P7" s="8">
        <v>798053</v>
      </c>
      <c r="Q7" s="8">
        <v>1668068</v>
      </c>
      <c r="R7" s="8">
        <v>411012</v>
      </c>
    </row>
    <row r="8" spans="1:18" x14ac:dyDescent="0.25">
      <c r="A8" s="6"/>
      <c r="B8" s="7" t="s">
        <v>41</v>
      </c>
      <c r="C8" s="10">
        <f t="shared" ref="C8:N8" si="0">C7/C5</f>
        <v>8.8061931147862163E-2</v>
      </c>
      <c r="D8" s="10">
        <f t="shared" si="0"/>
        <v>7.3360788590738329E-2</v>
      </c>
      <c r="E8" s="10">
        <f t="shared" si="0"/>
        <v>2.0799553112991555E-2</v>
      </c>
      <c r="F8" s="10">
        <f t="shared" si="0"/>
        <v>6.8598642624121881E-2</v>
      </c>
      <c r="G8" s="10">
        <f t="shared" si="0"/>
        <v>0.14227775534068304</v>
      </c>
      <c r="H8" s="10">
        <f t="shared" si="0"/>
        <v>0.10064992840611123</v>
      </c>
      <c r="I8" s="10">
        <f t="shared" si="0"/>
        <v>5.7509924550740887E-2</v>
      </c>
      <c r="J8" s="10">
        <f t="shared" si="0"/>
        <v>8.2459963537373601E-2</v>
      </c>
      <c r="K8" s="10">
        <f t="shared" si="0"/>
        <v>9.5877680554406167E-2</v>
      </c>
      <c r="L8" s="10">
        <f>L7/L5</f>
        <v>6.6619251358359402E-2</v>
      </c>
      <c r="M8" s="10">
        <f t="shared" si="0"/>
        <v>5.8934035864363542E-2</v>
      </c>
      <c r="N8" s="10">
        <f t="shared" si="0"/>
        <v>7.589970360535625E-2</v>
      </c>
      <c r="O8" s="10">
        <f>O7/O5</f>
        <v>0.10631709848807451</v>
      </c>
      <c r="P8" s="10">
        <f>P7/P5</f>
        <v>6.9498329407693238E-2</v>
      </c>
      <c r="Q8" s="10">
        <f>Q7/Q5</f>
        <v>0.1266607783954922</v>
      </c>
      <c r="R8" s="10">
        <f>R7/R5</f>
        <v>3.4605673548195458E-2</v>
      </c>
    </row>
    <row r="9" spans="1:18" s="13" customFormat="1" x14ac:dyDescent="0.25">
      <c r="A9" s="11"/>
      <c r="B9" s="12" t="s">
        <v>42</v>
      </c>
      <c r="C9" s="8">
        <v>5500430.5</v>
      </c>
      <c r="D9" s="8">
        <v>5367235.4000000004</v>
      </c>
      <c r="E9" s="8">
        <v>5753110.9000000004</v>
      </c>
      <c r="F9" s="8">
        <v>11245002</v>
      </c>
      <c r="G9" s="8">
        <v>12376435</v>
      </c>
      <c r="H9" s="8">
        <v>8751400</v>
      </c>
      <c r="I9" s="9">
        <v>9641307.8000000007</v>
      </c>
      <c r="J9" s="8">
        <v>11325159.5</v>
      </c>
      <c r="K9" s="8">
        <v>11099834.5</v>
      </c>
      <c r="L9" s="8">
        <v>12088065</v>
      </c>
      <c r="M9" s="8">
        <v>10931268.9</v>
      </c>
      <c r="N9" s="8">
        <v>12238065</v>
      </c>
      <c r="O9" s="8">
        <v>11052518.1</v>
      </c>
      <c r="P9" s="8">
        <v>12238065</v>
      </c>
      <c r="Q9" s="8">
        <v>10931878.5</v>
      </c>
      <c r="R9" s="8">
        <v>8211655</v>
      </c>
    </row>
    <row r="10" spans="1:18" x14ac:dyDescent="0.25">
      <c r="A10" s="14">
        <v>1</v>
      </c>
      <c r="B10" s="15" t="s">
        <v>43</v>
      </c>
      <c r="C10" s="8">
        <v>2805403.1</v>
      </c>
      <c r="D10" s="8">
        <v>2267834.1</v>
      </c>
      <c r="E10" s="16">
        <v>1910972.1</v>
      </c>
      <c r="F10" s="16">
        <v>4504134</v>
      </c>
      <c r="G10" s="16">
        <v>5013772</v>
      </c>
      <c r="H10" s="16">
        <v>4796245.3</v>
      </c>
      <c r="I10" s="17">
        <v>5316747.3</v>
      </c>
      <c r="J10" s="16">
        <v>5957974.3999999994</v>
      </c>
      <c r="K10" s="8">
        <v>5531406.2999999998</v>
      </c>
      <c r="L10" s="8">
        <v>5969500</v>
      </c>
      <c r="M10" s="8">
        <v>5110095</v>
      </c>
      <c r="N10" s="8">
        <v>5365500</v>
      </c>
      <c r="O10" s="8">
        <f>O11+O12+94157.8+51021.7+73.7</f>
        <v>4727693</v>
      </c>
      <c r="P10" s="8">
        <f>P11+P12+110000+60000+500</f>
        <v>4970500</v>
      </c>
      <c r="Q10" s="8">
        <f>Q11+Q12+92313.4+60637.8+51.4</f>
        <v>4213971.4000000004</v>
      </c>
      <c r="R10" s="8">
        <v>1913888</v>
      </c>
    </row>
    <row r="11" spans="1:18" x14ac:dyDescent="0.25">
      <c r="A11" s="14" t="s">
        <v>44</v>
      </c>
      <c r="B11" s="15" t="s">
        <v>45</v>
      </c>
      <c r="C11" s="8">
        <v>2756963</v>
      </c>
      <c r="D11" s="8">
        <v>2224734.1</v>
      </c>
      <c r="E11" s="16">
        <v>1840771.3</v>
      </c>
      <c r="F11" s="16">
        <v>2833300</v>
      </c>
      <c r="G11" s="16">
        <v>3287358.2</v>
      </c>
      <c r="H11" s="16">
        <v>3046526</v>
      </c>
      <c r="I11" s="17">
        <v>3395481.6000000001</v>
      </c>
      <c r="J11" s="16">
        <v>3667300.4</v>
      </c>
      <c r="K11" s="8">
        <v>2969417.5</v>
      </c>
      <c r="L11" s="8">
        <v>3114000</v>
      </c>
      <c r="M11" s="8">
        <v>2637917.1</v>
      </c>
      <c r="N11" s="8">
        <v>2650000</v>
      </c>
      <c r="O11" s="8">
        <v>2282444.2999999998</v>
      </c>
      <c r="P11" s="8">
        <v>2400000</v>
      </c>
      <c r="Q11" s="8">
        <v>1974970.3</v>
      </c>
      <c r="R11" s="8">
        <v>1768788</v>
      </c>
    </row>
    <row r="12" spans="1:18" x14ac:dyDescent="0.25">
      <c r="A12" s="14" t="s">
        <v>46</v>
      </c>
      <c r="B12" s="15" t="s">
        <v>47</v>
      </c>
      <c r="C12" s="8">
        <v>17820</v>
      </c>
      <c r="D12" s="8">
        <v>0</v>
      </c>
      <c r="E12" s="16">
        <v>0</v>
      </c>
      <c r="F12" s="16">
        <v>1556600</v>
      </c>
      <c r="G12" s="16">
        <v>1617723.4</v>
      </c>
      <c r="H12" s="16">
        <v>1624926</v>
      </c>
      <c r="I12" s="17">
        <v>1788334.2</v>
      </c>
      <c r="J12" s="16">
        <v>2134484.7000000002</v>
      </c>
      <c r="K12" s="8">
        <v>2405485.6</v>
      </c>
      <c r="L12" s="8">
        <v>2700000</v>
      </c>
      <c r="M12" s="8">
        <v>2320993.2999999998</v>
      </c>
      <c r="N12" s="8">
        <v>2500000</v>
      </c>
      <c r="O12" s="8">
        <v>2299995.5</v>
      </c>
      <c r="P12" s="8">
        <v>2400000</v>
      </c>
      <c r="Q12" s="8">
        <v>2085998.5</v>
      </c>
      <c r="R12" s="8">
        <v>0</v>
      </c>
    </row>
    <row r="13" spans="1:18" s="13" customFormat="1" x14ac:dyDescent="0.25">
      <c r="A13" s="18">
        <v>2</v>
      </c>
      <c r="B13" s="19" t="s">
        <v>48</v>
      </c>
      <c r="C13" s="8">
        <v>2067003.4</v>
      </c>
      <c r="D13" s="8">
        <v>2544593</v>
      </c>
      <c r="E13" s="8">
        <v>3362409</v>
      </c>
      <c r="F13" s="8">
        <v>6204800</v>
      </c>
      <c r="G13" s="8">
        <v>6657591</v>
      </c>
      <c r="H13" s="8">
        <v>3327606</v>
      </c>
      <c r="I13" s="8">
        <v>3889667.3</v>
      </c>
      <c r="J13" s="8">
        <v>4632954.8</v>
      </c>
      <c r="K13" s="8">
        <v>5052127.2</v>
      </c>
      <c r="L13" s="8">
        <v>5540030</v>
      </c>
      <c r="M13" s="8">
        <v>5294326.9000000004</v>
      </c>
      <c r="N13" s="8">
        <v>6240355</v>
      </c>
      <c r="O13" s="8">
        <v>5770563.5999999996</v>
      </c>
      <c r="P13" s="8">
        <v>6641482</v>
      </c>
      <c r="Q13" s="8">
        <v>6156709.2000000002</v>
      </c>
      <c r="R13" s="8">
        <v>5791127</v>
      </c>
    </row>
    <row r="14" spans="1:18" s="13" customFormat="1" x14ac:dyDescent="0.25">
      <c r="A14" s="20" t="s">
        <v>49</v>
      </c>
      <c r="B14" s="12" t="s">
        <v>50</v>
      </c>
      <c r="C14" s="8">
        <f>2067003.4-151650.7</f>
        <v>1915352.7</v>
      </c>
      <c r="D14" s="8">
        <f>2544593-165007</f>
        <v>2379586</v>
      </c>
      <c r="E14" s="9">
        <v>3177376</v>
      </c>
      <c r="F14" s="9">
        <v>4132241.7</v>
      </c>
      <c r="G14" s="9">
        <v>5427195</v>
      </c>
      <c r="H14" s="9">
        <v>2058023</v>
      </c>
      <c r="I14" s="9">
        <v>2594030.7999999998</v>
      </c>
      <c r="J14" s="9">
        <v>3317856.3</v>
      </c>
      <c r="K14" s="8">
        <v>3635158.6</v>
      </c>
      <c r="L14" s="8">
        <f>L13-L24-L30</f>
        <v>3784430</v>
      </c>
      <c r="M14" s="8">
        <f>3728781.9-959</f>
        <v>3727822.9</v>
      </c>
      <c r="N14" s="8">
        <v>4368626</v>
      </c>
      <c r="O14" s="8">
        <f>O13-O24-O30</f>
        <v>4056473.2999999993</v>
      </c>
      <c r="P14" s="8">
        <v>4658649</v>
      </c>
      <c r="Q14" s="8">
        <f>Q13-Q24-Q30</f>
        <v>4298904.5999999996</v>
      </c>
      <c r="R14" s="8">
        <v>3650000</v>
      </c>
    </row>
    <row r="15" spans="1:18" x14ac:dyDescent="0.25">
      <c r="A15" s="20"/>
      <c r="B15" s="15" t="s">
        <v>51</v>
      </c>
      <c r="C15" s="8">
        <v>186569.1</v>
      </c>
      <c r="D15" s="8">
        <v>266411.3</v>
      </c>
      <c r="E15" s="16">
        <v>280237.3</v>
      </c>
      <c r="F15" s="16">
        <v>379679.7</v>
      </c>
      <c r="G15" s="16">
        <v>306902.90000000002</v>
      </c>
      <c r="H15" s="16">
        <v>140926.1</v>
      </c>
      <c r="I15" s="17">
        <v>189597.5</v>
      </c>
      <c r="J15" s="16">
        <v>213602.9</v>
      </c>
      <c r="K15" s="8">
        <v>189627.40000000002</v>
      </c>
      <c r="L15" s="8">
        <v>250000</v>
      </c>
      <c r="M15" s="8">
        <v>187291.3</v>
      </c>
      <c r="N15" s="8">
        <v>324163</v>
      </c>
      <c r="O15" s="8">
        <v>153881.70000000001</v>
      </c>
      <c r="P15" s="8">
        <v>187040</v>
      </c>
      <c r="Q15" s="8">
        <v>145391.70000000001</v>
      </c>
      <c r="R15" s="8"/>
    </row>
    <row r="16" spans="1:18" x14ac:dyDescent="0.25">
      <c r="A16" s="20"/>
      <c r="B16" s="15" t="s">
        <v>52</v>
      </c>
      <c r="C16" s="8">
        <v>677975.8</v>
      </c>
      <c r="D16" s="8">
        <v>693380.9</v>
      </c>
      <c r="E16" s="16">
        <v>919436</v>
      </c>
      <c r="F16" s="16">
        <v>1352302.6</v>
      </c>
      <c r="G16" s="16">
        <v>1894422.2</v>
      </c>
      <c r="H16" s="16">
        <v>848323.8</v>
      </c>
      <c r="I16" s="17">
        <v>858018.4</v>
      </c>
      <c r="J16" s="16">
        <v>1249237</v>
      </c>
      <c r="K16" s="8">
        <v>1350801.4</v>
      </c>
      <c r="L16" s="8">
        <v>1344871</v>
      </c>
      <c r="M16" s="8">
        <v>1316015.5</v>
      </c>
      <c r="N16" s="8">
        <v>1416232</v>
      </c>
      <c r="O16" s="8">
        <v>1228840.6000000001</v>
      </c>
      <c r="P16" s="8">
        <v>1416232</v>
      </c>
      <c r="Q16" s="8">
        <v>1069920.5</v>
      </c>
      <c r="R16" s="8"/>
    </row>
    <row r="17" spans="1:18" x14ac:dyDescent="0.25">
      <c r="A17" s="20"/>
      <c r="B17" s="15" t="s">
        <v>53</v>
      </c>
      <c r="C17" s="8">
        <v>375034.1</v>
      </c>
      <c r="D17" s="8">
        <v>536710</v>
      </c>
      <c r="E17" s="16">
        <v>698961.9</v>
      </c>
      <c r="F17" s="16">
        <v>1093888</v>
      </c>
      <c r="G17" s="16">
        <v>1389123.5</v>
      </c>
      <c r="H17" s="16">
        <v>419864.7</v>
      </c>
      <c r="I17" s="17">
        <v>686037.8</v>
      </c>
      <c r="J17" s="16">
        <v>880191.2</v>
      </c>
      <c r="K17" s="8">
        <v>983364</v>
      </c>
      <c r="L17" s="8">
        <v>614655</v>
      </c>
      <c r="M17" s="8">
        <v>913545.1</v>
      </c>
      <c r="N17" s="8">
        <v>510171</v>
      </c>
      <c r="O17" s="8">
        <v>877361.5</v>
      </c>
      <c r="P17" s="8">
        <v>706962</v>
      </c>
      <c r="Q17" s="8">
        <v>861449.1</v>
      </c>
      <c r="R17" s="8"/>
    </row>
    <row r="18" spans="1:18" x14ac:dyDescent="0.25">
      <c r="A18" s="20"/>
      <c r="B18" s="15" t="s">
        <v>54</v>
      </c>
      <c r="C18" s="8">
        <v>201140.3</v>
      </c>
      <c r="D18" s="8">
        <v>361282.5</v>
      </c>
      <c r="E18" s="16">
        <v>383410.9</v>
      </c>
      <c r="F18" s="16">
        <v>514550.5</v>
      </c>
      <c r="G18" s="16">
        <v>819800.3</v>
      </c>
      <c r="H18" s="16">
        <v>172213.9</v>
      </c>
      <c r="I18" s="17">
        <v>389771.1</v>
      </c>
      <c r="J18" s="16">
        <v>455208</v>
      </c>
      <c r="K18" s="8">
        <v>595060.9</v>
      </c>
      <c r="L18" s="8">
        <v>517500</v>
      </c>
      <c r="M18" s="8">
        <v>612965</v>
      </c>
      <c r="N18" s="8">
        <v>604896</v>
      </c>
      <c r="O18" s="8">
        <v>483472.1</v>
      </c>
      <c r="P18" s="8">
        <v>605000</v>
      </c>
      <c r="Q18" s="8">
        <v>457428.7</v>
      </c>
      <c r="R18" s="8"/>
    </row>
    <row r="19" spans="1:18" x14ac:dyDescent="0.25">
      <c r="A19" s="20"/>
      <c r="B19" s="15" t="s">
        <v>55</v>
      </c>
      <c r="C19" s="8">
        <v>220010.3</v>
      </c>
      <c r="D19" s="8">
        <v>214693.4</v>
      </c>
      <c r="E19" s="16">
        <v>196463.1</v>
      </c>
      <c r="F19" s="16">
        <v>180548.3</v>
      </c>
      <c r="G19" s="16">
        <v>217048.4</v>
      </c>
      <c r="H19" s="16">
        <v>179888.1</v>
      </c>
      <c r="I19" s="17">
        <v>138914.5</v>
      </c>
      <c r="J19" s="16">
        <v>170489</v>
      </c>
      <c r="K19" s="8">
        <v>184458.3</v>
      </c>
      <c r="L19" s="8">
        <v>225000</v>
      </c>
      <c r="M19" s="8">
        <v>226589.7</v>
      </c>
      <c r="N19" s="8">
        <v>225000</v>
      </c>
      <c r="O19" s="8">
        <v>231072.2</v>
      </c>
      <c r="P19" s="8">
        <v>225000</v>
      </c>
      <c r="Q19" s="8">
        <v>228118.9</v>
      </c>
      <c r="R19" s="8"/>
    </row>
    <row r="20" spans="1:18" x14ac:dyDescent="0.25">
      <c r="A20" s="20"/>
      <c r="B20" s="15" t="s">
        <v>56</v>
      </c>
      <c r="C20" s="8">
        <v>145563.6</v>
      </c>
      <c r="D20" s="8">
        <v>178002.2</v>
      </c>
      <c r="E20" s="16">
        <v>248440.6</v>
      </c>
      <c r="F20" s="16">
        <v>329466.5</v>
      </c>
      <c r="G20" s="16">
        <v>474264.1</v>
      </c>
      <c r="H20" s="16">
        <v>147883.70000000001</v>
      </c>
      <c r="I20" s="17">
        <v>167551</v>
      </c>
      <c r="J20" s="16">
        <v>223529.7</v>
      </c>
      <c r="K20" s="8">
        <v>211465.8</v>
      </c>
      <c r="L20" s="8">
        <v>220000</v>
      </c>
      <c r="M20" s="8">
        <v>280679.5</v>
      </c>
      <c r="N20" s="8">
        <v>220000</v>
      </c>
      <c r="O20" s="8">
        <v>307100.3</v>
      </c>
      <c r="P20" s="8">
        <v>220000</v>
      </c>
      <c r="Q20" s="8">
        <v>333202.09999999998</v>
      </c>
      <c r="R20" s="8"/>
    </row>
    <row r="21" spans="1:18" x14ac:dyDescent="0.25">
      <c r="A21" s="20"/>
      <c r="B21" s="15" t="s">
        <v>57</v>
      </c>
      <c r="C21" s="8">
        <v>25582.9</v>
      </c>
      <c r="D21" s="8">
        <v>33165.5</v>
      </c>
      <c r="E21" s="16">
        <v>33909.699999999997</v>
      </c>
      <c r="F21" s="16">
        <v>36743.599999999999</v>
      </c>
      <c r="G21" s="16">
        <v>41446.800000000003</v>
      </c>
      <c r="H21" s="16">
        <v>28957.4</v>
      </c>
      <c r="I21" s="17">
        <v>34509.699999999997</v>
      </c>
      <c r="J21" s="16">
        <v>39619.1</v>
      </c>
      <c r="K21" s="8">
        <v>38252.1</v>
      </c>
      <c r="L21" s="8">
        <v>60000</v>
      </c>
      <c r="M21" s="8">
        <v>36600.9</v>
      </c>
      <c r="N21" s="8">
        <v>27450</v>
      </c>
      <c r="O21" s="8">
        <v>34350.300000000003</v>
      </c>
      <c r="P21" s="8">
        <v>40000</v>
      </c>
      <c r="Q21" s="8">
        <v>30433</v>
      </c>
      <c r="R21" s="8"/>
    </row>
    <row r="22" spans="1:18" x14ac:dyDescent="0.25">
      <c r="A22" s="20"/>
      <c r="B22" s="15" t="s">
        <v>58</v>
      </c>
      <c r="C22" s="8">
        <v>0</v>
      </c>
      <c r="D22" s="8">
        <v>0</v>
      </c>
      <c r="E22" s="16">
        <v>0</v>
      </c>
      <c r="F22" s="16">
        <v>0</v>
      </c>
      <c r="G22" s="16">
        <v>0</v>
      </c>
      <c r="H22" s="16">
        <v>0</v>
      </c>
      <c r="I22" s="17">
        <v>0</v>
      </c>
      <c r="J22" s="16">
        <v>0</v>
      </c>
      <c r="K22" s="8">
        <v>0</v>
      </c>
      <c r="L22" s="8">
        <v>0</v>
      </c>
      <c r="M22" s="8">
        <v>0</v>
      </c>
      <c r="N22" s="8">
        <v>700000</v>
      </c>
      <c r="O22" s="8">
        <v>561837.9</v>
      </c>
      <c r="P22" s="8">
        <v>1050000</v>
      </c>
      <c r="Q22" s="8">
        <v>971106.8</v>
      </c>
      <c r="R22" s="8">
        <v>1050000</v>
      </c>
    </row>
    <row r="23" spans="1:18" x14ac:dyDescent="0.25">
      <c r="A23" s="20"/>
      <c r="B23" s="15" t="s">
        <v>59</v>
      </c>
      <c r="C23" s="8">
        <f>235127.3-151650.7</f>
        <v>83476.599999999977</v>
      </c>
      <c r="D23" s="8">
        <f>260947.2-165007</f>
        <v>95940.200000000012</v>
      </c>
      <c r="E23" s="17">
        <v>416516.49999999953</v>
      </c>
      <c r="F23" s="21">
        <v>245062.5</v>
      </c>
      <c r="G23" s="17">
        <v>284186.80000000098</v>
      </c>
      <c r="H23" s="17">
        <v>119965.30000000005</v>
      </c>
      <c r="I23" s="17">
        <v>129630.79999999935</v>
      </c>
      <c r="J23" s="17">
        <v>85979.399999999907</v>
      </c>
      <c r="K23" s="8">
        <v>82128.700000000652</v>
      </c>
      <c r="L23" s="8">
        <f>L14-SUM(L15:L22)</f>
        <v>552404</v>
      </c>
      <c r="M23" s="8">
        <f>155094.9-959</f>
        <v>154135.9</v>
      </c>
      <c r="N23" s="8">
        <v>340714</v>
      </c>
      <c r="O23" s="8">
        <f>O14-SUM(O15:O22)</f>
        <v>178556.69999999972</v>
      </c>
      <c r="P23" s="8">
        <f>P14-SUM(P15:P22)</f>
        <v>208415</v>
      </c>
      <c r="Q23" s="8">
        <f>Q14-SUM(Q15:Q22)</f>
        <v>201853.79999999981</v>
      </c>
      <c r="R23" s="8"/>
    </row>
    <row r="24" spans="1:18" ht="28.5" customHeight="1" x14ac:dyDescent="0.25">
      <c r="A24" s="22" t="s">
        <v>60</v>
      </c>
      <c r="B24" s="23" t="s">
        <v>61</v>
      </c>
      <c r="C24" s="9">
        <v>0</v>
      </c>
      <c r="D24" s="9">
        <v>0</v>
      </c>
      <c r="E24" s="9">
        <v>0</v>
      </c>
      <c r="F24" s="9">
        <f>137984+960000</f>
        <v>1097984</v>
      </c>
      <c r="G24" s="9">
        <v>23</v>
      </c>
      <c r="H24" s="9">
        <v>0</v>
      </c>
      <c r="I24" s="9">
        <v>0</v>
      </c>
      <c r="J24" s="9">
        <v>0</v>
      </c>
      <c r="K24" s="9">
        <v>140255.20000000001</v>
      </c>
      <c r="L24" s="9">
        <f>SUM(L25:L29)</f>
        <v>361992</v>
      </c>
      <c r="M24" s="9">
        <f>247277.4+959</f>
        <v>248236.4</v>
      </c>
      <c r="N24" s="9">
        <v>481388</v>
      </c>
      <c r="O24" s="9">
        <f>SUM(O25:O29)</f>
        <v>363330.9</v>
      </c>
      <c r="P24" s="9">
        <f>SUM(P25:P29)</f>
        <v>331588</v>
      </c>
      <c r="Q24" s="9">
        <f>SUM(Q25:Q29)+6.6</f>
        <v>287856.39999999997</v>
      </c>
      <c r="R24" s="9">
        <f>SUM(R25:R29)</f>
        <v>163108</v>
      </c>
    </row>
    <row r="25" spans="1:18" x14ac:dyDescent="0.25">
      <c r="A25" s="25"/>
      <c r="B25" s="26" t="s">
        <v>62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77.3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18" x14ac:dyDescent="0.25">
      <c r="A26" s="25"/>
      <c r="B26" s="26" t="s">
        <v>63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20177.900000000001</v>
      </c>
      <c r="L26" s="8">
        <v>179096</v>
      </c>
      <c r="M26" s="8">
        <v>154461.29999999999</v>
      </c>
      <c r="N26" s="8">
        <v>191388</v>
      </c>
      <c r="O26" s="8">
        <v>182384.5</v>
      </c>
      <c r="P26" s="8">
        <v>199588</v>
      </c>
      <c r="Q26" s="8">
        <v>176098.8</v>
      </c>
      <c r="R26" s="8">
        <v>105608</v>
      </c>
    </row>
    <row r="27" spans="1:18" x14ac:dyDescent="0.25">
      <c r="A27" s="25"/>
      <c r="B27" s="26" t="s">
        <v>64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120000</v>
      </c>
      <c r="L27" s="8">
        <v>22896</v>
      </c>
      <c r="M27" s="8">
        <v>58356</v>
      </c>
      <c r="N27" s="8">
        <v>60000</v>
      </c>
      <c r="O27" s="8">
        <v>137000</v>
      </c>
      <c r="P27" s="8">
        <v>0</v>
      </c>
      <c r="Q27" s="8">
        <v>60000</v>
      </c>
      <c r="R27" s="8">
        <v>0</v>
      </c>
    </row>
    <row r="28" spans="1:18" x14ac:dyDescent="0.25">
      <c r="A28" s="25"/>
      <c r="B28" s="26" t="s">
        <v>65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160000</v>
      </c>
      <c r="M28" s="8">
        <v>35419.1</v>
      </c>
      <c r="N28" s="8">
        <v>230000</v>
      </c>
      <c r="O28" s="8">
        <v>43946.400000000001</v>
      </c>
      <c r="P28" s="8">
        <v>132000</v>
      </c>
      <c r="Q28" s="8">
        <v>51751</v>
      </c>
      <c r="R28" s="8">
        <v>57500</v>
      </c>
    </row>
    <row r="29" spans="1:18" x14ac:dyDescent="0.25">
      <c r="A29" s="27"/>
      <c r="B29" s="23" t="s">
        <v>66</v>
      </c>
      <c r="C29" s="8">
        <v>0</v>
      </c>
      <c r="D29" s="8">
        <v>0</v>
      </c>
      <c r="E29" s="28">
        <v>0</v>
      </c>
      <c r="F29" s="28">
        <f>137984+960000</f>
        <v>1097984</v>
      </c>
      <c r="G29" s="28">
        <v>23</v>
      </c>
      <c r="H29" s="28">
        <v>0</v>
      </c>
      <c r="I29" s="17">
        <v>0</v>
      </c>
      <c r="J29" s="16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</row>
    <row r="30" spans="1:18" x14ac:dyDescent="0.25">
      <c r="A30" s="22" t="s">
        <v>67</v>
      </c>
      <c r="B30" s="15" t="s">
        <v>68</v>
      </c>
      <c r="C30" s="8">
        <v>151650.70000000001</v>
      </c>
      <c r="D30" s="8">
        <v>165007</v>
      </c>
      <c r="E30" s="17">
        <v>185033</v>
      </c>
      <c r="F30" s="17">
        <v>974574.3</v>
      </c>
      <c r="G30" s="17">
        <v>1230373</v>
      </c>
      <c r="H30" s="17">
        <v>1269583</v>
      </c>
      <c r="I30" s="17">
        <v>1295636.5</v>
      </c>
      <c r="J30" s="17">
        <v>1315098.5</v>
      </c>
      <c r="K30" s="8">
        <v>1276713.3999999999</v>
      </c>
      <c r="L30" s="8">
        <f>SUM(L31:L33)</f>
        <v>1393608</v>
      </c>
      <c r="M30" s="8">
        <v>1318267.6000000001</v>
      </c>
      <c r="N30" s="8">
        <v>1387341</v>
      </c>
      <c r="O30" s="8">
        <f>SUM(O31:O33)</f>
        <v>1350759.4</v>
      </c>
      <c r="P30" s="8">
        <f>SUM(P31:P34)</f>
        <v>1649245</v>
      </c>
      <c r="Q30" s="8">
        <f>SUM(Q31:Q34)</f>
        <v>1569948.2</v>
      </c>
      <c r="R30" s="8">
        <f>SUM(R31:R35)</f>
        <v>1976019</v>
      </c>
    </row>
    <row r="31" spans="1:18" x14ac:dyDescent="0.25">
      <c r="A31" s="25"/>
      <c r="B31" s="23" t="s">
        <v>69</v>
      </c>
      <c r="C31" s="8">
        <v>151650.70000000001</v>
      </c>
      <c r="D31" s="8">
        <v>165007</v>
      </c>
      <c r="E31" s="28">
        <v>185033</v>
      </c>
      <c r="F31" s="28">
        <v>196991.3</v>
      </c>
      <c r="G31" s="28">
        <v>230000</v>
      </c>
      <c r="H31" s="28">
        <v>269200</v>
      </c>
      <c r="I31" s="17">
        <v>238240.7</v>
      </c>
      <c r="J31" s="16">
        <v>225252.9</v>
      </c>
      <c r="K31" s="8">
        <v>213499.8</v>
      </c>
      <c r="L31" s="8">
        <v>222000</v>
      </c>
      <c r="M31" s="8">
        <v>230599.9</v>
      </c>
      <c r="N31" s="8">
        <v>220000</v>
      </c>
      <c r="O31" s="8">
        <v>247998.3</v>
      </c>
      <c r="P31" s="8">
        <v>246000</v>
      </c>
      <c r="Q31" s="8">
        <v>245980.3</v>
      </c>
      <c r="R31" s="8">
        <v>249000</v>
      </c>
    </row>
    <row r="32" spans="1:18" x14ac:dyDescent="0.25">
      <c r="A32" s="25"/>
      <c r="B32" s="23" t="s">
        <v>70</v>
      </c>
      <c r="C32" s="8">
        <v>0</v>
      </c>
      <c r="D32" s="8">
        <v>0</v>
      </c>
      <c r="E32" s="28">
        <v>0</v>
      </c>
      <c r="F32" s="28">
        <v>210000</v>
      </c>
      <c r="G32" s="28">
        <v>330016</v>
      </c>
      <c r="H32" s="28">
        <v>282800</v>
      </c>
      <c r="I32" s="17">
        <v>302778.8</v>
      </c>
      <c r="J32" s="16">
        <v>254516.5</v>
      </c>
      <c r="K32" s="8">
        <v>227884.6</v>
      </c>
      <c r="L32" s="8">
        <v>336279</v>
      </c>
      <c r="M32" s="8">
        <v>252338.7</v>
      </c>
      <c r="N32" s="8">
        <v>332012</v>
      </c>
      <c r="O32" s="8">
        <v>267432.09999999998</v>
      </c>
      <c r="P32" s="8">
        <v>300524</v>
      </c>
      <c r="Q32" s="8">
        <v>251955.5</v>
      </c>
      <c r="R32" s="8">
        <v>278000</v>
      </c>
    </row>
    <row r="33" spans="1:18" ht="28.5" customHeight="1" x14ac:dyDescent="0.25">
      <c r="A33" s="25"/>
      <c r="B33" s="23" t="s">
        <v>71</v>
      </c>
      <c r="C33" s="9">
        <v>0</v>
      </c>
      <c r="D33" s="9">
        <v>0</v>
      </c>
      <c r="E33" s="29">
        <v>0</v>
      </c>
      <c r="F33" s="29">
        <v>567583</v>
      </c>
      <c r="G33" s="29">
        <v>670357</v>
      </c>
      <c r="H33" s="29">
        <v>717583</v>
      </c>
      <c r="I33" s="17">
        <v>754617</v>
      </c>
      <c r="J33" s="17">
        <v>835329.1</v>
      </c>
      <c r="K33" s="9">
        <v>835329</v>
      </c>
      <c r="L33" s="9">
        <v>835329</v>
      </c>
      <c r="M33" s="9">
        <v>835329</v>
      </c>
      <c r="N33" s="9">
        <v>835329</v>
      </c>
      <c r="O33" s="9">
        <v>835329</v>
      </c>
      <c r="P33" s="9">
        <v>1032721</v>
      </c>
      <c r="Q33" s="9">
        <v>1032721</v>
      </c>
      <c r="R33" s="9">
        <v>1179019</v>
      </c>
    </row>
    <row r="34" spans="1:18" ht="40.5" customHeight="1" x14ac:dyDescent="0.25">
      <c r="A34" s="30"/>
      <c r="B34" s="23" t="s">
        <v>72</v>
      </c>
      <c r="C34" s="9"/>
      <c r="D34" s="9"/>
      <c r="E34" s="29"/>
      <c r="F34" s="29"/>
      <c r="G34" s="29"/>
      <c r="H34" s="29"/>
      <c r="I34" s="17"/>
      <c r="J34" s="17"/>
      <c r="K34" s="9"/>
      <c r="L34" s="9"/>
      <c r="M34" s="9"/>
      <c r="N34" s="9"/>
      <c r="O34" s="9"/>
      <c r="P34" s="9">
        <v>70000</v>
      </c>
      <c r="Q34" s="9">
        <v>39291.4</v>
      </c>
      <c r="R34" s="9">
        <v>70000</v>
      </c>
    </row>
    <row r="35" spans="1:18" ht="42" customHeight="1" x14ac:dyDescent="0.25">
      <c r="A35" s="31"/>
      <c r="B35" s="32" t="s">
        <v>73</v>
      </c>
      <c r="C35" s="24"/>
      <c r="D35" s="24"/>
      <c r="E35" s="33"/>
      <c r="F35" s="33"/>
      <c r="G35" s="33"/>
      <c r="H35" s="33"/>
      <c r="I35" s="34"/>
      <c r="J35" s="34"/>
      <c r="K35" s="24"/>
      <c r="L35" s="24"/>
      <c r="M35" s="24"/>
      <c r="N35" s="24"/>
      <c r="O35" s="24"/>
      <c r="P35" s="24"/>
      <c r="Q35" s="24"/>
      <c r="R35" s="24">
        <v>200000</v>
      </c>
    </row>
    <row r="36" spans="1:18" x14ac:dyDescent="0.25">
      <c r="A36" s="14">
        <v>3</v>
      </c>
      <c r="B36" s="15" t="s">
        <v>74</v>
      </c>
      <c r="C36" s="8">
        <v>112269.7</v>
      </c>
      <c r="D36" s="8">
        <v>86500</v>
      </c>
      <c r="E36" s="16">
        <v>160450</v>
      </c>
      <c r="F36" s="16">
        <v>219251</v>
      </c>
      <c r="G36" s="16">
        <v>233900</v>
      </c>
      <c r="H36" s="16">
        <v>351742</v>
      </c>
      <c r="I36" s="17">
        <v>178080.19999999998</v>
      </c>
      <c r="J36" s="16">
        <v>187873.8</v>
      </c>
      <c r="K36" s="8">
        <v>260906.9</v>
      </c>
      <c r="L36" s="8">
        <v>314535</v>
      </c>
      <c r="M36" s="8">
        <v>258075.39999999997</v>
      </c>
      <c r="N36" s="8">
        <v>292500</v>
      </c>
      <c r="O36" s="8">
        <f>12780.1+237336.2+37346.4</f>
        <v>287462.7</v>
      </c>
      <c r="P36" s="8">
        <v>285123</v>
      </c>
      <c r="Q36" s="8">
        <f>12817.6+230862.8+39803.5</f>
        <v>283483.90000000002</v>
      </c>
      <c r="R36" s="8">
        <v>235600</v>
      </c>
    </row>
    <row r="37" spans="1:18" x14ac:dyDescent="0.25">
      <c r="A37" s="35">
        <v>4</v>
      </c>
      <c r="B37" s="36" t="s">
        <v>75</v>
      </c>
      <c r="C37" s="8">
        <v>515754.3</v>
      </c>
      <c r="D37" s="8">
        <v>468308.30000000028</v>
      </c>
      <c r="E37" s="17">
        <v>319279.80000000028</v>
      </c>
      <c r="F37" s="17">
        <v>316817</v>
      </c>
      <c r="G37" s="17">
        <v>471172</v>
      </c>
      <c r="H37" s="17">
        <v>275806.70000000019</v>
      </c>
      <c r="I37" s="17">
        <v>256813.00000000114</v>
      </c>
      <c r="J37" s="37">
        <v>546356.5000000007</v>
      </c>
      <c r="K37" s="8">
        <v>255394.1</v>
      </c>
      <c r="L37" s="8">
        <v>264000</v>
      </c>
      <c r="M37" s="8">
        <v>268771.60000000003</v>
      </c>
      <c r="N37" s="8">
        <v>339710</v>
      </c>
      <c r="O37" s="8">
        <f>O9-O10-O13-O36</f>
        <v>266798.8</v>
      </c>
      <c r="P37" s="8">
        <f>P9-P10-P13-P36</f>
        <v>340960</v>
      </c>
      <c r="Q37" s="8">
        <f>Q9-Q10-Q13-Q36</f>
        <v>277713.99999999942</v>
      </c>
      <c r="R37" s="8">
        <f>R9-R10-R13-R36</f>
        <v>271040</v>
      </c>
    </row>
    <row r="38" spans="1:18" x14ac:dyDescent="0.25">
      <c r="A38" s="38"/>
      <c r="B38" s="39"/>
      <c r="C38" s="40"/>
      <c r="D38" s="40"/>
      <c r="E38" s="41"/>
      <c r="F38" s="41"/>
      <c r="G38" s="41"/>
      <c r="H38" s="41"/>
      <c r="I38" s="41"/>
      <c r="J38" s="41"/>
      <c r="K38" s="40"/>
      <c r="L38" s="40"/>
      <c r="M38" s="40"/>
      <c r="N38" s="40"/>
      <c r="O38" s="40"/>
      <c r="P38" s="40"/>
      <c r="Q38" s="40"/>
      <c r="R38" s="40"/>
    </row>
    <row r="39" spans="1:18" x14ac:dyDescent="0.25">
      <c r="A39" s="35" t="s">
        <v>76</v>
      </c>
      <c r="B39" s="36" t="s">
        <v>77</v>
      </c>
      <c r="C39" s="42" t="s">
        <v>78</v>
      </c>
      <c r="D39" s="42" t="s">
        <v>78</v>
      </c>
      <c r="E39" s="42" t="s">
        <v>78</v>
      </c>
      <c r="F39" s="42" t="s">
        <v>78</v>
      </c>
      <c r="G39" s="42" t="s">
        <v>78</v>
      </c>
      <c r="H39" s="42" t="s">
        <v>78</v>
      </c>
      <c r="I39" s="42" t="s">
        <v>78</v>
      </c>
      <c r="J39" s="42" t="s">
        <v>78</v>
      </c>
      <c r="K39" s="8">
        <v>1699193.5</v>
      </c>
      <c r="L39" s="8"/>
      <c r="M39" s="42">
        <v>1905563.1</v>
      </c>
      <c r="N39" s="42" t="s">
        <v>78</v>
      </c>
      <c r="O39" s="42">
        <v>2179663.9</v>
      </c>
      <c r="P39" s="42"/>
      <c r="Q39" s="42">
        <v>2474779.7000000002</v>
      </c>
      <c r="R39" s="42"/>
    </row>
    <row r="40" spans="1:18" x14ac:dyDescent="0.25">
      <c r="A40" s="35"/>
      <c r="B40" s="36" t="s">
        <v>79</v>
      </c>
      <c r="C40" s="42" t="s">
        <v>78</v>
      </c>
      <c r="D40" s="42" t="s">
        <v>78</v>
      </c>
      <c r="E40" s="42" t="s">
        <v>78</v>
      </c>
      <c r="F40" s="42" t="s">
        <v>78</v>
      </c>
      <c r="G40" s="42" t="s">
        <v>78</v>
      </c>
      <c r="H40" s="42" t="s">
        <v>78</v>
      </c>
      <c r="I40" s="42" t="s">
        <v>78</v>
      </c>
      <c r="J40" s="42" t="s">
        <v>78</v>
      </c>
      <c r="K40" s="43">
        <v>236896</v>
      </c>
      <c r="L40" s="43"/>
      <c r="M40" s="44">
        <v>275192</v>
      </c>
      <c r="N40" s="42" t="s">
        <v>78</v>
      </c>
      <c r="O40" s="44">
        <v>289007</v>
      </c>
      <c r="P40" s="44"/>
      <c r="Q40" s="44">
        <v>296283</v>
      </c>
      <c r="R40" s="44"/>
    </row>
    <row r="41" spans="1:18" x14ac:dyDescent="0.25">
      <c r="A41" s="35" t="s">
        <v>80</v>
      </c>
      <c r="B41" s="36" t="s">
        <v>81</v>
      </c>
      <c r="C41" s="8">
        <v>897419</v>
      </c>
      <c r="D41" s="8">
        <v>969586.3</v>
      </c>
      <c r="E41" s="17">
        <v>1207432.5</v>
      </c>
      <c r="F41" s="17">
        <v>1486935</v>
      </c>
      <c r="G41" s="17">
        <v>1872672.5</v>
      </c>
      <c r="H41" s="17">
        <v>821964.2</v>
      </c>
      <c r="I41" s="17">
        <v>912255.4</v>
      </c>
      <c r="J41" s="17">
        <v>1131142.5</v>
      </c>
      <c r="K41" s="8">
        <v>1276252</v>
      </c>
      <c r="L41" s="8"/>
      <c r="M41" s="42">
        <v>1147152.3999999999</v>
      </c>
      <c r="N41" s="42" t="s">
        <v>78</v>
      </c>
      <c r="O41" s="42">
        <v>1261211.1000000001</v>
      </c>
      <c r="P41" s="42"/>
      <c r="Q41" s="42">
        <v>1411387.1</v>
      </c>
      <c r="R41" s="42"/>
    </row>
    <row r="42" spans="1:18" x14ac:dyDescent="0.25">
      <c r="A42" s="35"/>
      <c r="B42" s="36" t="s">
        <v>79</v>
      </c>
      <c r="C42" s="42" t="s">
        <v>78</v>
      </c>
      <c r="D42" s="42" t="s">
        <v>78</v>
      </c>
      <c r="E42" s="42" t="s">
        <v>78</v>
      </c>
      <c r="F42" s="42" t="s">
        <v>78</v>
      </c>
      <c r="G42" s="42" t="s">
        <v>78</v>
      </c>
      <c r="H42" s="45">
        <v>172005</v>
      </c>
      <c r="I42" s="45">
        <v>157136</v>
      </c>
      <c r="J42" s="45">
        <v>177078</v>
      </c>
      <c r="K42" s="43">
        <v>177268</v>
      </c>
      <c r="L42" s="43"/>
      <c r="M42" s="44">
        <v>173717</v>
      </c>
      <c r="N42" s="42" t="s">
        <v>78</v>
      </c>
      <c r="O42" s="44">
        <v>175705</v>
      </c>
      <c r="P42" s="44"/>
      <c r="Q42" s="44">
        <v>179001</v>
      </c>
      <c r="R42" s="44"/>
    </row>
    <row r="43" spans="1:18" x14ac:dyDescent="0.25">
      <c r="A43" s="38"/>
      <c r="B43" s="39"/>
      <c r="C43" s="39"/>
      <c r="D43" s="40"/>
      <c r="E43" s="41"/>
      <c r="F43" s="41"/>
      <c r="G43" s="41"/>
      <c r="H43" s="41"/>
      <c r="I43" s="41"/>
      <c r="J43" s="41"/>
      <c r="K43" s="40"/>
      <c r="L43" s="40"/>
      <c r="M43" s="40"/>
      <c r="N43" s="40"/>
      <c r="O43" s="40"/>
      <c r="P43" s="40"/>
      <c r="Q43" s="40"/>
    </row>
    <row r="44" spans="1:18" x14ac:dyDescent="0.25">
      <c r="A44" s="35" t="s">
        <v>82</v>
      </c>
      <c r="B44" s="36" t="s">
        <v>83</v>
      </c>
      <c r="C44" s="42">
        <v>135094.1</v>
      </c>
      <c r="D44" s="42">
        <v>194129.9</v>
      </c>
      <c r="E44" s="42">
        <v>260238.6</v>
      </c>
      <c r="F44" s="42">
        <v>332333.40000000002</v>
      </c>
      <c r="G44" s="42">
        <v>509489</v>
      </c>
      <c r="H44" s="42">
        <v>272900.8</v>
      </c>
      <c r="I44" s="42">
        <v>377699.7</v>
      </c>
      <c r="J44" s="42">
        <v>501744.1</v>
      </c>
      <c r="K44" s="8">
        <v>509261.9</v>
      </c>
      <c r="L44" s="8"/>
      <c r="M44" s="42">
        <v>456376.2</v>
      </c>
      <c r="N44" s="42" t="s">
        <v>78</v>
      </c>
      <c r="O44" s="42">
        <v>488917.1</v>
      </c>
      <c r="P44" s="42"/>
      <c r="Q44" s="42">
        <v>458752.5</v>
      </c>
      <c r="R44" s="42"/>
    </row>
    <row r="45" spans="1:18" x14ac:dyDescent="0.25">
      <c r="A45" s="35"/>
      <c r="B45" s="36" t="s">
        <v>79</v>
      </c>
      <c r="C45" s="42" t="s">
        <v>78</v>
      </c>
      <c r="D45" s="42" t="s">
        <v>78</v>
      </c>
      <c r="E45" s="42" t="s">
        <v>78</v>
      </c>
      <c r="F45" s="42" t="s">
        <v>78</v>
      </c>
      <c r="G45" s="42" t="s">
        <v>78</v>
      </c>
      <c r="H45" s="44">
        <v>55017</v>
      </c>
      <c r="I45" s="44">
        <v>64810</v>
      </c>
      <c r="J45" s="44">
        <v>79712</v>
      </c>
      <c r="K45" s="43">
        <v>71744</v>
      </c>
      <c r="L45" s="43"/>
      <c r="M45" s="44">
        <v>77199</v>
      </c>
      <c r="N45" s="42" t="s">
        <v>78</v>
      </c>
      <c r="O45" s="44">
        <v>81615</v>
      </c>
      <c r="P45" s="44"/>
      <c r="Q45" s="44">
        <v>73259</v>
      </c>
      <c r="R45" s="44"/>
    </row>
    <row r="46" spans="1:18" x14ac:dyDescent="0.25">
      <c r="A46" s="46" t="s">
        <v>84</v>
      </c>
      <c r="D46" s="46"/>
      <c r="E46" s="46"/>
      <c r="M46" s="54" t="s">
        <v>85</v>
      </c>
      <c r="N46" s="55"/>
      <c r="O46" s="55"/>
      <c r="P46" s="55"/>
      <c r="Q46" s="48">
        <v>9942518.0999999996</v>
      </c>
      <c r="R46" s="49"/>
    </row>
    <row r="47" spans="1:18" ht="16.5" x14ac:dyDescent="0.2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50"/>
      <c r="N47" s="47"/>
      <c r="O47" s="47"/>
      <c r="P47" s="47"/>
      <c r="Q47" s="51"/>
    </row>
    <row r="48" spans="1:18" ht="16.5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3"/>
      <c r="Q48" s="52"/>
    </row>
    <row r="50" spans="8:17" x14ac:dyDescent="0.25">
      <c r="I50" s="52"/>
      <c r="J50" s="52"/>
      <c r="K50" s="52"/>
      <c r="L50" s="52"/>
      <c r="M50" s="52"/>
      <c r="N50" s="52"/>
      <c r="O50" s="52"/>
      <c r="P50" s="52"/>
      <c r="Q50" s="52"/>
    </row>
    <row r="51" spans="8:17" x14ac:dyDescent="0.25">
      <c r="I51" s="52"/>
      <c r="J51" s="52"/>
      <c r="K51" s="52"/>
      <c r="L51" s="52"/>
      <c r="M51" s="52"/>
      <c r="N51" s="52"/>
      <c r="O51" s="52"/>
      <c r="P51" s="52"/>
      <c r="Q51" s="52"/>
    </row>
    <row r="52" spans="8:17" x14ac:dyDescent="0.25"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8:17" x14ac:dyDescent="0.25">
      <c r="I53" s="52"/>
      <c r="J53" s="52"/>
      <c r="K53" s="52"/>
      <c r="L53" s="52"/>
      <c r="M53" s="52"/>
      <c r="N53" s="52"/>
      <c r="O53" s="52"/>
      <c r="P53" s="52"/>
      <c r="Q53" s="52"/>
    </row>
    <row r="55" spans="8:17" x14ac:dyDescent="0.25">
      <c r="I55" s="52"/>
      <c r="J55" s="52"/>
      <c r="K55" s="52"/>
      <c r="L55" s="52"/>
      <c r="M55" s="52"/>
      <c r="N55" s="52"/>
      <c r="O55" s="52"/>
      <c r="P55" s="52"/>
      <c r="Q55" s="52"/>
    </row>
  </sheetData>
  <mergeCells count="4">
    <mergeCell ref="A14:A23"/>
    <mergeCell ref="A24:A29"/>
    <mergeCell ref="A30:A34"/>
    <mergeCell ref="M46:P46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2017 r.</vt:lpstr>
      <vt:lpstr>'2017 r.'!Obszar_wydruku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Ślepowroński</dc:creator>
  <cp:lastModifiedBy>Marcin Ślepowroński</cp:lastModifiedBy>
  <dcterms:created xsi:type="dcterms:W3CDTF">2018-07-05T06:45:06Z</dcterms:created>
  <dcterms:modified xsi:type="dcterms:W3CDTF">2018-07-05T06:46:09Z</dcterms:modified>
</cp:coreProperties>
</file>