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<sst xmlns="http://schemas.openxmlformats.org/spreadsheetml/2006/main" count="98" uniqueCount="79">
  <si>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</si>
  <si>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</si>
  <si>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</si>
  <si>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</si>
  <si>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</si>
  <si>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</si>
  <si>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</si>
  <si>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</si>
  <si>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</si>
  <si>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</si>
  <si>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</si>
  <si>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</si>
  <si>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</si>
  <si>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</si>
  <si>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</si>
  <si>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</si>
  <si>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</si>
  <si>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</si>
  <si>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</si>
  <si>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</si>
  <si>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</si>
  <si>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</si>
  <si>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</si>
  <si>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</si>
  <si>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</si>
  <si>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</si>
  <si>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</si>
  <si>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</si>
  <si>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</si>
  <si>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</si>
  <si>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</si>
  <si>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</si>
  <si>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</si>
  <si>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</si>
  <si>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</si>
  <si>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</si>
  <si>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</si>
  <si>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</si>
  <si>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</si>
  <si>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</si>
  <si>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</si>
  <si>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</si>
  <si>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</si>
  <si>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</si>
  <si>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</si>
  <si>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</si>
  <si>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</si>
  <si>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</si>
  <si>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</si>
  <si>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</si>
  <si>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</si>
  <si>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</si>
  <si>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</si>
  <si>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</si>
  <si>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</si>
  <si>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</si>
  <si>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</si>
  <si>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</si>
  <si>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</si>
  <si>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</si>
  <si>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</si>
  <si>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</si>
  <si>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</si>
  <si>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</si>
  <si>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</si>
  <si>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</si>
  <si>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</si>
  <si>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</si>
  <si>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</si>
  <si>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</si>
  <si>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</si>
  <si>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</si>
  <si>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</si>
  <si>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</si>
  <si>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</si>
  <si>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</si>
  <si>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</si>
  <si>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</si>
  <si>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II Kwartały 2020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</si>
</sst>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6296807022.15</f>
        <v>6296807022.15</v>
      </c>
      <c r="C13" s="19">
        <f>6296807022.15</f>
        <v>6296807022.15</v>
      </c>
      <c r="D13" s="19">
        <f>300817265.58</f>
        <v>300817265.58</v>
      </c>
      <c r="E13" s="19">
        <f>238885045.23</f>
        <v>238885045.23</v>
      </c>
      <c r="F13" s="19">
        <f>19183763.88</f>
        <v>19183763.88</v>
      </c>
      <c r="G13" s="19">
        <f>39513286.2</f>
        <v>39513286.2</v>
      </c>
      <c r="H13" s="19">
        <f>3235170.27</f>
        <v>3235170.27</v>
      </c>
      <c r="I13" s="19">
        <f>0</f>
        <v>0</v>
      </c>
      <c r="J13" s="19">
        <f>5828232493.78</f>
        <v>5828232493.78</v>
      </c>
      <c r="K13" s="19">
        <f>163838668.36</f>
        <v>163838668.36</v>
      </c>
      <c r="L13" s="19">
        <f>3207148.32</f>
        <v>3207148.32</v>
      </c>
      <c r="M13" s="19">
        <f>711446.11</f>
        <v>711446.11</v>
      </c>
      <c r="N13" s="19">
        <f>0</f>
        <v>0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63120000</f>
        <v>63120000</v>
      </c>
      <c r="C14" s="19">
        <f>63120000</f>
        <v>63120000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63120000</f>
        <v>63120000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63120000</f>
        <v>63120000</v>
      </c>
      <c r="C16" s="20">
        <f>63120000</f>
        <v>63120000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63120000</f>
        <v>63120000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6226516778.19</f>
        <v>6226516778.19</v>
      </c>
      <c r="C17" s="19">
        <f>6226516778.19</f>
        <v>6226516778.19</v>
      </c>
      <c r="D17" s="19">
        <f>294362261.64</f>
        <v>294362261.64</v>
      </c>
      <c r="E17" s="19">
        <f>236640853.34</f>
        <v>236640853.34</v>
      </c>
      <c r="F17" s="19">
        <f>19095583.88</f>
        <v>19095583.88</v>
      </c>
      <c r="G17" s="19">
        <f>38625824.42</f>
        <v>38625824.42</v>
      </c>
      <c r="H17" s="19">
        <f>0</f>
        <v>0</v>
      </c>
      <c r="I17" s="19">
        <f>0</f>
        <v>0</v>
      </c>
      <c r="J17" s="19">
        <f>5765104654.67</f>
        <v>5765104654.67</v>
      </c>
      <c r="K17" s="19">
        <f>163436534.4</f>
        <v>163436534.4</v>
      </c>
      <c r="L17" s="19">
        <f>3066934.84</f>
        <v>3066934.84</v>
      </c>
      <c r="M17" s="19">
        <f>546392.64</f>
        <v>546392.64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33413028.74</f>
        <v>33413028.74</v>
      </c>
      <c r="C18" s="20">
        <f>33413028.74</f>
        <v>33413028.74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32994813.3</f>
        <v>32994813.3</v>
      </c>
      <c r="K18" s="20">
        <f>131215.44</f>
        <v>131215.44</v>
      </c>
      <c r="L18" s="20">
        <f>0</f>
        <v>0</v>
      </c>
      <c r="M18" s="20">
        <f>287000</f>
        <v>287000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6193103749.45</f>
        <v>6193103749.45</v>
      </c>
      <c r="C19" s="20">
        <f>6193103749.45</f>
        <v>6193103749.45</v>
      </c>
      <c r="D19" s="20">
        <f>294362261.64</f>
        <v>294362261.64</v>
      </c>
      <c r="E19" s="20">
        <f>236640853.34</f>
        <v>236640853.34</v>
      </c>
      <c r="F19" s="20">
        <f>19095583.88</f>
        <v>19095583.88</v>
      </c>
      <c r="G19" s="20">
        <f>38625824.42</f>
        <v>38625824.42</v>
      </c>
      <c r="H19" s="20">
        <f>0</f>
        <v>0</v>
      </c>
      <c r="I19" s="20">
        <f>0</f>
        <v>0</v>
      </c>
      <c r="J19" s="20">
        <f>5732109841.37</f>
        <v>5732109841.37</v>
      </c>
      <c r="K19" s="20">
        <f>163305318.96</f>
        <v>163305318.96</v>
      </c>
      <c r="L19" s="20">
        <f>3066934.84</f>
        <v>3066934.84</v>
      </c>
      <c r="M19" s="20">
        <f>259392.64</f>
        <v>259392.64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7170243.96</f>
        <v>7170243.96</v>
      </c>
      <c r="C21" s="19">
        <f>7170243.96</f>
        <v>7170243.96</v>
      </c>
      <c r="D21" s="19">
        <f>6455003.94</f>
        <v>6455003.94</v>
      </c>
      <c r="E21" s="19">
        <f>2244191.89</f>
        <v>2244191.89</v>
      </c>
      <c r="F21" s="19">
        <f>88180</f>
        <v>88180</v>
      </c>
      <c r="G21" s="19">
        <f>887461.78</f>
        <v>887461.78</v>
      </c>
      <c r="H21" s="19">
        <f>3235170.27</f>
        <v>3235170.27</v>
      </c>
      <c r="I21" s="19">
        <f>0</f>
        <v>0</v>
      </c>
      <c r="J21" s="19">
        <f>7839.11</f>
        <v>7839.11</v>
      </c>
      <c r="K21" s="19">
        <f>402133.96</f>
        <v>402133.96</v>
      </c>
      <c r="L21" s="19">
        <f>140213.48</f>
        <v>140213.48</v>
      </c>
      <c r="M21" s="19">
        <f>165053.47</f>
        <v>165053.47</v>
      </c>
      <c r="N21" s="19">
        <f>0</f>
        <v>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133996.92</f>
        <v>133996.92</v>
      </c>
      <c r="C22" s="20">
        <f>133996.92</f>
        <v>133996.92</v>
      </c>
      <c r="D22" s="20">
        <f>0</f>
        <v>0</v>
      </c>
      <c r="E22" s="20">
        <f>0</f>
        <v>0</v>
      </c>
      <c r="F22" s="20">
        <f>0</f>
        <v>0</v>
      </c>
      <c r="G22" s="20">
        <f>0</f>
        <v>0</v>
      </c>
      <c r="H22" s="20">
        <f>0</f>
        <v>0</v>
      </c>
      <c r="I22" s="20">
        <f>0</f>
        <v>0</v>
      </c>
      <c r="J22" s="20">
        <f>0</f>
        <v>0</v>
      </c>
      <c r="K22" s="20">
        <f>0.3</f>
        <v>0.3</v>
      </c>
      <c r="L22" s="20">
        <f>132402.48</f>
        <v>132402.48</v>
      </c>
      <c r="M22" s="20">
        <f>1594.14</f>
        <v>1594.14</v>
      </c>
      <c r="N22" s="20">
        <f>0</f>
        <v>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7036247.04</f>
        <v>7036247.04</v>
      </c>
      <c r="C23" s="20">
        <f>7036247.04</f>
        <v>7036247.04</v>
      </c>
      <c r="D23" s="20">
        <f>6455003.94</f>
        <v>6455003.94</v>
      </c>
      <c r="E23" s="20">
        <f>2244191.89</f>
        <v>2244191.89</v>
      </c>
      <c r="F23" s="20">
        <f>88180</f>
        <v>88180</v>
      </c>
      <c r="G23" s="20">
        <f>887461.78</f>
        <v>887461.78</v>
      </c>
      <c r="H23" s="20">
        <f>3235170.27</f>
        <v>3235170.27</v>
      </c>
      <c r="I23" s="20">
        <f>0</f>
        <v>0</v>
      </c>
      <c r="J23" s="20">
        <f>7839.11</f>
        <v>7839.11</v>
      </c>
      <c r="K23" s="20">
        <f>402133.66</f>
        <v>402133.66</v>
      </c>
      <c r="L23" s="20">
        <f>7811</f>
        <v>7811</v>
      </c>
      <c r="M23" s="20">
        <f>163459.33</f>
        <v>163459.33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111695748.35</f>
        <v>111695748.35</v>
      </c>
      <c r="C39" s="21">
        <f>111695748.35</f>
        <v>111695748.35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30700000</f>
        <v>30700000</v>
      </c>
      <c r="K39" s="21">
        <f>0</f>
        <v>0</v>
      </c>
      <c r="L39" s="21">
        <f>213519.25</f>
        <v>213519.25</v>
      </c>
      <c r="M39" s="21">
        <f>80723937.83</f>
        <v>80723937.83</v>
      </c>
      <c r="N39" s="21">
        <f>8291.27</f>
        <v>8291.27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83308446.68</f>
        <v>83308446.68</v>
      </c>
      <c r="C40" s="22">
        <f>83308446.68</f>
        <v>83308446.68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2800000</f>
        <v>2800000</v>
      </c>
      <c r="K40" s="22">
        <f>0</f>
        <v>0</v>
      </c>
      <c r="L40" s="22">
        <f>0</f>
        <v>0</v>
      </c>
      <c r="M40" s="22">
        <f>80508446.68</f>
        <v>80508446.68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28387301.67</f>
        <v>28387301.67</v>
      </c>
      <c r="C41" s="22">
        <f>28387301.67</f>
        <v>28387301.67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27900000</f>
        <v>27900000</v>
      </c>
      <c r="K41" s="22">
        <f>0</f>
        <v>0</v>
      </c>
      <c r="L41" s="22">
        <f>213519.25</f>
        <v>213519.25</v>
      </c>
      <c r="M41" s="22">
        <f>215491.15</f>
        <v>215491.15</v>
      </c>
      <c r="N41" s="22">
        <f>8291.27</f>
        <v>8291.27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1776479513.47</f>
        <v>1776479513.47</v>
      </c>
      <c r="C42" s="21">
        <f>1776474197.43</f>
        <v>1776474197.43</v>
      </c>
      <c r="D42" s="21">
        <f>102507152.26</f>
        <v>102507152.26</v>
      </c>
      <c r="E42" s="21">
        <f>178710.32</f>
        <v>178710.32</v>
      </c>
      <c r="F42" s="21">
        <f>2201028.6</f>
        <v>2201028.6</v>
      </c>
      <c r="G42" s="21">
        <f>100000435.18</f>
        <v>100000435.18</v>
      </c>
      <c r="H42" s="21">
        <f>126978.16</f>
        <v>126978.16</v>
      </c>
      <c r="I42" s="21">
        <f>0</f>
        <v>0</v>
      </c>
      <c r="J42" s="21">
        <f>69072.26</f>
        <v>69072.26</v>
      </c>
      <c r="K42" s="21">
        <f>1612024.56</f>
        <v>1612024.56</v>
      </c>
      <c r="L42" s="21">
        <f>147174641.74</f>
        <v>147174641.74</v>
      </c>
      <c r="M42" s="21">
        <f>1505011879.2</f>
        <v>1505011879.2</v>
      </c>
      <c r="N42" s="21">
        <f>20099427.41</f>
        <v>20099427.41</v>
      </c>
      <c r="O42" s="21">
        <f>5316.04</f>
        <v>5316.04</v>
      </c>
      <c r="P42" s="21">
        <f>2892.75</f>
        <v>2892.75</v>
      </c>
      <c r="Q42" s="21">
        <f>2423.29</f>
        <v>2423.29</v>
      </c>
    </row>
    <row r="43" spans="1:17" ht="25.5" customHeight="1">
      <c r="A43" s="16" t="s">
        <v>29</v>
      </c>
      <c r="B43" s="22">
        <f>1596126031.68</f>
        <v>1596126031.68</v>
      </c>
      <c r="C43" s="22">
        <f>1596126031.68</f>
        <v>1596126031.68</v>
      </c>
      <c r="D43" s="22">
        <f>39382698.16</f>
        <v>39382698.16</v>
      </c>
      <c r="E43" s="22">
        <f>0</f>
        <v>0</v>
      </c>
      <c r="F43" s="22">
        <f>2200000</f>
        <v>2200000</v>
      </c>
      <c r="G43" s="22">
        <f>37182698.16</f>
        <v>37182698.16</v>
      </c>
      <c r="H43" s="22">
        <f>0</f>
        <v>0</v>
      </c>
      <c r="I43" s="22">
        <f>0</f>
        <v>0</v>
      </c>
      <c r="J43" s="22">
        <f>0</f>
        <v>0</v>
      </c>
      <c r="K43" s="22">
        <f>339999</f>
        <v>339999</v>
      </c>
      <c r="L43" s="22">
        <f>113703847.45</f>
        <v>113703847.45</v>
      </c>
      <c r="M43" s="22">
        <f>1424043032.78</f>
        <v>1424043032.78</v>
      </c>
      <c r="N43" s="22">
        <f>18656454.29</f>
        <v>18656454.29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180353481.79</f>
        <v>180353481.79</v>
      </c>
      <c r="C44" s="22">
        <f>180348165.75</f>
        <v>180348165.75</v>
      </c>
      <c r="D44" s="22">
        <f>63124454.1</f>
        <v>63124454.1</v>
      </c>
      <c r="E44" s="22">
        <f>178710.32</f>
        <v>178710.32</v>
      </c>
      <c r="F44" s="22">
        <f>1028.6</f>
        <v>1028.6</v>
      </c>
      <c r="G44" s="22">
        <f>62817737.02</f>
        <v>62817737.02</v>
      </c>
      <c r="H44" s="22">
        <f>126978.16</f>
        <v>126978.16</v>
      </c>
      <c r="I44" s="22">
        <f>0</f>
        <v>0</v>
      </c>
      <c r="J44" s="22">
        <f>69072.26</f>
        <v>69072.26</v>
      </c>
      <c r="K44" s="22">
        <f>1272025.56</f>
        <v>1272025.56</v>
      </c>
      <c r="L44" s="22">
        <f>33470794.29</f>
        <v>33470794.29</v>
      </c>
      <c r="M44" s="22">
        <f>80968846.42</f>
        <v>80968846.42</v>
      </c>
      <c r="N44" s="22">
        <f>1442973.12</f>
        <v>1442973.12</v>
      </c>
      <c r="O44" s="22">
        <f>5316.04</f>
        <v>5316.04</v>
      </c>
      <c r="P44" s="22">
        <f>2892.75</f>
        <v>2892.75</v>
      </c>
      <c r="Q44" s="22">
        <f>2423.29</f>
        <v>2423.29</v>
      </c>
    </row>
    <row r="45" spans="1:17" ht="30" customHeight="1">
      <c r="A45" s="23" t="s">
        <v>40</v>
      </c>
      <c r="B45" s="21">
        <f>6516758122.17</f>
        <v>6516758122.17</v>
      </c>
      <c r="C45" s="21">
        <f>6516758122.17</f>
        <v>6516758122.17</v>
      </c>
      <c r="D45" s="21">
        <f>4202090.82</f>
        <v>4202090.82</v>
      </c>
      <c r="E45" s="21">
        <f>18855.34</f>
        <v>18855.34</v>
      </c>
      <c r="F45" s="21">
        <f>263</f>
        <v>263</v>
      </c>
      <c r="G45" s="21">
        <f>4182972.48</f>
        <v>4182972.48</v>
      </c>
      <c r="H45" s="21">
        <f>0</f>
        <v>0</v>
      </c>
      <c r="I45" s="21">
        <f>13968228.89</f>
        <v>13968228.89</v>
      </c>
      <c r="J45" s="21">
        <f>6498423374.47</f>
        <v>6498423374.47</v>
      </c>
      <c r="K45" s="21">
        <f>27009.27</f>
        <v>27009.27</v>
      </c>
      <c r="L45" s="21">
        <f>41135.6</f>
        <v>41135.6</v>
      </c>
      <c r="M45" s="21">
        <f>2000</f>
        <v>2000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4181972.48</f>
        <v>4181972.48</v>
      </c>
      <c r="C46" s="22">
        <f>4181972.48</f>
        <v>4181972.48</v>
      </c>
      <c r="D46" s="22">
        <f>4181972.48</f>
        <v>4181972.48</v>
      </c>
      <c r="E46" s="22">
        <f>0</f>
        <v>0</v>
      </c>
      <c r="F46" s="22">
        <f>0</f>
        <v>0</v>
      </c>
      <c r="G46" s="22">
        <f>4181972.48</f>
        <v>4181972.48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6015209481.17</f>
        <v>6015209481.17</v>
      </c>
      <c r="C47" s="22">
        <f>6015209481.17</f>
        <v>6015209481.17</v>
      </c>
      <c r="D47" s="22">
        <f>1583</f>
        <v>1583</v>
      </c>
      <c r="E47" s="22">
        <f>320</f>
        <v>320</v>
      </c>
      <c r="F47" s="22">
        <f>263</f>
        <v>263</v>
      </c>
      <c r="G47" s="22">
        <f>1000</f>
        <v>1000</v>
      </c>
      <c r="H47" s="22">
        <f>0</f>
        <v>0</v>
      </c>
      <c r="I47" s="22">
        <f>13968228.89</f>
        <v>13968228.89</v>
      </c>
      <c r="J47" s="22">
        <f>6001125636.27</f>
        <v>6001125636.27</v>
      </c>
      <c r="K47" s="22">
        <f>0</f>
        <v>0</v>
      </c>
      <c r="L47" s="22">
        <f>19749.89</f>
        <v>19749.89</v>
      </c>
      <c r="M47" s="22">
        <f>0</f>
        <v>0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497366668.52</f>
        <v>497366668.52</v>
      </c>
      <c r="C48" s="22">
        <f>497366668.52</f>
        <v>497366668.52</v>
      </c>
      <c r="D48" s="22">
        <f>18535.34</f>
        <v>18535.34</v>
      </c>
      <c r="E48" s="22">
        <f>18535.34</f>
        <v>18535.34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497297738.2</f>
        <v>497297738.2</v>
      </c>
      <c r="K48" s="22">
        <f>27009.27</f>
        <v>27009.27</v>
      </c>
      <c r="L48" s="22">
        <f>21385.71</f>
        <v>21385.71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717278407.28</f>
        <v>717278407.28</v>
      </c>
      <c r="C49" s="21">
        <f>715917425</f>
        <v>715917425</v>
      </c>
      <c r="D49" s="21">
        <f>33555447.23</f>
        <v>33555447.23</v>
      </c>
      <c r="E49" s="21">
        <f>9109988.33</f>
        <v>9109988.33</v>
      </c>
      <c r="F49" s="21">
        <f>352963.47</f>
        <v>352963.47</v>
      </c>
      <c r="G49" s="21">
        <f>23501198.52</f>
        <v>23501198.52</v>
      </c>
      <c r="H49" s="21">
        <f>591296.91</f>
        <v>591296.91</v>
      </c>
      <c r="I49" s="21">
        <f>0</f>
        <v>0</v>
      </c>
      <c r="J49" s="21">
        <f>3522410.06</f>
        <v>3522410.06</v>
      </c>
      <c r="K49" s="21">
        <f>3238555.92</f>
        <v>3238555.92</v>
      </c>
      <c r="L49" s="21">
        <f>173440568.63</f>
        <v>173440568.63</v>
      </c>
      <c r="M49" s="21">
        <f>497252788.35</f>
        <v>497252788.35</v>
      </c>
      <c r="N49" s="21">
        <f>4907654.81</f>
        <v>4907654.81</v>
      </c>
      <c r="O49" s="21">
        <f>1360982.28</f>
        <v>1360982.28</v>
      </c>
      <c r="P49" s="21">
        <f>601630.7</f>
        <v>601630.7</v>
      </c>
      <c r="Q49" s="21">
        <f>759351.58</f>
        <v>759351.58</v>
      </c>
    </row>
    <row r="50" spans="1:17" ht="25.5" customHeight="1">
      <c r="A50" s="16" t="s">
        <v>34</v>
      </c>
      <c r="B50" s="22">
        <f>131136131.34</f>
        <v>131136131.34</v>
      </c>
      <c r="C50" s="22">
        <f>131001190.45</f>
        <v>131001190.45</v>
      </c>
      <c r="D50" s="22">
        <f>3430779.23</f>
        <v>3430779.23</v>
      </c>
      <c r="E50" s="22">
        <f>30969.47</f>
        <v>30969.47</v>
      </c>
      <c r="F50" s="22">
        <f>58966.12</f>
        <v>58966.12</v>
      </c>
      <c r="G50" s="22">
        <f>2750521.07</f>
        <v>2750521.07</v>
      </c>
      <c r="H50" s="22">
        <f>590322.57</f>
        <v>590322.57</v>
      </c>
      <c r="I50" s="22">
        <f>0</f>
        <v>0</v>
      </c>
      <c r="J50" s="22">
        <f>491874.84</f>
        <v>491874.84</v>
      </c>
      <c r="K50" s="22">
        <f>1127168.98</f>
        <v>1127168.98</v>
      </c>
      <c r="L50" s="22">
        <f>66317730.4</f>
        <v>66317730.4</v>
      </c>
      <c r="M50" s="22">
        <f>58405553.13</f>
        <v>58405553.13</v>
      </c>
      <c r="N50" s="22">
        <f>1228083.87</f>
        <v>1228083.87</v>
      </c>
      <c r="O50" s="22">
        <f>134940.89</f>
        <v>134940.89</v>
      </c>
      <c r="P50" s="22">
        <f>109777.89</f>
        <v>109777.89</v>
      </c>
      <c r="Q50" s="22">
        <f>25163</f>
        <v>25163</v>
      </c>
    </row>
    <row r="51" spans="1:17" ht="25.5" customHeight="1">
      <c r="A51" s="16" t="s">
        <v>35</v>
      </c>
      <c r="B51" s="22">
        <f>586142275.94</f>
        <v>586142275.94</v>
      </c>
      <c r="C51" s="22">
        <f>584916234.55</f>
        <v>584916234.55</v>
      </c>
      <c r="D51" s="22">
        <f>30124668</f>
        <v>30124668</v>
      </c>
      <c r="E51" s="22">
        <f>9079018.86</f>
        <v>9079018.86</v>
      </c>
      <c r="F51" s="22">
        <f>293997.35</f>
        <v>293997.35</v>
      </c>
      <c r="G51" s="22">
        <f>20750677.45</f>
        <v>20750677.45</v>
      </c>
      <c r="H51" s="22">
        <f>974.34</f>
        <v>974.34</v>
      </c>
      <c r="I51" s="22">
        <f>0</f>
        <v>0</v>
      </c>
      <c r="J51" s="22">
        <f>3030535.22</f>
        <v>3030535.22</v>
      </c>
      <c r="K51" s="22">
        <f>2111386.94</f>
        <v>2111386.94</v>
      </c>
      <c r="L51" s="22">
        <f>107122838.23</f>
        <v>107122838.23</v>
      </c>
      <c r="M51" s="22">
        <f>438847235.22</f>
        <v>438847235.22</v>
      </c>
      <c r="N51" s="22">
        <f>3679570.94</f>
        <v>3679570.94</v>
      </c>
      <c r="O51" s="22">
        <f>1226041.39</f>
        <v>1226041.39</v>
      </c>
      <c r="P51" s="22">
        <f>491852.81</f>
        <v>491852.81</v>
      </c>
      <c r="Q51" s="22">
        <f>734188.58</f>
        <v>734188.58</v>
      </c>
    </row>
    <row r="52" spans="1:17" ht="30" customHeight="1">
      <c r="A52" s="23" t="s">
        <v>42</v>
      </c>
      <c r="B52" s="21">
        <f>2438565754.68</f>
        <v>2438565754.68</v>
      </c>
      <c r="C52" s="21">
        <f>2438487178.21</f>
        <v>2438487178.21</v>
      </c>
      <c r="D52" s="21">
        <f>495421853.77</f>
        <v>495421853.77</v>
      </c>
      <c r="E52" s="21">
        <f>273499047.61</f>
        <v>273499047.61</v>
      </c>
      <c r="F52" s="21">
        <f>61680999.81</f>
        <v>61680999.81</v>
      </c>
      <c r="G52" s="21">
        <f>153800447.35</f>
        <v>153800447.35</v>
      </c>
      <c r="H52" s="21">
        <f>6441359</f>
        <v>6441359</v>
      </c>
      <c r="I52" s="21">
        <f>0</f>
        <v>0</v>
      </c>
      <c r="J52" s="21">
        <f>699277.52</f>
        <v>699277.52</v>
      </c>
      <c r="K52" s="21">
        <f>28173125.23</f>
        <v>28173125.23</v>
      </c>
      <c r="L52" s="21">
        <f>462346094.45</f>
        <v>462346094.45</v>
      </c>
      <c r="M52" s="21">
        <f>1420354287.1</f>
        <v>1420354287.1</v>
      </c>
      <c r="N52" s="21">
        <f>31492540.14</f>
        <v>31492540.14</v>
      </c>
      <c r="O52" s="21">
        <f>78576.47</f>
        <v>78576.47</v>
      </c>
      <c r="P52" s="21">
        <f>74825.96</f>
        <v>74825.96</v>
      </c>
      <c r="Q52" s="21">
        <f>3750.51</f>
        <v>3750.51</v>
      </c>
    </row>
    <row r="53" spans="1:17" ht="31.5" customHeight="1">
      <c r="A53" s="16" t="s">
        <v>36</v>
      </c>
      <c r="B53" s="22">
        <f>101355977.24</f>
        <v>101355977.24</v>
      </c>
      <c r="C53" s="22">
        <f>101281731.79</f>
        <v>101281731.79</v>
      </c>
      <c r="D53" s="22">
        <f>28430570.31</f>
        <v>28430570.31</v>
      </c>
      <c r="E53" s="22">
        <f>2663338.89</f>
        <v>2663338.89</v>
      </c>
      <c r="F53" s="22">
        <f>125581.56</f>
        <v>125581.56</v>
      </c>
      <c r="G53" s="22">
        <f>24049790.54</f>
        <v>24049790.54</v>
      </c>
      <c r="H53" s="22">
        <f>1591859.32</f>
        <v>1591859.32</v>
      </c>
      <c r="I53" s="22">
        <f>0</f>
        <v>0</v>
      </c>
      <c r="J53" s="22">
        <f>72831.66</f>
        <v>72831.66</v>
      </c>
      <c r="K53" s="22">
        <f>356788.08</f>
        <v>356788.08</v>
      </c>
      <c r="L53" s="22">
        <f>26847488.82</f>
        <v>26847488.82</v>
      </c>
      <c r="M53" s="22">
        <f>45130579.71</f>
        <v>45130579.71</v>
      </c>
      <c r="N53" s="22">
        <f>443473.21</f>
        <v>443473.21</v>
      </c>
      <c r="O53" s="22">
        <f>74245.45</f>
        <v>74245.45</v>
      </c>
      <c r="P53" s="22">
        <f>74245.45</f>
        <v>74245.45</v>
      </c>
      <c r="Q53" s="22">
        <f>0</f>
        <v>0</v>
      </c>
    </row>
    <row r="54" spans="1:17" ht="35.25" customHeight="1">
      <c r="A54" s="16" t="s">
        <v>77</v>
      </c>
      <c r="B54" s="22">
        <f>207987932.14</f>
        <v>207987932.14</v>
      </c>
      <c r="C54" s="22">
        <f>207987932.14</f>
        <v>207987932.14</v>
      </c>
      <c r="D54" s="22">
        <f>207909832.06</f>
        <v>207909832.06</v>
      </c>
      <c r="E54" s="22">
        <f>201556227.53</f>
        <v>201556227.53</v>
      </c>
      <c r="F54" s="22">
        <f>3583205</f>
        <v>3583205</v>
      </c>
      <c r="G54" s="22">
        <f>1634174.94</f>
        <v>1634174.94</v>
      </c>
      <c r="H54" s="22">
        <f>1136224.59</f>
        <v>1136224.59</v>
      </c>
      <c r="I54" s="22">
        <f>0</f>
        <v>0</v>
      </c>
      <c r="J54" s="22">
        <f>0</f>
        <v>0</v>
      </c>
      <c r="K54" s="22">
        <f>18916.11</f>
        <v>18916.11</v>
      </c>
      <c r="L54" s="22">
        <f>8715.66</f>
        <v>8715.66</v>
      </c>
      <c r="M54" s="22">
        <f>35059.26</f>
        <v>35059.26</v>
      </c>
      <c r="N54" s="22">
        <f>15409.05</f>
        <v>15409.05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2129221845.3</f>
        <v>2129221845.3</v>
      </c>
      <c r="C55" s="22">
        <f>2129217514.28</f>
        <v>2129217514.28</v>
      </c>
      <c r="D55" s="22">
        <f>259081451.4</f>
        <v>259081451.4</v>
      </c>
      <c r="E55" s="22">
        <f>69279481.19</f>
        <v>69279481.19</v>
      </c>
      <c r="F55" s="22">
        <f>57972213.25</f>
        <v>57972213.25</v>
      </c>
      <c r="G55" s="22">
        <f>128116481.87</f>
        <v>128116481.87</v>
      </c>
      <c r="H55" s="22">
        <f>3713275.09</f>
        <v>3713275.09</v>
      </c>
      <c r="I55" s="22">
        <f>0</f>
        <v>0</v>
      </c>
      <c r="J55" s="22">
        <f>626445.86</f>
        <v>626445.86</v>
      </c>
      <c r="K55" s="22">
        <f>27797421.04</f>
        <v>27797421.04</v>
      </c>
      <c r="L55" s="22">
        <f>435489889.97</f>
        <v>435489889.97</v>
      </c>
      <c r="M55" s="22">
        <f>1375188648.13</f>
        <v>1375188648.13</v>
      </c>
      <c r="N55" s="22">
        <f>31033657.88</f>
        <v>31033657.88</v>
      </c>
      <c r="O55" s="22">
        <f>4331.02</f>
        <v>4331.02</v>
      </c>
      <c r="P55" s="22">
        <f>580.51</f>
        <v>580.51</v>
      </c>
      <c r="Q55" s="22">
        <f>3750.51</f>
        <v>3750.51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562569055.3</f>
        <v>562569055.3</v>
      </c>
      <c r="G74" s="24">
        <f>279465956.25</f>
        <v>279465956.25</v>
      </c>
      <c r="H74" s="24">
        <f>4391954.96</f>
        <v>4391954.96</v>
      </c>
      <c r="I74" s="24">
        <f>28888671.63</f>
        <v>28888671.63</v>
      </c>
      <c r="J74" s="24">
        <f>237490555.95</f>
        <v>237490555.95</v>
      </c>
      <c r="K74" s="24">
        <f>8694773.71</f>
        <v>8694773.71</v>
      </c>
      <c r="L74" s="24">
        <f>283103099.05</f>
        <v>283103099.05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49427997.28</f>
        <v>49427997.28</v>
      </c>
      <c r="G76" s="24">
        <f>15336066.07</f>
        <v>15336066.07</v>
      </c>
      <c r="H76" s="24">
        <f>0</f>
        <v>0</v>
      </c>
      <c r="I76" s="24">
        <f>7836066.07</f>
        <v>7836066.07</v>
      </c>
      <c r="J76" s="24">
        <f>7500000</f>
        <v>7500000</v>
      </c>
      <c r="K76" s="24">
        <f>0</f>
        <v>0</v>
      </c>
      <c r="L76" s="24">
        <f>34091931.21</f>
        <v>34091931.21</v>
      </c>
    </row>
    <row r="77" spans="2:12" ht="22.5" customHeight="1">
      <c r="B77" s="34" t="s">
        <v>54</v>
      </c>
      <c r="C77" s="35"/>
      <c r="D77" s="35"/>
      <c r="E77" s="36"/>
      <c r="F77" s="24">
        <f>48193447.99</f>
        <v>48193447.99</v>
      </c>
      <c r="G77" s="24">
        <f>26704525.61</f>
        <v>26704525.61</v>
      </c>
      <c r="H77" s="24">
        <f>0</f>
        <v>0</v>
      </c>
      <c r="I77" s="24">
        <f>2437189.8</f>
        <v>2437189.8</v>
      </c>
      <c r="J77" s="24">
        <f>24267335.81</f>
        <v>24267335.81</v>
      </c>
      <c r="K77" s="24">
        <f>0</f>
        <v>0</v>
      </c>
      <c r="L77" s="24">
        <f>21488922.38</f>
        <v>21488922.38</v>
      </c>
    </row>
    <row r="78" spans="2:12" ht="33.75" customHeight="1">
      <c r="B78" s="34" t="s">
        <v>55</v>
      </c>
      <c r="C78" s="35"/>
      <c r="D78" s="35"/>
      <c r="E78" s="36"/>
      <c r="F78" s="24">
        <f>10133812.44</f>
        <v>10133812.44</v>
      </c>
      <c r="G78" s="24">
        <f>9936460.32</f>
        <v>9936460.32</v>
      </c>
      <c r="H78" s="24">
        <f>0</f>
        <v>0</v>
      </c>
      <c r="I78" s="24">
        <f>0</f>
        <v>0</v>
      </c>
      <c r="J78" s="24">
        <f>9936460.32</f>
        <v>9936460.32</v>
      </c>
      <c r="K78" s="24">
        <f>0</f>
        <v>0</v>
      </c>
      <c r="L78" s="24">
        <f>197352.12</f>
        <v>197352.12</v>
      </c>
    </row>
    <row r="79" spans="2:12" ht="33.75" customHeight="1">
      <c r="B79" s="34" t="s">
        <v>56</v>
      </c>
      <c r="C79" s="35"/>
      <c r="D79" s="35"/>
      <c r="E79" s="36"/>
      <c r="F79" s="24">
        <f>1979722.96</f>
        <v>1979722.96</v>
      </c>
      <c r="G79" s="24">
        <f>923638.65</f>
        <v>923638.65</v>
      </c>
      <c r="H79" s="24">
        <f>0</f>
        <v>0</v>
      </c>
      <c r="I79" s="24">
        <f>0</f>
        <v>0</v>
      </c>
      <c r="J79" s="24">
        <f>923638.65</f>
        <v>923638.65</v>
      </c>
      <c r="K79" s="24">
        <f>0</f>
        <v>0</v>
      </c>
      <c r="L79" s="24">
        <f>1056084.31</f>
        <v>1056084.31</v>
      </c>
    </row>
    <row r="80" spans="2:12" ht="22.5" customHeight="1">
      <c r="B80" s="34" t="s">
        <v>57</v>
      </c>
      <c r="C80" s="35"/>
      <c r="D80" s="35"/>
      <c r="E80" s="36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302</f>
        <v>302</v>
      </c>
      <c r="H86" s="53"/>
      <c r="I86" s="37">
        <f>2387271641.39</f>
        <v>2387271641.39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12</f>
        <v>12</v>
      </c>
      <c r="H87" s="62"/>
      <c r="I87" s="63">
        <f>-40495199.03</f>
        <v>-40495199.03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2020-08-24T20:38:09Z</dcterms:modified>
  <cp:category/>
  <cp:version/>
  <cp:contentType/>
  <cp:contentStatus/>
</cp:coreProperties>
</file>