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<sst xmlns="http://schemas.openxmlformats.org/spreadsheetml/2006/main" count="98" uniqueCount="79">
  <si>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</si>
  <si>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</si>
  <si>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</si>
  <si>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</si>
  <si>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</si>
  <si>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</si>
  <si>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</si>
  <si>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</si>
  <si>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</si>
  <si>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</si>
  <si>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</si>
  <si>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</si>
  <si>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</si>
  <si>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</si>
  <si>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</si>
  <si>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</si>
  <si>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</si>
  <si>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</si>
  <si>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</si>
  <si>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</si>
  <si>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</si>
  <si>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</si>
  <si>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</si>
  <si>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</si>
  <si>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</si>
  <si>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</si>
  <si>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</si>
  <si>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</si>
  <si>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</si>
  <si>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</si>
  <si>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</si>
  <si>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</si>
  <si>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</si>
  <si>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</si>
  <si>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</si>
  <si>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</si>
  <si>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</si>
  <si>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</si>
  <si>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</si>
  <si>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</si>
  <si>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</si>
  <si>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</si>
  <si>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</si>
  <si>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</si>
  <si>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</si>
  <si>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</si>
  <si>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</si>
  <si>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</si>
  <si>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</si>
  <si>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</si>
  <si>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</si>
  <si>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</si>
  <si>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</si>
  <si>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</si>
  <si>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</si>
  <si>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</si>
  <si>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</si>
  <si>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</si>
  <si>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</si>
  <si>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</si>
  <si>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</si>
  <si>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</si>
  <si>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</si>
  <si>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</si>
  <si>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</si>
  <si>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</si>
  <si>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</si>
  <si>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</si>
  <si>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</si>
  <si>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</si>
  <si>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</si>
  <si>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</si>
  <si>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</si>
  <si>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</si>
  <si>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</si>
  <si>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</si>
  <si>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</si>
  <si>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</si>
  <si>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III Kwartały 2021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</si>
</sst>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" sqref="A1:M1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6084362728.5</f>
        <v>6084362728.5</v>
      </c>
      <c r="C13" s="19">
        <f>6084362728.5</f>
        <v>6084362728.5</v>
      </c>
      <c r="D13" s="19">
        <f>269557000.17</f>
        <v>269557000.17</v>
      </c>
      <c r="E13" s="19">
        <f>213567056.88</f>
        <v>213567056.88</v>
      </c>
      <c r="F13" s="19">
        <f>18738094.42</f>
        <v>18738094.42</v>
      </c>
      <c r="G13" s="19">
        <f>36853664.41</f>
        <v>36853664.41</v>
      </c>
      <c r="H13" s="19">
        <f>398184.46</f>
        <v>398184.46</v>
      </c>
      <c r="I13" s="19">
        <f>0</f>
        <v>0</v>
      </c>
      <c r="J13" s="19">
        <f>5572779322.34</f>
        <v>5572779322.34</v>
      </c>
      <c r="K13" s="19">
        <f>239819899.98</f>
        <v>239819899.98</v>
      </c>
      <c r="L13" s="19">
        <f>1800863.62</f>
        <v>1800863.62</v>
      </c>
      <c r="M13" s="19">
        <f>405538.71</f>
        <v>405538.71</v>
      </c>
      <c r="N13" s="19">
        <f>103.68</f>
        <v>103.68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65385000</f>
        <v>65385000</v>
      </c>
      <c r="C14" s="19">
        <f>65385000</f>
        <v>65385000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65385000</f>
        <v>65385000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65385000</f>
        <v>65385000</v>
      </c>
      <c r="C16" s="20">
        <f>65385000</f>
        <v>65385000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65385000</f>
        <v>65385000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6017275732.16</f>
        <v>6017275732.16</v>
      </c>
      <c r="C17" s="19">
        <f>6017275732.16</f>
        <v>6017275732.16</v>
      </c>
      <c r="D17" s="19">
        <f>268611225.83</f>
        <v>268611225.83</v>
      </c>
      <c r="E17" s="19">
        <f>213468509.04</f>
        <v>213468509.04</v>
      </c>
      <c r="F17" s="19">
        <f>18738094.42</f>
        <v>18738094.42</v>
      </c>
      <c r="G17" s="19">
        <f>36404622.37</f>
        <v>36404622.37</v>
      </c>
      <c r="H17" s="19">
        <f>0</f>
        <v>0</v>
      </c>
      <c r="I17" s="19">
        <f>0</f>
        <v>0</v>
      </c>
      <c r="J17" s="19">
        <f>5507394322.34</f>
        <v>5507394322.34</v>
      </c>
      <c r="K17" s="19">
        <f>239500903.57</f>
        <v>239500903.57</v>
      </c>
      <c r="L17" s="19">
        <f>1737787.5</f>
        <v>1737787.5</v>
      </c>
      <c r="M17" s="19">
        <f>31492.92</f>
        <v>31492.92</v>
      </c>
      <c r="N17" s="19">
        <f>0</f>
        <v>0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6539573.56</f>
        <v>6539573.56</v>
      </c>
      <c r="C18" s="20">
        <f>6539573.56</f>
        <v>6539573.56</v>
      </c>
      <c r="D18" s="20">
        <f>55296</f>
        <v>55296</v>
      </c>
      <c r="E18" s="20">
        <f>0</f>
        <v>0</v>
      </c>
      <c r="F18" s="20">
        <f>55296</f>
        <v>55296</v>
      </c>
      <c r="G18" s="20">
        <f>0</f>
        <v>0</v>
      </c>
      <c r="H18" s="20">
        <f>0</f>
        <v>0</v>
      </c>
      <c r="I18" s="20">
        <f>0</f>
        <v>0</v>
      </c>
      <c r="J18" s="20">
        <f>6385480.5</f>
        <v>6385480.5</v>
      </c>
      <c r="K18" s="20">
        <f>97897.06</f>
        <v>97897.06</v>
      </c>
      <c r="L18" s="20">
        <f>900</f>
        <v>900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6010736158.6</f>
        <v>6010736158.6</v>
      </c>
      <c r="C19" s="20">
        <f>6010736158.6</f>
        <v>6010736158.6</v>
      </c>
      <c r="D19" s="20">
        <f>268555929.83</f>
        <v>268555929.83</v>
      </c>
      <c r="E19" s="20">
        <f>213468509.04</f>
        <v>213468509.04</v>
      </c>
      <c r="F19" s="20">
        <f>18682798.42</f>
        <v>18682798.42</v>
      </c>
      <c r="G19" s="20">
        <f>36404622.37</f>
        <v>36404622.37</v>
      </c>
      <c r="H19" s="20">
        <f>0</f>
        <v>0</v>
      </c>
      <c r="I19" s="20">
        <f>0</f>
        <v>0</v>
      </c>
      <c r="J19" s="20">
        <f>5501008841.84</f>
        <v>5501008841.84</v>
      </c>
      <c r="K19" s="20">
        <f>239403006.51</f>
        <v>239403006.51</v>
      </c>
      <c r="L19" s="20">
        <f>1736887.5</f>
        <v>1736887.5</v>
      </c>
      <c r="M19" s="20">
        <f>31492.92</f>
        <v>31492.92</v>
      </c>
      <c r="N19" s="20">
        <f>0</f>
        <v>0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1701996.34</f>
        <v>1701996.34</v>
      </c>
      <c r="C21" s="19">
        <f>1701996.34</f>
        <v>1701996.34</v>
      </c>
      <c r="D21" s="19">
        <f>945774.34</f>
        <v>945774.34</v>
      </c>
      <c r="E21" s="19">
        <f>98547.84</f>
        <v>98547.84</v>
      </c>
      <c r="F21" s="19">
        <f>0</f>
        <v>0</v>
      </c>
      <c r="G21" s="19">
        <f>449042.04</f>
        <v>449042.04</v>
      </c>
      <c r="H21" s="19">
        <f>398184.46</f>
        <v>398184.46</v>
      </c>
      <c r="I21" s="19">
        <f>0</f>
        <v>0</v>
      </c>
      <c r="J21" s="19">
        <f>0</f>
        <v>0</v>
      </c>
      <c r="K21" s="19">
        <f>318996.41</f>
        <v>318996.41</v>
      </c>
      <c r="L21" s="19">
        <f>63076.12</f>
        <v>63076.12</v>
      </c>
      <c r="M21" s="19">
        <f>374045.79</f>
        <v>374045.79</v>
      </c>
      <c r="N21" s="19">
        <f>103.68</f>
        <v>103.68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65560.11</f>
        <v>65560.11</v>
      </c>
      <c r="C22" s="20">
        <f>65560.11</f>
        <v>65560.11</v>
      </c>
      <c r="D22" s="20">
        <f>0</f>
        <v>0</v>
      </c>
      <c r="E22" s="20">
        <f>0</f>
        <v>0</v>
      </c>
      <c r="F22" s="20">
        <f>0</f>
        <v>0</v>
      </c>
      <c r="G22" s="20">
        <f>0</f>
        <v>0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63076.12</f>
        <v>63076.12</v>
      </c>
      <c r="M22" s="20">
        <f>2380.31</f>
        <v>2380.31</v>
      </c>
      <c r="N22" s="20">
        <f>103.68</f>
        <v>103.68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1636436.23</f>
        <v>1636436.23</v>
      </c>
      <c r="C23" s="20">
        <f>1636436.23</f>
        <v>1636436.23</v>
      </c>
      <c r="D23" s="20">
        <f>945774.34</f>
        <v>945774.34</v>
      </c>
      <c r="E23" s="20">
        <f>98547.84</f>
        <v>98547.84</v>
      </c>
      <c r="F23" s="20">
        <f>0</f>
        <v>0</v>
      </c>
      <c r="G23" s="20">
        <f>449042.04</f>
        <v>449042.04</v>
      </c>
      <c r="H23" s="20">
        <f>398184.46</f>
        <v>398184.46</v>
      </c>
      <c r="I23" s="20">
        <f>0</f>
        <v>0</v>
      </c>
      <c r="J23" s="20">
        <f>0</f>
        <v>0</v>
      </c>
      <c r="K23" s="20">
        <f>318996.41</f>
        <v>318996.41</v>
      </c>
      <c r="L23" s="20">
        <f>0</f>
        <v>0</v>
      </c>
      <c r="M23" s="20">
        <f>371665.48</f>
        <v>371665.48</v>
      </c>
      <c r="N23" s="20">
        <f>0</f>
        <v>0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1051047.25</f>
        <v>1051047.25</v>
      </c>
      <c r="C39" s="21">
        <f>1051047.25</f>
        <v>1051047.25</v>
      </c>
      <c r="D39" s="21">
        <f>50000</f>
        <v>50000</v>
      </c>
      <c r="E39" s="21">
        <f>50000</f>
        <v>50000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0</f>
        <v>0</v>
      </c>
      <c r="K39" s="21">
        <f>0</f>
        <v>0</v>
      </c>
      <c r="L39" s="21">
        <f>990000</f>
        <v>990000</v>
      </c>
      <c r="M39" s="21">
        <f>11047.25</f>
        <v>11047.25</v>
      </c>
      <c r="N39" s="21">
        <f>0</f>
        <v>0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1000000</f>
        <v>1000000</v>
      </c>
      <c r="C40" s="22">
        <f>1000000</f>
        <v>1000000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0</f>
        <v>0</v>
      </c>
      <c r="K40" s="22">
        <f>0</f>
        <v>0</v>
      </c>
      <c r="L40" s="22">
        <f>990000</f>
        <v>990000</v>
      </c>
      <c r="M40" s="22">
        <f>10000</f>
        <v>10000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51047.25</f>
        <v>51047.25</v>
      </c>
      <c r="C41" s="22">
        <f>51047.25</f>
        <v>51047.25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1047.25</f>
        <v>1047.25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166497975</f>
        <v>166497975</v>
      </c>
      <c r="C42" s="21">
        <f>166497975</f>
        <v>166497975</v>
      </c>
      <c r="D42" s="21">
        <f>104557582.77</f>
        <v>104557582.77</v>
      </c>
      <c r="E42" s="21">
        <f>130171.03</f>
        <v>130171.03</v>
      </c>
      <c r="F42" s="21">
        <f>2203700.6</f>
        <v>2203700.6</v>
      </c>
      <c r="G42" s="21">
        <f>102223711.14</f>
        <v>102223711.14</v>
      </c>
      <c r="H42" s="21">
        <f>0</f>
        <v>0</v>
      </c>
      <c r="I42" s="21">
        <f>0</f>
        <v>0</v>
      </c>
      <c r="J42" s="21">
        <f>0</f>
        <v>0</v>
      </c>
      <c r="K42" s="21">
        <f>1875000</f>
        <v>1875000</v>
      </c>
      <c r="L42" s="21">
        <f>37525840.79</f>
        <v>37525840.79</v>
      </c>
      <c r="M42" s="21">
        <f>20273263.59</f>
        <v>20273263.59</v>
      </c>
      <c r="N42" s="21">
        <f>2266287.85</f>
        <v>2266287.85</v>
      </c>
      <c r="O42" s="21">
        <f>0</f>
        <v>0</v>
      </c>
      <c r="P42" s="21">
        <f>0</f>
        <v>0</v>
      </c>
      <c r="Q42" s="21">
        <f>0</f>
        <v>0</v>
      </c>
    </row>
    <row r="43" spans="1:17" ht="25.5" customHeight="1">
      <c r="A43" s="16" t="s">
        <v>29</v>
      </c>
      <c r="B43" s="22">
        <f>37020476.21</f>
        <v>37020476.21</v>
      </c>
      <c r="C43" s="22">
        <f>37020476.21</f>
        <v>37020476.21</v>
      </c>
      <c r="D43" s="22">
        <f>27521245.55</f>
        <v>27521245.55</v>
      </c>
      <c r="E43" s="22">
        <f>0</f>
        <v>0</v>
      </c>
      <c r="F43" s="22">
        <f>2200000</f>
        <v>2200000</v>
      </c>
      <c r="G43" s="22">
        <f>25321245.55</f>
        <v>25321245.55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5112344.96</f>
        <v>5112344.96</v>
      </c>
      <c r="M43" s="22">
        <f>3560949.55</f>
        <v>3560949.55</v>
      </c>
      <c r="N43" s="22">
        <f>825936.15</f>
        <v>825936.15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129477498.79</f>
        <v>129477498.79</v>
      </c>
      <c r="C44" s="22">
        <f>129477498.79</f>
        <v>129477498.79</v>
      </c>
      <c r="D44" s="22">
        <f>77036337.22</f>
        <v>77036337.22</v>
      </c>
      <c r="E44" s="22">
        <f>130171.03</f>
        <v>130171.03</v>
      </c>
      <c r="F44" s="22">
        <f>3700.6</f>
        <v>3700.6</v>
      </c>
      <c r="G44" s="22">
        <f>76902465.59</f>
        <v>76902465.59</v>
      </c>
      <c r="H44" s="22">
        <f>0</f>
        <v>0</v>
      </c>
      <c r="I44" s="22">
        <f>0</f>
        <v>0</v>
      </c>
      <c r="J44" s="22">
        <f>0</f>
        <v>0</v>
      </c>
      <c r="K44" s="22">
        <f>1875000</f>
        <v>1875000</v>
      </c>
      <c r="L44" s="22">
        <f>32413495.83</f>
        <v>32413495.83</v>
      </c>
      <c r="M44" s="22">
        <f>16712314.04</f>
        <v>16712314.04</v>
      </c>
      <c r="N44" s="22">
        <f>1440351.7</f>
        <v>1440351.7</v>
      </c>
      <c r="O44" s="22">
        <f>0</f>
        <v>0</v>
      </c>
      <c r="P44" s="22">
        <f>0</f>
        <v>0</v>
      </c>
      <c r="Q44" s="22">
        <f>0</f>
        <v>0</v>
      </c>
    </row>
    <row r="45" spans="1:17" ht="30" customHeight="1">
      <c r="A45" s="23" t="s">
        <v>40</v>
      </c>
      <c r="B45" s="21">
        <f>8489789337.81</f>
        <v>8489789337.81</v>
      </c>
      <c r="C45" s="21">
        <f>8489789337.81</f>
        <v>8489789337.81</v>
      </c>
      <c r="D45" s="21">
        <f>2700140.88</f>
        <v>2700140.88</v>
      </c>
      <c r="E45" s="21">
        <f>18655.34</f>
        <v>18655.34</v>
      </c>
      <c r="F45" s="21">
        <f>263</f>
        <v>263</v>
      </c>
      <c r="G45" s="21">
        <f>2681222.54</f>
        <v>2681222.54</v>
      </c>
      <c r="H45" s="21">
        <f>0</f>
        <v>0</v>
      </c>
      <c r="I45" s="21">
        <f>5718509.45</f>
        <v>5718509.45</v>
      </c>
      <c r="J45" s="21">
        <f>8481143612.02</f>
        <v>8481143612.02</v>
      </c>
      <c r="K45" s="21">
        <f>82098.41</f>
        <v>82098.41</v>
      </c>
      <c r="L45" s="21">
        <f>48693.93</f>
        <v>48693.93</v>
      </c>
      <c r="M45" s="21">
        <f>2000</f>
        <v>2000</v>
      </c>
      <c r="N45" s="21">
        <f>94283.12</f>
        <v>94283.12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2655254.25</f>
        <v>2655254.25</v>
      </c>
      <c r="C46" s="22">
        <f>2655254.25</f>
        <v>2655254.25</v>
      </c>
      <c r="D46" s="22">
        <f>2655254.25</f>
        <v>2655254.25</v>
      </c>
      <c r="E46" s="22">
        <f>0</f>
        <v>0</v>
      </c>
      <c r="F46" s="22">
        <f>0</f>
        <v>0</v>
      </c>
      <c r="G46" s="22">
        <f>2655254.25</f>
        <v>2655254.25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7926723206.99</f>
        <v>7926723206.99</v>
      </c>
      <c r="C47" s="22">
        <f>7926723206.99</f>
        <v>7926723206.99</v>
      </c>
      <c r="D47" s="22">
        <f>24613.9</f>
        <v>24613.9</v>
      </c>
      <c r="E47" s="22">
        <f>120</f>
        <v>120</v>
      </c>
      <c r="F47" s="22">
        <f>263</f>
        <v>263</v>
      </c>
      <c r="G47" s="22">
        <f>24230.9</f>
        <v>24230.9</v>
      </c>
      <c r="H47" s="22">
        <f>0</f>
        <v>0</v>
      </c>
      <c r="I47" s="22">
        <f>5718509.45</f>
        <v>5718509.45</v>
      </c>
      <c r="J47" s="22">
        <f>7920786369.77</f>
        <v>7920786369.77</v>
      </c>
      <c r="K47" s="22">
        <f>73364.51</f>
        <v>73364.51</v>
      </c>
      <c r="L47" s="22">
        <f>26066.24</f>
        <v>26066.24</v>
      </c>
      <c r="M47" s="22">
        <f>0</f>
        <v>0</v>
      </c>
      <c r="N47" s="22">
        <f>94283.12</f>
        <v>94283.12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560410876.57</f>
        <v>560410876.57</v>
      </c>
      <c r="C48" s="22">
        <f>560410876.57</f>
        <v>560410876.57</v>
      </c>
      <c r="D48" s="22">
        <f>20272.73</f>
        <v>20272.73</v>
      </c>
      <c r="E48" s="22">
        <f>18535.34</f>
        <v>18535.34</v>
      </c>
      <c r="F48" s="22">
        <f>0</f>
        <v>0</v>
      </c>
      <c r="G48" s="22">
        <f>1737.39</f>
        <v>1737.39</v>
      </c>
      <c r="H48" s="22">
        <f>0</f>
        <v>0</v>
      </c>
      <c r="I48" s="22">
        <f>0</f>
        <v>0</v>
      </c>
      <c r="J48" s="22">
        <f>560357242.25</f>
        <v>560357242.25</v>
      </c>
      <c r="K48" s="22">
        <f>8733.9</f>
        <v>8733.9</v>
      </c>
      <c r="L48" s="22">
        <f>22627.69</f>
        <v>22627.69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644773049.68</f>
        <v>644773049.68</v>
      </c>
      <c r="C49" s="21">
        <f>643872708.96</f>
        <v>643872708.96</v>
      </c>
      <c r="D49" s="21">
        <f>22224660.91</f>
        <v>22224660.91</v>
      </c>
      <c r="E49" s="21">
        <f>5469500.97</f>
        <v>5469500.97</v>
      </c>
      <c r="F49" s="21">
        <f>855511.5</f>
        <v>855511.5</v>
      </c>
      <c r="G49" s="21">
        <f>15308273.81</f>
        <v>15308273.81</v>
      </c>
      <c r="H49" s="21">
        <f>591374.63</f>
        <v>591374.63</v>
      </c>
      <c r="I49" s="21">
        <f>0</f>
        <v>0</v>
      </c>
      <c r="J49" s="21">
        <f>3702968.33</f>
        <v>3702968.33</v>
      </c>
      <c r="K49" s="21">
        <f>468387.68</f>
        <v>468387.68</v>
      </c>
      <c r="L49" s="21">
        <f>170564585.66</f>
        <v>170564585.66</v>
      </c>
      <c r="M49" s="21">
        <f>442399065.06</f>
        <v>442399065.06</v>
      </c>
      <c r="N49" s="21">
        <f>4513041.32</f>
        <v>4513041.32</v>
      </c>
      <c r="O49" s="21">
        <f>900340.72</f>
        <v>900340.72</v>
      </c>
      <c r="P49" s="21">
        <f>203569.42</f>
        <v>203569.42</v>
      </c>
      <c r="Q49" s="21">
        <f>696771.3</f>
        <v>696771.3</v>
      </c>
    </row>
    <row r="50" spans="1:17" ht="25.5" customHeight="1">
      <c r="A50" s="16" t="s">
        <v>34</v>
      </c>
      <c r="B50" s="22">
        <f>132338112.96</f>
        <v>132338112.96</v>
      </c>
      <c r="C50" s="22">
        <f>132298838.35</f>
        <v>132298838.35</v>
      </c>
      <c r="D50" s="22">
        <f>2497860</f>
        <v>2497860</v>
      </c>
      <c r="E50" s="22">
        <f>42542.38</f>
        <v>42542.38</v>
      </c>
      <c r="F50" s="22">
        <f>12333.96</f>
        <v>12333.96</v>
      </c>
      <c r="G50" s="22">
        <f>1858701.25</f>
        <v>1858701.25</v>
      </c>
      <c r="H50" s="22">
        <f>584282.41</f>
        <v>584282.41</v>
      </c>
      <c r="I50" s="22">
        <f>0</f>
        <v>0</v>
      </c>
      <c r="J50" s="22">
        <f>699853.05</f>
        <v>699853.05</v>
      </c>
      <c r="K50" s="22">
        <f>253214.34</f>
        <v>253214.34</v>
      </c>
      <c r="L50" s="22">
        <f>65049080.78</f>
        <v>65049080.78</v>
      </c>
      <c r="M50" s="22">
        <f>62986959.34</f>
        <v>62986959.34</v>
      </c>
      <c r="N50" s="22">
        <f>811870.84</f>
        <v>811870.84</v>
      </c>
      <c r="O50" s="22">
        <f>39274.61</f>
        <v>39274.61</v>
      </c>
      <c r="P50" s="22">
        <f>39154.61</f>
        <v>39154.61</v>
      </c>
      <c r="Q50" s="22">
        <f>120</f>
        <v>120</v>
      </c>
    </row>
    <row r="51" spans="1:17" ht="25.5" customHeight="1">
      <c r="A51" s="16" t="s">
        <v>35</v>
      </c>
      <c r="B51" s="22">
        <f>512434936.72</f>
        <v>512434936.72</v>
      </c>
      <c r="C51" s="22">
        <f>511573870.61</f>
        <v>511573870.61</v>
      </c>
      <c r="D51" s="22">
        <f>19726800.91</f>
        <v>19726800.91</v>
      </c>
      <c r="E51" s="22">
        <f>5426958.59</f>
        <v>5426958.59</v>
      </c>
      <c r="F51" s="22">
        <f>843177.54</f>
        <v>843177.54</v>
      </c>
      <c r="G51" s="22">
        <f>13449572.56</f>
        <v>13449572.56</v>
      </c>
      <c r="H51" s="22">
        <f>7092.22</f>
        <v>7092.22</v>
      </c>
      <c r="I51" s="22">
        <f>0</f>
        <v>0</v>
      </c>
      <c r="J51" s="22">
        <f>3003115.28</f>
        <v>3003115.28</v>
      </c>
      <c r="K51" s="22">
        <f>215173.34</f>
        <v>215173.34</v>
      </c>
      <c r="L51" s="22">
        <f>105515504.88</f>
        <v>105515504.88</v>
      </c>
      <c r="M51" s="22">
        <f>379412105.72</f>
        <v>379412105.72</v>
      </c>
      <c r="N51" s="22">
        <f>3701170.48</f>
        <v>3701170.48</v>
      </c>
      <c r="O51" s="22">
        <f>861066.11</f>
        <v>861066.11</v>
      </c>
      <c r="P51" s="22">
        <f>164414.81</f>
        <v>164414.81</v>
      </c>
      <c r="Q51" s="22">
        <f>696651.3</f>
        <v>696651.3</v>
      </c>
    </row>
    <row r="52" spans="1:17" ht="30" customHeight="1">
      <c r="A52" s="23" t="s">
        <v>42</v>
      </c>
      <c r="B52" s="21">
        <f>769303499.07</f>
        <v>769303499.07</v>
      </c>
      <c r="C52" s="21">
        <f>769222869.08</f>
        <v>769222869.08</v>
      </c>
      <c r="D52" s="21">
        <f>465799903.85</f>
        <v>465799903.85</v>
      </c>
      <c r="E52" s="21">
        <f>313026696.87</f>
        <v>313026696.87</v>
      </c>
      <c r="F52" s="21">
        <f>8361632.13</f>
        <v>8361632.13</v>
      </c>
      <c r="G52" s="21">
        <f>140286778.72</f>
        <v>140286778.72</v>
      </c>
      <c r="H52" s="21">
        <f>4124796.13</f>
        <v>4124796.13</v>
      </c>
      <c r="I52" s="21">
        <f>0</f>
        <v>0</v>
      </c>
      <c r="J52" s="21">
        <f>778650.38</f>
        <v>778650.38</v>
      </c>
      <c r="K52" s="21">
        <f>10726802.3</f>
        <v>10726802.3</v>
      </c>
      <c r="L52" s="21">
        <f>230152540.02</f>
        <v>230152540.02</v>
      </c>
      <c r="M52" s="21">
        <f>59348945.01</f>
        <v>59348945.01</v>
      </c>
      <c r="N52" s="21">
        <f>2416027.52</f>
        <v>2416027.52</v>
      </c>
      <c r="O52" s="21">
        <f>80629.99</f>
        <v>80629.99</v>
      </c>
      <c r="P52" s="21">
        <f>80629.99</f>
        <v>80629.99</v>
      </c>
      <c r="Q52" s="21">
        <f>0</f>
        <v>0</v>
      </c>
    </row>
    <row r="53" spans="1:17" ht="31.5" customHeight="1">
      <c r="A53" s="16" t="s">
        <v>36</v>
      </c>
      <c r="B53" s="22">
        <f>55293619.12</f>
        <v>55293619.12</v>
      </c>
      <c r="C53" s="22">
        <f>55213248.93</f>
        <v>55213248.93</v>
      </c>
      <c r="D53" s="22">
        <f>20492196.19</f>
        <v>20492196.19</v>
      </c>
      <c r="E53" s="22">
        <f>1408728.64</f>
        <v>1408728.64</v>
      </c>
      <c r="F53" s="22">
        <f>67063.62</f>
        <v>67063.62</v>
      </c>
      <c r="G53" s="22">
        <f>17995134.42</f>
        <v>17995134.42</v>
      </c>
      <c r="H53" s="22">
        <f>1021269.51</f>
        <v>1021269.51</v>
      </c>
      <c r="I53" s="22">
        <f>0</f>
        <v>0</v>
      </c>
      <c r="J53" s="22">
        <f>93156.65</f>
        <v>93156.65</v>
      </c>
      <c r="K53" s="22">
        <f>246359.54</f>
        <v>246359.54</v>
      </c>
      <c r="L53" s="22">
        <f>18522379.61</f>
        <v>18522379.61</v>
      </c>
      <c r="M53" s="22">
        <f>14951151.33</f>
        <v>14951151.33</v>
      </c>
      <c r="N53" s="22">
        <f>908005.61</f>
        <v>908005.61</v>
      </c>
      <c r="O53" s="22">
        <f>80370.19</f>
        <v>80370.19</v>
      </c>
      <c r="P53" s="22">
        <f>80370.19</f>
        <v>80370.19</v>
      </c>
      <c r="Q53" s="22">
        <f>0</f>
        <v>0</v>
      </c>
    </row>
    <row r="54" spans="1:17" ht="35.25" customHeight="1">
      <c r="A54" s="16" t="s">
        <v>77</v>
      </c>
      <c r="B54" s="22">
        <f>250007413.46</f>
        <v>250007413.46</v>
      </c>
      <c r="C54" s="22">
        <f>250007413.46</f>
        <v>250007413.46</v>
      </c>
      <c r="D54" s="22">
        <f>249952284.51</f>
        <v>249952284.51</v>
      </c>
      <c r="E54" s="22">
        <f>242830634.37</f>
        <v>242830634.37</v>
      </c>
      <c r="F54" s="22">
        <f>6871153.78</f>
        <v>6871153.78</v>
      </c>
      <c r="G54" s="22">
        <f>90279.93</f>
        <v>90279.93</v>
      </c>
      <c r="H54" s="22">
        <f>160216.43</f>
        <v>160216.43</v>
      </c>
      <c r="I54" s="22">
        <f>0</f>
        <v>0</v>
      </c>
      <c r="J54" s="22">
        <f>0</f>
        <v>0</v>
      </c>
      <c r="K54" s="22">
        <f>1166.97</f>
        <v>1166.97</v>
      </c>
      <c r="L54" s="22">
        <f>6012.74</f>
        <v>6012.74</v>
      </c>
      <c r="M54" s="22">
        <f>47033.42</f>
        <v>47033.42</v>
      </c>
      <c r="N54" s="22">
        <f>915.82</f>
        <v>915.82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464002466.49</f>
        <v>464002466.49</v>
      </c>
      <c r="C55" s="22">
        <f>464002206.69</f>
        <v>464002206.69</v>
      </c>
      <c r="D55" s="22">
        <f>195355423.15</f>
        <v>195355423.15</v>
      </c>
      <c r="E55" s="22">
        <f>68787333.86</f>
        <v>68787333.86</v>
      </c>
      <c r="F55" s="22">
        <f>1423414.73</f>
        <v>1423414.73</v>
      </c>
      <c r="G55" s="22">
        <f>122201364.37</f>
        <v>122201364.37</v>
      </c>
      <c r="H55" s="22">
        <f>2943310.19</f>
        <v>2943310.19</v>
      </c>
      <c r="I55" s="22">
        <f>0</f>
        <v>0</v>
      </c>
      <c r="J55" s="22">
        <f>685493.73</f>
        <v>685493.73</v>
      </c>
      <c r="K55" s="22">
        <f>10479275.79</f>
        <v>10479275.79</v>
      </c>
      <c r="L55" s="22">
        <f>211624147.67</f>
        <v>211624147.67</v>
      </c>
      <c r="M55" s="22">
        <f>44350760.26</f>
        <v>44350760.26</v>
      </c>
      <c r="N55" s="22">
        <f>1507106.09</f>
        <v>1507106.09</v>
      </c>
      <c r="O55" s="22">
        <f>259.8</f>
        <v>259.8</v>
      </c>
      <c r="P55" s="22">
        <f>259.8</f>
        <v>259.8</v>
      </c>
      <c r="Q55" s="22">
        <f>0</f>
        <v>0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566301558.82</f>
        <v>566301558.82</v>
      </c>
      <c r="G74" s="24">
        <f>299151506.8</f>
        <v>299151506.8</v>
      </c>
      <c r="H74" s="24">
        <f>21713318.62</f>
        <v>21713318.62</v>
      </c>
      <c r="I74" s="24">
        <f>50439531.89</f>
        <v>50439531.89</v>
      </c>
      <c r="J74" s="24">
        <f>223202914.73</f>
        <v>223202914.73</v>
      </c>
      <c r="K74" s="24">
        <f>3795741.56</f>
        <v>3795741.56</v>
      </c>
      <c r="L74" s="24">
        <f>267150052.02</f>
        <v>267150052.02</v>
      </c>
    </row>
    <row r="75" spans="2:12" ht="33.75" customHeight="1">
      <c r="B75" s="34" t="s">
        <v>52</v>
      </c>
      <c r="C75" s="35"/>
      <c r="D75" s="35"/>
      <c r="E75" s="36"/>
      <c r="F75" s="24">
        <f>0</f>
        <v>0</v>
      </c>
      <c r="G75" s="24">
        <f>0</f>
        <v>0</v>
      </c>
      <c r="H75" s="24">
        <f>0</f>
        <v>0</v>
      </c>
      <c r="I75" s="24">
        <f>0</f>
        <v>0</v>
      </c>
      <c r="J75" s="24">
        <f>0</f>
        <v>0</v>
      </c>
      <c r="K75" s="24">
        <f>0</f>
        <v>0</v>
      </c>
      <c r="L75" s="24">
        <f>0</f>
        <v>0</v>
      </c>
    </row>
    <row r="76" spans="2:12" ht="33.75" customHeight="1">
      <c r="B76" s="34" t="s">
        <v>53</v>
      </c>
      <c r="C76" s="35"/>
      <c r="D76" s="35"/>
      <c r="E76" s="36"/>
      <c r="F76" s="24">
        <f>16691876.94</f>
        <v>16691876.94</v>
      </c>
      <c r="G76" s="24">
        <f>8200000</f>
        <v>8200000</v>
      </c>
      <c r="H76" s="24">
        <f>0</f>
        <v>0</v>
      </c>
      <c r="I76" s="24">
        <f>4000000</f>
        <v>4000000</v>
      </c>
      <c r="J76" s="24">
        <f>4200000</f>
        <v>4200000</v>
      </c>
      <c r="K76" s="24">
        <f>0</f>
        <v>0</v>
      </c>
      <c r="L76" s="24">
        <f>8491876.94</f>
        <v>8491876.94</v>
      </c>
    </row>
    <row r="77" spans="2:12" ht="22.5" customHeight="1">
      <c r="B77" s="34" t="s">
        <v>54</v>
      </c>
      <c r="C77" s="35"/>
      <c r="D77" s="35"/>
      <c r="E77" s="36"/>
      <c r="F77" s="24">
        <f>45575555.06</f>
        <v>45575555.06</v>
      </c>
      <c r="G77" s="24">
        <f>20464064.52</f>
        <v>20464064.52</v>
      </c>
      <c r="H77" s="24">
        <f>0</f>
        <v>0</v>
      </c>
      <c r="I77" s="24">
        <f>0</f>
        <v>0</v>
      </c>
      <c r="J77" s="24">
        <f>20464064.52</f>
        <v>20464064.52</v>
      </c>
      <c r="K77" s="24">
        <f>0</f>
        <v>0</v>
      </c>
      <c r="L77" s="24">
        <f>25111490.54</f>
        <v>25111490.54</v>
      </c>
    </row>
    <row r="78" spans="2:12" ht="33.75" customHeight="1">
      <c r="B78" s="34" t="s">
        <v>55</v>
      </c>
      <c r="C78" s="35"/>
      <c r="D78" s="35"/>
      <c r="E78" s="36"/>
      <c r="F78" s="24">
        <f>11139406.05</f>
        <v>11139406.05</v>
      </c>
      <c r="G78" s="24">
        <f>10764495.52</f>
        <v>10764495.52</v>
      </c>
      <c r="H78" s="24">
        <f>0</f>
        <v>0</v>
      </c>
      <c r="I78" s="24">
        <f>0</f>
        <v>0</v>
      </c>
      <c r="J78" s="24">
        <f>10764495.52</f>
        <v>10764495.52</v>
      </c>
      <c r="K78" s="24">
        <f>0</f>
        <v>0</v>
      </c>
      <c r="L78" s="24">
        <f>374910.53</f>
        <v>374910.53</v>
      </c>
    </row>
    <row r="79" spans="2:12" ht="33.75" customHeight="1">
      <c r="B79" s="34" t="s">
        <v>56</v>
      </c>
      <c r="C79" s="35"/>
      <c r="D79" s="35"/>
      <c r="E79" s="36"/>
      <c r="F79" s="24">
        <f>2843763.55</f>
        <v>2843763.55</v>
      </c>
      <c r="G79" s="24">
        <f>1275637.09</f>
        <v>1275637.09</v>
      </c>
      <c r="H79" s="24">
        <f>0</f>
        <v>0</v>
      </c>
      <c r="I79" s="24">
        <f>0</f>
        <v>0</v>
      </c>
      <c r="J79" s="24">
        <f>1275637.09</f>
        <v>1275637.09</v>
      </c>
      <c r="K79" s="24">
        <f>0</f>
        <v>0</v>
      </c>
      <c r="L79" s="24">
        <f>1568126.46</f>
        <v>1568126.46</v>
      </c>
    </row>
    <row r="80" spans="2:12" ht="22.5" customHeight="1">
      <c r="B80" s="34" t="s">
        <v>57</v>
      </c>
      <c r="C80" s="35"/>
      <c r="D80" s="35"/>
      <c r="E80" s="36"/>
      <c r="F80" s="24">
        <f>503768.46</f>
        <v>503768.46</v>
      </c>
      <c r="G80" s="24">
        <f>503768.46</f>
        <v>503768.46</v>
      </c>
      <c r="H80" s="24">
        <f>0</f>
        <v>0</v>
      </c>
      <c r="I80" s="24">
        <f>0</f>
        <v>0</v>
      </c>
      <c r="J80" s="24">
        <f>503768.46</f>
        <v>503768.46</v>
      </c>
      <c r="K80" s="24">
        <f>0</f>
        <v>0</v>
      </c>
      <c r="L80" s="24">
        <f>0</f>
        <v>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308</f>
        <v>308</v>
      </c>
      <c r="H86" s="53"/>
      <c r="I86" s="37">
        <f>3557816777.45</f>
        <v>3557816777.45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6</f>
        <v>6</v>
      </c>
      <c r="H87" s="62"/>
      <c r="I87" s="63">
        <f>-20304987.86</f>
        <v>-20304987.86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2021-12-08T11:18:46Z</dcterms:modified>
  <cp:category/>
  <cp:version/>
  <cp:contentType/>
  <cp:contentStatus/>
</cp:coreProperties>
</file>