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30 - wielkopolskie" sheetId="1" r:id="rId1"/>
    <sheet name="pow podst" sheetId="2" r:id="rId2"/>
    <sheet name="gm podst" sheetId="3" r:id="rId3"/>
    <sheet name="pow rez" sheetId="4" r:id="rId4"/>
    <sheet name="gm rez" sheetId="5" r:id="rId5"/>
  </sheets>
  <definedNames>
    <definedName name="_xlnm.Print_Area" localSheetId="0">'30 - wielkopolskie'!$A$1:$O$35</definedName>
    <definedName name="_xlnm.Print_Area" localSheetId="2">'gm podst'!$A$1:$X$167</definedName>
    <definedName name="_xlnm.Print_Area" localSheetId="4">'gm rez'!$A$1:$X$73</definedName>
    <definedName name="_xlnm.Print_Area" localSheetId="1">'pow podst'!$A$1:$W$58</definedName>
    <definedName name="_xlnm.Print_Area" localSheetId="3">'pow rez'!$A$1:$W$34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fullCalcOnLoad="1" fullPrecision="0"/>
</workbook>
</file>

<file path=xl/sharedStrings.xml><?xml version="1.0" encoding="utf-8"?>
<sst xmlns="http://schemas.openxmlformats.org/spreadsheetml/2006/main" count="2141" uniqueCount="938">
  <si>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</si>
  <si>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</si>
  <si>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</si>
  <si>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</si>
  <si>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</si>
  <si>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</si>
  <si>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</si>
  <si>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</si>
  <si>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</si>
  <si>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</si>
  <si>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</si>
  <si>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</si>
  <si>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</si>
  <si>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</si>
  <si>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</si>
  <si>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</si>
  <si>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</si>
  <si>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</si>
  <si>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</si>
  <si>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</si>
  <si>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</si>
  <si>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</si>
  <si>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</si>
  <si>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</si>
  <si>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</si>
  <si>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</si>
  <si>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</si>
  <si>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</si>
  <si>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spr-lata</t>
  </si>
  <si>
    <t>spr-procent</t>
  </si>
  <si>
    <t>spr-dof</t>
  </si>
  <si>
    <t>spr-montaż</t>
  </si>
  <si>
    <t>TERC</t>
  </si>
  <si>
    <t>RAZEM listy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</si>
  <si>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</si>
  <si>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</si>
  <si>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</si>
  <si>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</si>
  <si>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</si>
  <si>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</si>
  <si>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</si>
  <si>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</si>
  <si>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</si>
  <si>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</si>
  <si>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</si>
  <si>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</si>
  <si>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Lista zadań rekomendowanych do dofinansowania w ramach Rządowego Funduszu Rozwoju Dróg</t>
  </si>
  <si>
    <t>IR-VII.801.7.97.2019</t>
  </si>
  <si>
    <t>K</t>
  </si>
  <si>
    <t>Przebudowa drogi powiatowej nr 3210P relacji: DW 263 - Różopole - Licheń Stary - Wola Podłężna - DW 266. na odcinkach łaczących miejscowości Piortkowice - Licheń Stary i Grąblin - Wola Podłężna</t>
  </si>
  <si>
    <t>P</t>
  </si>
  <si>
    <t>12.2019-01.2022</t>
  </si>
  <si>
    <t>IR-VII.801.7.41.2019</t>
  </si>
  <si>
    <t>Przebudowa drogi powiatowej 5587P Grabów - Osiek</t>
  </si>
  <si>
    <t>12.2019-10.2022</t>
  </si>
  <si>
    <t>IR-VII.801.15.198.2019</t>
  </si>
  <si>
    <t>Rozbudowa ulicy Antoniewskiej w Skokach (droga powiatowa 1656P) na odcinku od ulicy Rakojedzkiej do mostu na rzece Mała Wełna</t>
  </si>
  <si>
    <t>B</t>
  </si>
  <si>
    <t>12.2020-09.2022</t>
  </si>
  <si>
    <t>IR-VII.801.15.219.2019</t>
  </si>
  <si>
    <t>Remont drogi powiatowej 5574P Mikstat - Ostrzeszów na odcinku Siedlików - Mikstat</t>
  </si>
  <si>
    <t>R</t>
  </si>
  <si>
    <t>12.2020-10.2022</t>
  </si>
  <si>
    <t>IR-VII.801.19.323.2020</t>
  </si>
  <si>
    <t>Przebudowa drogi powiatowej nr 3191P Leśnictwo-Stara Ruda-Nowa Wieś na odcinku Stara Ruda - Talarkowo.</t>
  </si>
  <si>
    <t>01.2021- 12.2023</t>
  </si>
  <si>
    <t>IR-VII.801.19.250.2020</t>
  </si>
  <si>
    <t>Rozbudowa/przebudowa drogi powiatowej nr 2400P Napachanie - Złotkowo na odc. Napachanie – Rokietnica</t>
  </si>
  <si>
    <t>IR-VII.801.19.162.2020</t>
  </si>
  <si>
    <t>Przebudowa drogi powiatowej nr 1855P Śmiłowo – Gałowo - odcinek II od km 0+035,44 do km 2+100,00 Śmiłowo – Jastrowo wraz z budową ronda w miejscowości Jastrowo - odcinek III w części od km 2+100 do km 2+278,69</t>
  </si>
  <si>
    <t>07.2021- 08.2022</t>
  </si>
  <si>
    <t>IR-VII.801.19.151.2020</t>
  </si>
  <si>
    <t>Rozbudowa drogi - budowa ścieżki rowerowej Krzyż Wlkp.-Drawsko przy drodze powiatowej 1323P</t>
  </si>
  <si>
    <t>IR-VII.801.19.1.2020</t>
  </si>
  <si>
    <t>Budowa łącznika drogowego ulic Koźmińskiej i Mahle w Krotoszynie</t>
  </si>
  <si>
    <t>IR-VII.801.19.101.2020</t>
  </si>
  <si>
    <t xml:space="preserve">Przebudowa drogi powiatowej Żerków – Raszewy – Komorze </t>
  </si>
  <si>
    <t>07.2021- 06.2023</t>
  </si>
  <si>
    <t>IR-VII.801.19.155.2020</t>
  </si>
  <si>
    <t xml:space="preserve">Przebudowa drogi powiatowej nr 5311P Rososzyca-Wielowieś - od skrzyżowania z drogą nr 5307P w m. Rososzyca (ul. Kaliska) do skrzyżowania z drogą wojewódzką nr 450 w m. Wielowieś na odc. dł. ok. 6200m </t>
  </si>
  <si>
    <t>07.2021- 05.2023</t>
  </si>
  <si>
    <t>IR-VII.801.19.52.2020</t>
  </si>
  <si>
    <t>Remont drogi powiatowej 5585P Palaty do granicy województwa - etap III</t>
  </si>
  <si>
    <t>IR-VII.801.19.321.2020</t>
  </si>
  <si>
    <t>Przebudowa drogi powiatowej nr 3050P w m. Budzisław Kościelny - ul. Słupecka wraz przebudową skrzyżowania drogi powiatowej 3036P z drogą powiatową 3050P w m. Budzisław Kościelny</t>
  </si>
  <si>
    <t>IR-VII.801.15.75.2019</t>
  </si>
  <si>
    <t>Krajenka (miejsko - wiejska)</t>
  </si>
  <si>
    <t>3031033</t>
  </si>
  <si>
    <t>złotowski</t>
  </si>
  <si>
    <t>Przebudowa ul. Nad Rzeką w Skórce</t>
  </si>
  <si>
    <t>08.2020-08.2022</t>
  </si>
  <si>
    <t>IR-VII.801.15.257.2019</t>
  </si>
  <si>
    <t>Dopiewo (wiejska)</t>
  </si>
  <si>
    <t>3021052</t>
  </si>
  <si>
    <t>poznański</t>
  </si>
  <si>
    <t>Budowa ul. Palisadowej, Fortowej, Jagiellońskiej oraz Piastowskiej wraz z budową kanalizacji deszczowej w Dąbrówce w Gminie Dopiewo</t>
  </si>
  <si>
    <t>07.2020-01.2022</t>
  </si>
  <si>
    <t>IR-VII.801.15.12.2019</t>
  </si>
  <si>
    <t>Okonek (miejsko-wiejska)</t>
  </si>
  <si>
    <t>Rozbudowa drogi gminnej w miejscowości Okonek ul. Niepodległości - 1 Maja</t>
  </si>
  <si>
    <t>IR-VII.801.15.23.2019</t>
  </si>
  <si>
    <t>Przykona (wiejska)</t>
  </si>
  <si>
    <t>turecki</t>
  </si>
  <si>
    <t>Budowa drogi gminnej Psary-Przykona</t>
  </si>
  <si>
    <t>12.2020-12.2023</t>
  </si>
  <si>
    <t>IR-VII.801.15.97.2019</t>
  </si>
  <si>
    <t>Gostyń (miejsko - wiejska)</t>
  </si>
  <si>
    <t>gostyński</t>
  </si>
  <si>
    <t>Budowa drogi łączącej ul. Leszczyńską z ul. Górną wraz z remontem ul. Podgórnej</t>
  </si>
  <si>
    <t>12.2020-11.2022</t>
  </si>
  <si>
    <t>IR-VII.801.15.125.2019</t>
  </si>
  <si>
    <t>Gniezno (miejska)</t>
  </si>
  <si>
    <t>gnieźnieński</t>
  </si>
  <si>
    <t>Robudowa ul. Wolności w Gnieźnie</t>
  </si>
  <si>
    <t>12.2020-06.2022</t>
  </si>
  <si>
    <t>IR-VII.801.19.334.2020</t>
  </si>
  <si>
    <t xml:space="preserve">„Budowa ul. Letniej, Jesiennej, Wakacyjnej, Przedwiośnie oraz Wiosennej (na odcinku połączenia ul. Wiosennej do ul. Jesiennej oraz na odcinku od ul. Jesiennej do ul. Przedwiośnie), wraz z budową kanalizacji deszczowej w Skórzewie w Gminie Dopiewo” </t>
  </si>
  <si>
    <t>05.2021- 08.2022</t>
  </si>
  <si>
    <t>IR-VII.801.19.114.2020</t>
  </si>
  <si>
    <t>Drawsko (wiejska)</t>
  </si>
  <si>
    <t>czarnkowsko-trzcianecki</t>
  </si>
  <si>
    <t>Budowa drogi gminnej wraz z odwodnieniem - ul. Polna w miejscowości Pęckowo w Gminie Drawsko</t>
  </si>
  <si>
    <t>07.2021- 04.2022</t>
  </si>
  <si>
    <t>IR-VII.801.19.3.2020</t>
  </si>
  <si>
    <t>Wieleń (miejsko-wiejska)</t>
  </si>
  <si>
    <t>Przebudowa dróg w obrębie osiedla pomiędzy ul. Drawską i os. Przytorze w Wieleniu</t>
  </si>
  <si>
    <t>07.2021- 11.2022</t>
  </si>
  <si>
    <t>IR-VII.801.19.218.2020</t>
  </si>
  <si>
    <t>Kalisz (miasto na prawach powiatu)</t>
  </si>
  <si>
    <t>M. Kalisz</t>
  </si>
  <si>
    <t>Budowa połączenia ul. Szerokiej z ul. Łódzką w Kaliszu - Etap I - odcinek od ul. Łódzkiej do ul. Żwirki i Wigury</t>
  </si>
  <si>
    <t>IR-VII.801.19.277.2020</t>
  </si>
  <si>
    <t>Kostrzyn (miejsko-wiejska)</t>
  </si>
  <si>
    <t>Przebudowa ulicy Gnieźnieńskiej w Iwnie – etap 3 (końcowy)</t>
  </si>
  <si>
    <t>IR-VII.801.19.51.2020</t>
  </si>
  <si>
    <t>Dobra (miejsko - wiejska)</t>
  </si>
  <si>
    <t>Remont drogi gminnej Dobra - Linne - Ostrówek.</t>
  </si>
  <si>
    <t>IR-VII.801.19.260.2020</t>
  </si>
  <si>
    <t>Lipka (wiejska)</t>
  </si>
  <si>
    <t>Przebudowa drogi gminnej ul. Leśna w Lipce</t>
  </si>
  <si>
    <t>07.2021- 01.2022</t>
  </si>
  <si>
    <t>IR-VII.801.19.199.2020</t>
  </si>
  <si>
    <t>Malanów (wiejska)</t>
  </si>
  <si>
    <t>BUDOWA ULICY STAWISZYŃSKIEJ W MALANOWIE</t>
  </si>
  <si>
    <t>IR-VII.801.19.35.2020</t>
  </si>
  <si>
    <t>Krzymów (wiejska)</t>
  </si>
  <si>
    <t>koniński</t>
  </si>
  <si>
    <t>Budowa drogi wraz z odwodnieniem Paprotnia- Stare Paprockie Holendry - Kałek - Adamów, gm. Krzymów łączącej drogę krajową DK92 z drogą gminną wraz z włączeniem do DK92 oraz włączeniem do drogi powiatowej Brzeźno - Wyszyna</t>
  </si>
  <si>
    <t>09.2021- 10.2022</t>
  </si>
  <si>
    <t>IR-VII.801.19.75.2020</t>
  </si>
  <si>
    <t>Grabów nad Prosną (miejsko-wiejska)</t>
  </si>
  <si>
    <t>ostrzeszowski</t>
  </si>
  <si>
    <t>„Budowa mostu przez rzekę Prosnę w miejscowości Bobrowniki wraz z infrastrukturą towarzyszącą i drogami dojazdowymi”</t>
  </si>
  <si>
    <t>07.2021- 10.2022</t>
  </si>
  <si>
    <t>IR-VII.801.19.116.2020</t>
  </si>
  <si>
    <t>Baranów (wiejska)</t>
  </si>
  <si>
    <t>kępiński</t>
  </si>
  <si>
    <t>Budowa drogi gminnej ( obwodnicy Baranowa), łącząca drogę powiatową nr 5704P z drogą krajową nr 11 wraz z budową skrzyżowania drogi  krajowej nr 11</t>
  </si>
  <si>
    <t>IR-VII.801.19.160.2020</t>
  </si>
  <si>
    <t>Kobylin (miejsko-wiejska)</t>
  </si>
  <si>
    <t>krotoszyński</t>
  </si>
  <si>
    <t>BUDOWA DRÓG OSIEDLOWYCH W STARYM KOBYLINIE</t>
  </si>
  <si>
    <t>IR-VII.801.19.86.2020</t>
  </si>
  <si>
    <t>Rozbudowa drogi nr 2055P Kowalewko - Wargowo</t>
  </si>
  <si>
    <t>IR-VII.801.19.187.2020</t>
  </si>
  <si>
    <t>Turek (miejska)</t>
  </si>
  <si>
    <t>Budowa dróg gminnych na Osiedlu Leśna w Turku</t>
  </si>
  <si>
    <t>IR-VII.801.19.178.2020</t>
  </si>
  <si>
    <t>Rozbudowa drogi gminnej w miejscowości Okonek ul. Niepodległości-1Maja</t>
  </si>
  <si>
    <t>IR-VII.801.11.214.2021</t>
  </si>
  <si>
    <t>N</t>
  </si>
  <si>
    <t>Kalisz M</t>
  </si>
  <si>
    <t>Przebudowa ul. Spółdzielczej i ul. Tatrzańskiej w Kaliszu</t>
  </si>
  <si>
    <t>05.2022-10.2022</t>
  </si>
  <si>
    <t>IR-VII.801.11.182.2021</t>
  </si>
  <si>
    <t>Przebudowa odcinka drogi powiatowej nr 3220P w m. Brzeźno</t>
  </si>
  <si>
    <t>07.2022-09.2023</t>
  </si>
  <si>
    <t>IR-VII.801.11.282.2021</t>
  </si>
  <si>
    <t>jarociński</t>
  </si>
  <si>
    <t>Przebudowa drogi powiatowej nr 4184 P Zalesie – Osiek</t>
  </si>
  <si>
    <t>05.2022-05.2022</t>
  </si>
  <si>
    <t>IR-VII.801.11.215.2021</t>
  </si>
  <si>
    <t>Budowa ronda w ciągu ul. Prymasa Stefana Wyszyńskiego  wraz z remontem  ul. Prym. S. Wyszyńskiego</t>
  </si>
  <si>
    <t>04.2022-10.2022</t>
  </si>
  <si>
    <t>IR-VII.801.11.301.2021</t>
  </si>
  <si>
    <t>rawicki</t>
  </si>
  <si>
    <t>Przebudowa drogi powiatowej nr 5486P Miejska Górka - Wydawy w miejscowości Niemarzyn</t>
  </si>
  <si>
    <t>03.2022-11.2022</t>
  </si>
  <si>
    <t>IR-VII.801.11.274.2021</t>
  </si>
  <si>
    <t>leszczyński</t>
  </si>
  <si>
    <t>Przebudowa ciągu dróg powiatowych: nr 4790 P w m. Kąkolewo oraz nr 4791 P Łoniewo-Osieczna</t>
  </si>
  <si>
    <t>05.2022-04.2023</t>
  </si>
  <si>
    <t>IR-VII.801.11.115.2021</t>
  </si>
  <si>
    <t>Rozbudowa dróg powiatowych nr 2429P i 2439P w miejscowości Siekierki Wielkie, gmina Kostrzyn</t>
  </si>
  <si>
    <t>05.2022-06.2023</t>
  </si>
  <si>
    <t>IR-VII.801.11.82.2021</t>
  </si>
  <si>
    <t>międzychodzki</t>
  </si>
  <si>
    <t>Przebudowa drogi powiatowej nr 1727P Łowyń – gr. województwa wlkp. (Świechocin), na długości 2518 m</t>
  </si>
  <si>
    <t>12.2021-10.2022</t>
  </si>
  <si>
    <t>IR-VII.801.11.210.2021</t>
  </si>
  <si>
    <t xml:space="preserve">kolski </t>
  </si>
  <si>
    <t>Przebudowa drogi powiatowej nr 3404P w miejscowości Głębokie</t>
  </si>
  <si>
    <t>IR-VII.801.11.172.2021</t>
  </si>
  <si>
    <t xml:space="preserve">koniński </t>
  </si>
  <si>
    <t>Przebudowa drogi powiatowej nr 3191P Leśnictwo – Stara Ruda – Nowa Wieś na odcinku Leśnictwo – Stara Ruda</t>
  </si>
  <si>
    <t>IR-VII.801.11.269.2021</t>
  </si>
  <si>
    <t>Przebudowa skrzyżowania dróg powiatowych nr 4803P i 4906P w miejscowości Poniec wraz z dojazdami - skrzyżowanie typu rondo</t>
  </si>
  <si>
    <t>IR-VII.801.11.191.2021</t>
  </si>
  <si>
    <t>śremski</t>
  </si>
  <si>
    <t>Przebudowa nawierzchni drogi powiatowej nr 4077P na odcinku Sroczewo - Łężek - Chrząstowo - DW436</t>
  </si>
  <si>
    <t>04.2022-09.2022</t>
  </si>
  <si>
    <t>IR-VII.801.11.47.2021</t>
  </si>
  <si>
    <t>Budowa ścieżki pieszo - rowerowej droga powiatowa 5165P Zduny- Chachalnia od km 0+200 do km 2+535</t>
  </si>
  <si>
    <t>06.2022-10.2023</t>
  </si>
  <si>
    <t>IR-VII.801.11.4.2021</t>
  </si>
  <si>
    <t>Przebudowa drogi powiatowej nr 1021P na odcinku Złotów- Nowy Dwór.</t>
  </si>
  <si>
    <t>05.2022-09.2022</t>
  </si>
  <si>
    <t>IR-VII.801.11.306.2021</t>
  </si>
  <si>
    <t>średzki</t>
  </si>
  <si>
    <t>Przebudowa drogi powiatowej nr 3671P w miejscowości Kijewo</t>
  </si>
  <si>
    <t>07.2022-11.2022</t>
  </si>
  <si>
    <t>IR-VII.801.11.176.2021</t>
  </si>
  <si>
    <t>chodzieski</t>
  </si>
  <si>
    <t>Przebudowa drogi powiatowej nr 1341P w m. Wyszyny</t>
  </si>
  <si>
    <t>IR-VII.801.11.181.2021</t>
  </si>
  <si>
    <t>ostrowski</t>
  </si>
  <si>
    <t>Przebudowa drogi powiatowej nr 5335P na odcinku od przejazdu kolejowego w m. Sośnie do skrzyżowania z drogą powiatową nr 5341P na odc. dł. ok. 2,2km</t>
  </si>
  <si>
    <t>05.2022-11.2022</t>
  </si>
  <si>
    <t>IR-VII.801.11.237.2021</t>
  </si>
  <si>
    <t>Przebudowa drogi powiatowej nr 3406P Brdów - Przedecz</t>
  </si>
  <si>
    <t>IR-VII.801.11.36.2021</t>
  </si>
  <si>
    <t>Przebudowa drogi powiatowej nr 4497P Przykona - Dobra w m. Długa Wieś - budowa chodnika - etap II</t>
  </si>
  <si>
    <t>IR-VII.801.11.79.2021</t>
  </si>
  <si>
    <t>Konin M</t>
  </si>
  <si>
    <t xml:space="preserve">Przebudowa ulicy I. Paderewskiego w Koninie na odcinku pomiędzy ul. Kleczewską a rondem WOŚP                                                                      </t>
  </si>
  <si>
    <t>02.2022-09.2023</t>
  </si>
  <si>
    <t>IR-VII.801.11.93.2021</t>
  </si>
  <si>
    <t>Przebudowa ulic powiatowych nr 4518P Dobrska i nr 4519P Uniejowska w Turku - I etap przebudowa ulicy nr 4519P Uniejowska w Turku</t>
  </si>
  <si>
    <t>IR-VII.801.11.114.2021</t>
  </si>
  <si>
    <t>Przebudowa/rozbudowa drogi powiatowej nr 2400P (Napachanie – Złotkowo) wraz ze skrzyżowaniami z drogą 2425P (Rokietnica - Żydowo) oraz z drogą 2423P (Mrowino – Rokietnica) w m. Rokietnica, gm. Rokietnica</t>
  </si>
  <si>
    <t>05.2022-12.2022</t>
  </si>
  <si>
    <t>IR-VII.801.11.168.2021</t>
  </si>
  <si>
    <t>Przebudowa drogi powiatowej nr 5683P w miejscowości Zbyczyna - Drożki</t>
  </si>
  <si>
    <t>IR-VII.801.11.204.2021</t>
  </si>
  <si>
    <t>pleszewski</t>
  </si>
  <si>
    <t>Przebudowa drogi powiatowej nr 5145P Polskie Olędry - Dobrzyca. Etap I"</t>
  </si>
  <si>
    <t>IR-VII.801.11.161.2021</t>
  </si>
  <si>
    <t>Przebudowa drogi powiatowej nr 1050P na odcinku Kleszczyna- Skic- do skrzyżowania na Górkę Klasztorną.</t>
  </si>
  <si>
    <t>IR-VII.801.11.302.2021</t>
  </si>
  <si>
    <t xml:space="preserve">Przebudowa drogi powiatowej nr 4084P  w miejscowości Kruczyn    </t>
  </si>
  <si>
    <t>IR-VII.801.11.137.2021</t>
  </si>
  <si>
    <t>słupecki</t>
  </si>
  <si>
    <t>Przebudowa drogi powiatowej nr 3054P w miejscowości Mieczownica</t>
  </si>
  <si>
    <t>04.2022-06.2022</t>
  </si>
  <si>
    <t>IR-VII.801.11.135.2021</t>
  </si>
  <si>
    <t>Przebudowa drogi powiatowej 3051P na odcinku Lipnica-Kosewo</t>
  </si>
  <si>
    <t>IR-VII.801.11.30.2021</t>
  </si>
  <si>
    <t>szamotulski</t>
  </si>
  <si>
    <t>Przebudowa drogi powiatowej 1855P Śmiłowo - Gałowo odcinek 3B - od km 2+278,69 do km 3+740,00</t>
  </si>
  <si>
    <t>06.2022-11.2022</t>
  </si>
  <si>
    <t>IR-VII.801.11.141.2021</t>
  </si>
  <si>
    <t>wągrowiecki</t>
  </si>
  <si>
    <t>Remont drogi powiatowej nr 1602P na odcinku Kopaszyn - Grylewo o długości 990m</t>
  </si>
  <si>
    <t>IR-VII.801.11.107.2021</t>
  </si>
  <si>
    <t>pilski</t>
  </si>
  <si>
    <t>Przebudowa ulicy Kamiennej w Pile</t>
  </si>
  <si>
    <t>IR-VII.801.11.129.2021</t>
  </si>
  <si>
    <t>grodziski</t>
  </si>
  <si>
    <t>Przebudowa drogi powiatowej nr 3571P Dębsko - Prochy w miejscowości Prochy</t>
  </si>
  <si>
    <t>W</t>
  </si>
  <si>
    <t>IR-VII.801.11.71.2021</t>
  </si>
  <si>
    <t>Swarzędz (miejsko-wiejska)</t>
  </si>
  <si>
    <t>Budowa ul. Polskiej w Zalasewie, gmina Swarzędz – etap II</t>
  </si>
  <si>
    <t>03.2022-10.2022</t>
  </si>
  <si>
    <t>IR-VII.801.11.138.2021</t>
  </si>
  <si>
    <t>Godziesze Wielkie (wiejska)</t>
  </si>
  <si>
    <t>kaliski</t>
  </si>
  <si>
    <t>Przebudowa drogi gminnej nr 675901P w miejscowości Zadowice od skrzyżowania z drogą powiatową nr 5312P</t>
  </si>
  <si>
    <t>06.2022-10.2022</t>
  </si>
  <si>
    <t>IR-VII.801.11.239.2021</t>
  </si>
  <si>
    <t>Sieroszewice (wiejska)</t>
  </si>
  <si>
    <t>Przebudowa drogi gminnej nr 803712P, 803714P w Latowicach</t>
  </si>
  <si>
    <t>06.2022-08.2023</t>
  </si>
  <si>
    <t>IR-VII.801.11.203.2021</t>
  </si>
  <si>
    <t>Piła (miejska)</t>
  </si>
  <si>
    <t>Przebudowa ul. Bydgoskiej w mieście Piła na odcinku od skrzyżowania z aleją Powstańców Wielkopolskich do przejazdu kolejowego - etap III - odcinek od km 0+ 000 do km 0+ 555</t>
  </si>
  <si>
    <t>IR-VII.801.11.249.2021</t>
  </si>
  <si>
    <t>Raszków (miejsko-wiejska)</t>
  </si>
  <si>
    <t>Przebudowa drogi gminnej nr 782625P i 782629P ul. Os. Robotnicze w m. Radłów w zakresie budowy ciągu pieszo-rowerowego oraz odwodnienia</t>
  </si>
  <si>
    <t>05.2022-10.2023</t>
  </si>
  <si>
    <t>IR-VII.801.11.265.2021</t>
  </si>
  <si>
    <t>Wilczyn (wiejska)</t>
  </si>
  <si>
    <t>Przebudowa drogi gminnej w miejscowości Maślaki</t>
  </si>
  <si>
    <t>09.2022-08.2023</t>
  </si>
  <si>
    <t>IR-VII.801.11.193.2021</t>
  </si>
  <si>
    <t>Stawiszyn (miejsko-wiejska)</t>
  </si>
  <si>
    <t>Przebudowa ulicy Kaliskiej w miejscowości Stawiszyn</t>
  </si>
  <si>
    <t>IR-VII.801.11.122.2021</t>
  </si>
  <si>
    <t>Rozbudowa ul. Kokoszki w Gnieźnie</t>
  </si>
  <si>
    <t>04.2022-09.2023</t>
  </si>
  <si>
    <t>IR-VII.801.11.25.2021</t>
  </si>
  <si>
    <t>Kłecko (miejsko-wiejska)</t>
  </si>
  <si>
    <t xml:space="preserve">Przebudowa drogi gminnej nr 283018P w miejscowości Biskupice </t>
  </si>
  <si>
    <t>06.2022-09.2022</t>
  </si>
  <si>
    <t>IR-VII.801.11.229.2021</t>
  </si>
  <si>
    <t>Skulsk (wiejska)</t>
  </si>
  <si>
    <t>Przebudowa ul. Ilczyszyna oraz ul. Piaski w m. Skulsk</t>
  </si>
  <si>
    <t>IR-VII.801.11.24.2021</t>
  </si>
  <si>
    <t>Kazimierz Biskupi (wiejska)</t>
  </si>
  <si>
    <t>Budowa ul. Lotniczej w Kazimierzu Biskupim</t>
  </si>
  <si>
    <t>06.2022-05.2023</t>
  </si>
  <si>
    <t>IR-VII.801.11.202.2021</t>
  </si>
  <si>
    <t>Przebudowa ul. Przemysłowej w Pile - II etap - odcinek od km 0+840,00 do 1+776,17</t>
  </si>
  <si>
    <t>08.2022-08.2022</t>
  </si>
  <si>
    <t>IR-VII.801.11.131.2021</t>
  </si>
  <si>
    <t>Ostrów Wielkopolski (miejska)</t>
  </si>
  <si>
    <t>Przebudowa wraz z rozbudową ul. Środkowej w Ostrowie Wielkopolskim na odcinku od ul. Grabowskiej do ul. Wylotowej</t>
  </si>
  <si>
    <t>05.2022-03.2023</t>
  </si>
  <si>
    <t>IR-VII.801.11.110.2021</t>
  </si>
  <si>
    <t>Czarnków (miejska)</t>
  </si>
  <si>
    <t>Rozudowa ul. Sikorskiego, ul. Chodzieskiej i ul. Poznańskiej w Czarnkowie - etap I</t>
  </si>
  <si>
    <t>IR-VII.801.11.307.2021</t>
  </si>
  <si>
    <t>Golina (miejsko-wiejska)</t>
  </si>
  <si>
    <t xml:space="preserve">
3010013
</t>
  </si>
  <si>
    <t>Przebudowa drogi w m. Golina, ul. Olimpijska wraz z rozbudową sieci elektroenergetycznej do 1 kV w zakresie oświetlenia drogowego</t>
  </si>
  <si>
    <t>03.2022-09.2022</t>
  </si>
  <si>
    <t>IR-VII.801.11.119.2021</t>
  </si>
  <si>
    <t>Czerwonak (wiejska)</t>
  </si>
  <si>
    <t>Budowa ulicy Podgórnej w Czerwonaku</t>
  </si>
  <si>
    <t>IR-VII.801.11.285.2021</t>
  </si>
  <si>
    <t>Krzyż Wielkopolski (miejsko-wiejska)</t>
  </si>
  <si>
    <t>Budowa dróg w Krzyżu Wielkopolskim - etap III - ul. M.Konopnickiej, Fredry</t>
  </si>
  <si>
    <t>02.2022-11.2022</t>
  </si>
  <si>
    <t>IR-VII.801.11.91.2021</t>
  </si>
  <si>
    <t>Doruchów (wiejska)</t>
  </si>
  <si>
    <t>Remont drogi gminnej nr 840556P Pieczyska-Godziętowy-Doruchów w miejscowości Godziętowy</t>
  </si>
  <si>
    <t>01.2022-12.2022</t>
  </si>
  <si>
    <t>IR-VII.801.11.121.2021</t>
  </si>
  <si>
    <t>Koźminek (wiejska)</t>
  </si>
  <si>
    <t>Przebudowa ul. J. Słowackiego w m. Koźminek</t>
  </si>
  <si>
    <t>IR-VII.801.11.313.2021</t>
  </si>
  <si>
    <t>Szydłowo (wiejska)</t>
  </si>
  <si>
    <t xml:space="preserve">Budowa drogi w Gminie Szydłowo (wieś Kotuń) </t>
  </si>
  <si>
    <t>03.2022-06.2022</t>
  </si>
  <si>
    <t>IR-VII.801.11.9.2021</t>
  </si>
  <si>
    <t>Łubowo (wiejska)</t>
  </si>
  <si>
    <t>Budowa drogi gminnej dz. nr 103/7 w Fałkowie</t>
  </si>
  <si>
    <t>IR-VII.801.11.180.2021</t>
  </si>
  <si>
    <t>Sulmierzyce(miejska)</t>
  </si>
  <si>
    <t xml:space="preserve">Przebudowa ulicy Siwickiego w Sulmierzycach </t>
  </si>
  <si>
    <t>03.2022-07.2022</t>
  </si>
  <si>
    <t>IR-VII.801.11.312.2021</t>
  </si>
  <si>
    <t>Przebudowa ulicy Różanej w Malanowie wraz z odwodnieniem</t>
  </si>
  <si>
    <t>09.2022-12.2022</t>
  </si>
  <si>
    <t>IR-VII.801.11.185.2021</t>
  </si>
  <si>
    <t>Kłodawa (miejsko-wiejska)</t>
  </si>
  <si>
    <t>kolski</t>
  </si>
  <si>
    <t>Budowa ulicy Lipowej i Klonowej w miejscowości Kłodawa</t>
  </si>
  <si>
    <t>IR-VII.801.11.150.2021</t>
  </si>
  <si>
    <t>Miejska Górka(miejsko-wiejska)</t>
  </si>
  <si>
    <t>Budowa drogi gminnej w Miejskiej Górce, ul. Spacerowa</t>
  </si>
  <si>
    <t>IR-VII.801.11.336.2021</t>
  </si>
  <si>
    <t>Trzcianka (miejsko-wiejska)</t>
  </si>
  <si>
    <t>Rozbudowa drogi na osiedlu Poniatowskiego w Trzciance</t>
  </si>
  <si>
    <t>IR-VII.801.11.102.2021</t>
  </si>
  <si>
    <t>Ryczywół (wiejska)</t>
  </si>
  <si>
    <t>obornicki</t>
  </si>
  <si>
    <t xml:space="preserve">Budowa drogi gminnej Tłukawy - Zawady </t>
  </si>
  <si>
    <t>02.2022-10.2022</t>
  </si>
  <si>
    <t>IR-VII.801.11.64.2021</t>
  </si>
  <si>
    <t>Mosina (miejsko-wiejska)</t>
  </si>
  <si>
    <t>Ulica Dembowskiego w Mosinie - przebudowa drogi wraz z budową odwodnienia oraz kanału technologicznego</t>
  </si>
  <si>
    <t>02.2022-06.2022</t>
  </si>
  <si>
    <t>IR-VII.801.11.80.2021</t>
  </si>
  <si>
    <t>Rzgów (wiejska)</t>
  </si>
  <si>
    <t>Budowa drogi gminnej nr G9000P Goździków - Świątniki</t>
  </si>
  <si>
    <t>IR-VII.801.11.151.2021</t>
  </si>
  <si>
    <t>Zagórów (miejsko-wiejska)</t>
  </si>
  <si>
    <t>Remont drogi gminnej w m. Myszakówek</t>
  </si>
  <si>
    <t>IR-VII.801.11.280.2021</t>
  </si>
  <si>
    <t>Złotów (wiejska)</t>
  </si>
  <si>
    <t>Przebudowa drogi w miejscowości Kamień</t>
  </si>
  <si>
    <t>04.2022-08.2022</t>
  </si>
  <si>
    <t>IR-VII.801.11.208.2021</t>
  </si>
  <si>
    <t>Tarnówka, gm. Wiejska</t>
  </si>
  <si>
    <t>Złotowski</t>
  </si>
  <si>
    <t>Przebudowa drogi w miejscowości Sokolna</t>
  </si>
  <si>
    <t>04.2022-12.2022</t>
  </si>
  <si>
    <t>IR-VII.801.11.132.2021</t>
  </si>
  <si>
    <t>Powidz (wiejska)</t>
  </si>
  <si>
    <t>Remont drogi gminnej nr 418006P Powidz – Wylatkowo</t>
  </si>
  <si>
    <t>03.2022-12.2022</t>
  </si>
  <si>
    <t>IR-VII.801.11.233.2021</t>
  </si>
  <si>
    <t>Buk (miejsko-wiejska)</t>
  </si>
  <si>
    <t>Przebudowa i budowa drogi gminnej Szewce Dobieżyn - Etap II</t>
  </si>
  <si>
    <t>IR-VII.801.11.297.2021</t>
  </si>
  <si>
    <t>Miłosław (miejsko-wiejska)</t>
  </si>
  <si>
    <t>wrzesiński</t>
  </si>
  <si>
    <t>Przebudowa fragmentu ulicy Niepodległości w miejscowości Miłosław, gm.Miłosław</t>
  </si>
  <si>
    <t>06.2022-12.2022</t>
  </si>
  <si>
    <t>IR-VII.801.11.328.2021</t>
  </si>
  <si>
    <t>Kępno (miejsko-wiejska)</t>
  </si>
  <si>
    <t>Remont ul. Wiatrakowej w Kępnie</t>
  </si>
  <si>
    <t>IR-VII.801.11.66.2021</t>
  </si>
  <si>
    <t>Ostrowite (wiejska)</t>
  </si>
  <si>
    <t>Przebudowa drogi gminnej w m. Przecław</t>
  </si>
  <si>
    <t>01.2022-11.2022</t>
  </si>
  <si>
    <t>IR-VII.801.11.7.2021</t>
  </si>
  <si>
    <t>Rakoniewice (miejsko-wiejska)</t>
  </si>
  <si>
    <t>Przebudowa pasa drogi gminnej nr 540515P na odcinku Rostarzewo - Cegielsko ul. Gościeszyńska w m. Rostarzewo</t>
  </si>
  <si>
    <t>04.2022-11.2022</t>
  </si>
  <si>
    <t>IR-VII.801.11.98.2021</t>
  </si>
  <si>
    <t>Pobiedziska (miejsko-wiejska)</t>
  </si>
  <si>
    <t>Budowa dróg wewnętrznych w ulicach Węgorzowej, Sandaczowej, Łososiowej i Okoniowej w Pobiedziskach wraz z odwodnieniem</t>
  </si>
  <si>
    <t>IR-VII.801.11.326.2021</t>
  </si>
  <si>
    <t xml:space="preserve">Budowa ul. Marszałka Józefa Piłsudskiego w Kępnie </t>
  </si>
  <si>
    <t>06.2022-04.2023</t>
  </si>
  <si>
    <t>IR-VII.801.11.199.2021</t>
  </si>
  <si>
    <t>Mieleszyn (wiejska)</t>
  </si>
  <si>
    <t>Przebudowa drogi gminnej nr 282011P w miejscowości Karniszewo gmina Mieleszyn</t>
  </si>
  <si>
    <t>IR-VII.801.11.201.2021</t>
  </si>
  <si>
    <t>Połajewo (wiejska)</t>
  </si>
  <si>
    <t>Przebudowa drogi gminnej na działkach nr ewid. 41/1 i 270/2 w miejscowości Połajewko</t>
  </si>
  <si>
    <t>05.2022-08.2022</t>
  </si>
  <si>
    <t>IR-VII.801.11.184.2021</t>
  </si>
  <si>
    <t>Budowa ulicy Gruntowej w miejscowości Kłodawa</t>
  </si>
  <si>
    <t>IR-VII.801.11.165.2021</t>
  </si>
  <si>
    <t>Siedlec (wiejska)</t>
  </si>
  <si>
    <t>wolsztyński</t>
  </si>
  <si>
    <t>Przebudowa dróg gminnych i wewnętrznych z wykonaniem odcinka kanalizacji deszczowej w miejscowości Jażyniec</t>
  </si>
  <si>
    <t>07.2022-08.2022</t>
  </si>
  <si>
    <t>IR-VII.801.11.235.2021</t>
  </si>
  <si>
    <t>Rychwał (miejsko-wiejska)</t>
  </si>
  <si>
    <t>Budowa drogi gminnej  Siąszyce – Zosinki w zakresie przebudowy drogi</t>
  </si>
  <si>
    <t>IR-VII.801.11.84.2021</t>
  </si>
  <si>
    <t>Chodzież (wiejska)</t>
  </si>
  <si>
    <t xml:space="preserve"> Budowa drogi - Rataje Os. Klonowe, gm. Chodzież </t>
  </si>
  <si>
    <t>IR-VII.801.11.217.2021</t>
  </si>
  <si>
    <t>Lubasz (wiejska)</t>
  </si>
  <si>
    <t>Przebudowa ul. Rolnej w Lubaszu</t>
  </si>
  <si>
    <t>08.2022-11.2022</t>
  </si>
  <si>
    <t>IR-VII.801.11.156.2021</t>
  </si>
  <si>
    <t>Leszno M (miejska)</t>
  </si>
  <si>
    <t>M. Leszno</t>
  </si>
  <si>
    <t>Budowa ulicy Budowlanych w strefie inwestycyjnej I.D.E.A. w Lesznie</t>
  </si>
  <si>
    <t>02.2022-01.2023</t>
  </si>
  <si>
    <t>IR-VII.801.11.49.2021</t>
  </si>
  <si>
    <t>Budowa drogi gminnej - ul. J. Krasickiego w miejscowości Drawski Młyn w Gminie Drawsko</t>
  </si>
  <si>
    <t>IR-VII.801.11.248.2021</t>
  </si>
  <si>
    <t>Pakosław (wiejska)</t>
  </si>
  <si>
    <t xml:space="preserve">Przebudowa drogi gminnej w miejscowości Pomocno </t>
  </si>
  <si>
    <t>IR-VII.801.11.154.2021</t>
  </si>
  <si>
    <t>Luboń (miejska)</t>
  </si>
  <si>
    <t>Budowa ul. Chabrowej (na odcinku od ul. Polnej do Wierzbowej) oraz ul. Wierzbowej w Luboniu.</t>
  </si>
  <si>
    <t>04.2022-01.2023</t>
  </si>
  <si>
    <t>IR-VII.801.11.159.2021</t>
  </si>
  <si>
    <t>Blizanów (wiejska)</t>
  </si>
  <si>
    <t xml:space="preserve">Przebudowa drogi gminnej nr 674100P od m. Jarantów do m. Jarantów - Kolonia </t>
  </si>
  <si>
    <t>IR-VII.801.11.333.2021</t>
  </si>
  <si>
    <t>Wągrowiec (miejska)</t>
  </si>
  <si>
    <t>Budowa ulicy Jesiennej w Wągrowcu</t>
  </si>
  <si>
    <t>09.2022-07.2023</t>
  </si>
  <si>
    <t>IR-VII.801.11.8.2021</t>
  </si>
  <si>
    <t>Strzałkowo (wiejska)</t>
  </si>
  <si>
    <t>Budowa drogi gminnej - ul. Sosnowej dl. 0,7 km wraz z kanalizacją deszczową, ścieżką pieszo - rowerową, chodnikiem i oświetleniem w m. Strzałkowo, Gmina Strzałkowo</t>
  </si>
  <si>
    <t>IR-VII.801.11.221.2021</t>
  </si>
  <si>
    <t>Sośnie (wiejska)</t>
  </si>
  <si>
    <t>Przebudowa nawierzchni drogi gminnej wraz z budową chodnika i sieci kanalizacji deszczowej w m. Sośnie</t>
  </si>
  <si>
    <t>IR-VII.801.11.123.2021</t>
  </si>
  <si>
    <t>Mieścisko (wiejska)</t>
  </si>
  <si>
    <t>Przebudowa drogi na Osiedlu Michałowskim</t>
  </si>
  <si>
    <t>IR-VII.801.11.85.2021</t>
  </si>
  <si>
    <t>Przemęt (wiejska)</t>
  </si>
  <si>
    <t>Budowa ulicy Akacjowej w miejscowości Kaszczor wraz ze zjazdami i odwodnieniem powierzchniowym.</t>
  </si>
  <si>
    <t>08.2022-10.2022</t>
  </si>
  <si>
    <t>IR-VII.801.11.1.2021</t>
  </si>
  <si>
    <t>Kiszkowo (wiejska)</t>
  </si>
  <si>
    <t>Przebudowa ulic Warzywna i Kwiatowa w m. Kiszkowo, dz. Nr ew. 395/10, 461, 466, 224,443,460 obręb Kiszkowo, gm. Kiszkowo</t>
  </si>
  <si>
    <t>02.2022-09.2022</t>
  </si>
  <si>
    <t>IR-VII.801.11.212.2021</t>
  </si>
  <si>
    <t>Kobyla Góra (wiejska)</t>
  </si>
  <si>
    <t>Przebudowa drogi gminnej ul. Garncarska, 843607P, od ul. Pułaskiego do nowego asfaltu</t>
  </si>
  <si>
    <t>01.2022-08.2022</t>
  </si>
  <si>
    <t>IR-VII.801.11.331.2021</t>
  </si>
  <si>
    <t>Ceków-Kolonia (wiejska)</t>
  </si>
  <si>
    <t>Przebudowa drogi w miejscowości Morawin</t>
  </si>
  <si>
    <t>IR-VII.801.11.290.2021</t>
  </si>
  <si>
    <t>Jutrosin (miejsko-wiejska)</t>
  </si>
  <si>
    <t>Budowa ulicy Akacjowej i Lawendowej oraz przebudowa ulicy Wrocławskiej w Jutrosinie</t>
  </si>
  <si>
    <t>IR-VII.801.11.86.2021</t>
  </si>
  <si>
    <t xml:space="preserve">Przebudowa istniejącej drogi gminnej 100144P ul. Kopernika w Lędyczku wraz z budową kanalizacji deszczowej </t>
  </si>
  <si>
    <t>01.2022-06.2022</t>
  </si>
  <si>
    <t>IR-VII.801.11.28.2021</t>
  </si>
  <si>
    <t>Tuliszków (miejsko-wiejska)</t>
  </si>
  <si>
    <t xml:space="preserve">Budowa drogi gminnej Nr 667072P wraz z przebudową skrzyżowania z drogą powiatową oraz budowa oświetlenia ulicznego w ramach zadania pn. Budowa łącznika pomiędzy DK 72 a drogą powiatową Tuliszków  - Wróblina </t>
  </si>
  <si>
    <t>IR-VII.801.11.289.2021</t>
  </si>
  <si>
    <t>Obrzycko (miasto)</t>
  </si>
  <si>
    <t>Remont  ul. Podgórnej w Obrzycku</t>
  </si>
  <si>
    <t>IR-VII.801.11.118.2021</t>
  </si>
  <si>
    <t xml:space="preserve">Budowa ulicy Suchej w Czerwonaku. </t>
  </si>
  <si>
    <t>IR-VII.801.11.317.2021</t>
  </si>
  <si>
    <t>Kościan (miejska)</t>
  </si>
  <si>
    <t>kościański</t>
  </si>
  <si>
    <t>Budowa ulicy Jesionowej w Kościanie wraz z przebudową skrzyżowania z ul. Powstańców Wielkopolskich.</t>
  </si>
  <si>
    <t>IR-VII.801.11.246.2021</t>
  </si>
  <si>
    <t>Władysławów (wiejska)</t>
  </si>
  <si>
    <t>Budowa drogi w miejscowości Olesin</t>
  </si>
  <si>
    <t>IR-VII.801.11.320.2021</t>
  </si>
  <si>
    <t>Ostrzeszów (miejsko-wiejska)</t>
  </si>
  <si>
    <t>Budowa ul. Dworcowej w Ostrzeszowie</t>
  </si>
  <si>
    <t>IR-VII.801.11.35.2021</t>
  </si>
  <si>
    <t>Babiak (wiejska)</t>
  </si>
  <si>
    <t>Budowa ulic w m. Babiak: Szkolna, Wodna</t>
  </si>
  <si>
    <t>IR-VII.801.11.95.2021</t>
  </si>
  <si>
    <t>Budowa drogi 6KDD na osiedlu Wyzwolenia w Turku</t>
  </si>
  <si>
    <t>02.2022-08.2022</t>
  </si>
  <si>
    <t>IR-VII.801.11.170.2021</t>
  </si>
  <si>
    <t>Września (miejsko-wiejska)</t>
  </si>
  <si>
    <t>Budowa, przebudowa ul. 68 Pułku Piechoty oraz przebudowa skrzyżowania na ul. 68 Pułku Piechoty, Zamysłowskiego i Kutrzeby we Wrześni.</t>
  </si>
  <si>
    <t>IR-VII.801.11.294.2021</t>
  </si>
  <si>
    <t>Remont  ul. Plac Lipowy w Obrzycku</t>
  </si>
  <si>
    <t>IR-VII.801.11.44.2021</t>
  </si>
  <si>
    <t>Damasławek (wiejska)</t>
  </si>
  <si>
    <t>Budowa drogi dojazdowej do gruntów rolnych w m. Kozielsko</t>
  </si>
  <si>
    <t>IR-VII.801.11.247.2021</t>
  </si>
  <si>
    <t>Krotoszyn (miejsko-wiejska)</t>
  </si>
  <si>
    <t>Rozbudowa ulic Rodzinnej i Dębowej w miejscowości Salnia</t>
  </si>
  <si>
    <t>04.2022-07.2022</t>
  </si>
  <si>
    <t>IR-VII.801.11.19.2021</t>
  </si>
  <si>
    <t>Wolsztyn (miejsko-wiejska)</t>
  </si>
  <si>
    <t>Przebudowa skrzyżowania drogi krajowej nr 32 i ulicy Żwirowej w Wolsztynie</t>
  </si>
  <si>
    <t>07.2022-06.2023</t>
  </si>
  <si>
    <t>IR-VII.801.11.189.2021</t>
  </si>
  <si>
    <t>Duszniki (wiejska)</t>
  </si>
  <si>
    <t>Przebudowa ulicy Stawnej w m. Duszniki</t>
  </si>
  <si>
    <t>IR-VII.801.11.69.2021</t>
  </si>
  <si>
    <t>Komorniki (wiejska)</t>
  </si>
  <si>
    <t>Budowa ul. Kolejowej w Plewiskach, odcinek od ul. Grunwaldzkiej do ul. Fabianowskiej.</t>
  </si>
  <si>
    <t>IR-VII.801.11.48.2021</t>
  </si>
  <si>
    <t>Przebudowa drogi gminnej w miejscowości Chełst w Gminie Drawsko</t>
  </si>
  <si>
    <t>IR-VII.801.11.31.2021</t>
  </si>
  <si>
    <t>Wągrowiec (wiejska)</t>
  </si>
  <si>
    <t>Przebudowa ulicy Cedrowej wraz z infrastrukturą techniczną w Kobylcu, Gmina Wągrowiec</t>
  </si>
  <si>
    <t>IR-VII.801.11.310.2021</t>
  </si>
  <si>
    <t>Budowa ulic Bratniej i Słonecznej wraz z budową kanalizacji deszczowej w Skórzewie w gminie Dopiewo</t>
  </si>
  <si>
    <t>IR-VII.801.11.26.2021</t>
  </si>
  <si>
    <t>Środa Wielkopolska (miejsko-wiejska)</t>
  </si>
  <si>
    <t>Budowa dróg gminnych w rejonie ul. Bławatkowej i Nagietkowej w Środzie Wielkopolskiej</t>
  </si>
  <si>
    <t>IR-VII.801.11.166.2021</t>
  </si>
  <si>
    <t>Przebudowa ulicy  Słonecznej i Piaskowej w miejscowości Kopanica</t>
  </si>
  <si>
    <t>07.2022-09.2022</t>
  </si>
  <si>
    <t>IR-VII.801.11.5.2021</t>
  </si>
  <si>
    <t>Przebudowa ulicy Słowackiego w Kostrzynie - etap 2</t>
  </si>
  <si>
    <t>IR-VII.801.11.56.2021</t>
  </si>
  <si>
    <t>Budowa drogi w miejscowości Laski</t>
  </si>
  <si>
    <t>IR-VII.801.11.264.2021</t>
  </si>
  <si>
    <t>Kleszczewo (wiejska)</t>
  </si>
  <si>
    <t>Budowa drogi wraz z chodnikami oraz zjazdami - ul. Brzozowa i Lawendowa w miejscowości Gowarzewo, Gmina Kleszczewo.</t>
  </si>
  <si>
    <t>IR-VII.801.11.245.2021</t>
  </si>
  <si>
    <t>Rozbudowa dróg wewnętrznych ul. Zygmuntowska I Orla we Władysławowie, które docelowo staną się drogami gminnymi</t>
  </si>
  <si>
    <t>IR-VII.801.11.50.2021</t>
  </si>
  <si>
    <t>Zakrzewo (wiejska)</t>
  </si>
  <si>
    <t>Przebudowa drogi gminnej w miejscowości Stara Wiśniewka wraz z budową kanalizacji deszczowej.</t>
  </si>
  <si>
    <t>IR-VII.801.11.3.2021</t>
  </si>
  <si>
    <t>Olszówka (wiejska)</t>
  </si>
  <si>
    <t>Przebudowa drogi gminnej Olszówka-Głębokie nr G496054P</t>
  </si>
  <si>
    <t>IR-VII.801.11.227.2021</t>
  </si>
  <si>
    <t>Czempiń (miejsko-wiejska)</t>
  </si>
  <si>
    <t>Remont ulicy Parkowej w Borowie.</t>
  </si>
  <si>
    <t>03.2022-08.2022</t>
  </si>
  <si>
    <t>IR-VII.801.11.288.2021</t>
  </si>
  <si>
    <t>Opatówek (miejsko-wiejska)</t>
  </si>
  <si>
    <t>Przebudowa drogi gminnej w miejscowości Opatówek ul. Ogrodowa (675519 P)</t>
  </si>
  <si>
    <t>IR-VII.801.11.272.2021</t>
  </si>
  <si>
    <t>Białośliwie (wiejska)</t>
  </si>
  <si>
    <t>Remont ul. Strzeleckiej w Białośliwiu</t>
  </si>
  <si>
    <t>12.2022-07.2023</t>
  </si>
  <si>
    <t>IR-VII.801.11.218.2021</t>
  </si>
  <si>
    <t>Ostroróg (miejsko-wiejska)</t>
  </si>
  <si>
    <t>Remont ul. Jana Ostroroga w miejscowości Ostroróg</t>
  </si>
  <si>
    <t>IR-VII.801.11.12.2021</t>
  </si>
  <si>
    <t>Czajków (wiejska)</t>
  </si>
  <si>
    <t>Przebudowa drogi gminnej Muchy - Salamony</t>
  </si>
  <si>
    <t>IR-VII.801.11.330.2021</t>
  </si>
  <si>
    <t>Czarnków (wiejska)</t>
  </si>
  <si>
    <t>Przebudowa drogi gminnej nr 180362P - ulicy Śmieszkowskiej i ulicy Krótkiej  w miejscowości Brzeźno</t>
  </si>
  <si>
    <t>IR-VII.801.11.224.2021</t>
  </si>
  <si>
    <t>Nowe Skalmierzyce (miejsko-wiejska)</t>
  </si>
  <si>
    <t>Przebudowa drogi gminnej nr 793885P w miejscowości Węgry, ul. Nowa</t>
  </si>
  <si>
    <t>07.2022-10.2022</t>
  </si>
  <si>
    <t>IR-VII.801.11.158.2021</t>
  </si>
  <si>
    <t xml:space="preserve">Przebudowa drogi gminnej nr 674118P w m. Rychnów i drogi gminnej nr 674144P w m. Romanki </t>
  </si>
  <si>
    <t>IR-VII.801.11.315.2021</t>
  </si>
  <si>
    <t>Przebudowa drogi gminnej nr 793871P relacji Biskupice Ołoboczne - Skalmierzyce</t>
  </si>
  <si>
    <t>IR-VII.801.11.34.2021</t>
  </si>
  <si>
    <t>Szamocin (miejsko-wiejska)</t>
  </si>
  <si>
    <t>Przebudowa drogi gminnej w Lipiej Górze</t>
  </si>
  <si>
    <t>IR-VII.801.11.257.2021</t>
  </si>
  <si>
    <t>Odolanów (miejsko-wiejska)</t>
  </si>
  <si>
    <t>Przebudowa drogi gminnej nr 796331P ul. Osiedlowej  w Odolanowie.</t>
  </si>
  <si>
    <t>IR-VII.801.11.128.2021</t>
  </si>
  <si>
    <t>Lądek (wiejska)</t>
  </si>
  <si>
    <t>Przebudowa drogi gminnej Jaroszyn-Dziedzice</t>
  </si>
  <si>
    <t>IR-VII.801.11.267.2021</t>
  </si>
  <si>
    <t>Rozbudowa drogi gminnej w miejscowości Bądków Drugi</t>
  </si>
  <si>
    <t>IR-VII.801.11.260.2021</t>
  </si>
  <si>
    <t>Bralin (wiejska)</t>
  </si>
  <si>
    <t>Remont drogi gminnej w miejscowości Tabor Wielki, gmina Bralin</t>
  </si>
  <si>
    <t>IR-VII.801.11.51.2021</t>
  </si>
  <si>
    <t>Gołuchów (wiejska)</t>
  </si>
  <si>
    <t>Remont drogi gminnej Czechel - Kucharki</t>
  </si>
  <si>
    <t>IR-VII.801.11.225.2021</t>
  </si>
  <si>
    <t>Rogoźno (miejsko-wiejska)</t>
  </si>
  <si>
    <t>Remont drogi gminnej w miejscowości Cieśle, Gmina Rogoźno</t>
  </si>
  <si>
    <t>05.2022-06.2022</t>
  </si>
  <si>
    <t>IR-VII.801.11.87.2021</t>
  </si>
  <si>
    <t>Przebudowa drogi gminnej w miejscowości Okonek ul. Leśna</t>
  </si>
  <si>
    <t>IR-VII.801.11.323.2021</t>
  </si>
  <si>
    <t>Grodzisk Wielkopolski (miejsko-wiejska)</t>
  </si>
  <si>
    <t>Remont drogi gminnej nr 530542P na odcinku od miejscowości Snowidowo do skrzyżowania z drogą powiatową nr 3583P, gmina Grodzisk Wielkopolski</t>
  </si>
  <si>
    <t>IR-VII.801.11.303.2021</t>
  </si>
  <si>
    <t>Granowo (wiejska)</t>
  </si>
  <si>
    <t>Remont (modernizaja) ulicy Konstytucji 3 Maja w Granowie</t>
  </si>
  <si>
    <t>IR-VII.801.11.300.2021</t>
  </si>
  <si>
    <t>Przebudowa ulicy Rybackiej oraz Krętej w miejscowości Miłosław gm.Miłosław</t>
  </si>
  <si>
    <t>IR-VII.801.11.92.2021</t>
  </si>
  <si>
    <t>Modernizacja drogi gminnej polegająca na remoncie nawierzchni jezdni G1012P w m. Ostrowite ul. Jeziorna</t>
  </si>
  <si>
    <t>IR-VII.801.11.316.2021</t>
  </si>
  <si>
    <t>Kórnik (miejsko-wiejska)</t>
  </si>
  <si>
    <t>Przebudowa drogi gminnej ul. Wiosennej w Borówcu</t>
  </si>
  <si>
    <t>IR-VII.801.11.324.2021</t>
  </si>
  <si>
    <t>Remont drogi gminnej nr 530741P (ulicy Aleja 18-latków) i drogi gminnej nr 530667P (ulicy Nowaczyka) w miejscowosci Grodzisk Wielkopolski</t>
  </si>
  <si>
    <t>IR-VII.801.11.242.2021</t>
  </si>
  <si>
    <t>Jastrowie (miejsko-wiejska)</t>
  </si>
  <si>
    <t>Przebudowa drogi gminnej - ul. Konopnickiej w Jastrowiu</t>
  </si>
  <si>
    <t>IR-VII.801.11.106.2021</t>
  </si>
  <si>
    <t>Sieraków (miejsko-wiejska)</t>
  </si>
  <si>
    <t>Przebudowa ulicy Ułanów Wielkopolskich</t>
  </si>
  <si>
    <t>IR-VII.801.11.198.2021</t>
  </si>
  <si>
    <t>Żelazków (wiejska)</t>
  </si>
  <si>
    <t>Przebudowa drogi gminnej nr 4704P Ilno, Skarszew i Skarszewek</t>
  </si>
  <si>
    <t>IR-VII.801.11.55.2021</t>
  </si>
  <si>
    <t>Wyrzysk (miejsko-wiejska)</t>
  </si>
  <si>
    <t>Przebudowa drogi gminnej na odcinku Falmierowo-Gromadno</t>
  </si>
  <si>
    <t>IR-VII.801.11.178.2021</t>
  </si>
  <si>
    <t>Remont ul. Szkolnej na odcinku od ul. Łąkowej do ul. Leśnej w miejscowości Połajewo</t>
  </si>
  <si>
    <t>IR-VII.801.11.127.2021</t>
  </si>
  <si>
    <t>Wierzbinek (wiejska)</t>
  </si>
  <si>
    <t>Przebudowa drogi gminnej nr 451047P w miejscowości Sadlno</t>
  </si>
  <si>
    <t>09.2022-05.2023</t>
  </si>
  <si>
    <t>IR-VII.801.11.278.2021</t>
  </si>
  <si>
    <t>Puszczykowo (miejska)</t>
  </si>
  <si>
    <t>Budowa ul. Radosnej w Puszczykowie</t>
  </si>
  <si>
    <t>IR-VII.801.11.195.2021</t>
  </si>
  <si>
    <t>Oborniki (miejsko-wiejska)</t>
  </si>
  <si>
    <t>Rozbudowa ulicy Chłopskiej w Obornikach</t>
  </si>
  <si>
    <t>02.2022-12.2022</t>
  </si>
  <si>
    <t>IR-VII.801.11.192.2021</t>
  </si>
  <si>
    <t>Śrem (miejsko-wiejska)</t>
  </si>
  <si>
    <t>Rozbudowa ulicy Ogrodowej w Dąbrowie  - etap II</t>
  </si>
  <si>
    <t>IR-VII.801.11.318.2021</t>
  </si>
  <si>
    <t>Chrzypsko Wielkie (wiejska)</t>
  </si>
  <si>
    <t>Przebudowa ulicy Polnej w Chrzypsku Wielkim</t>
  </si>
  <si>
    <t>IR-VII.801.11.53.2021</t>
  </si>
  <si>
    <t>Pleszew (miejsko-wiejska)</t>
  </si>
  <si>
    <t>Budowa drogi 1KDD łączącej drogę powiatową 4335P z drogą gminną w Pleszewie.</t>
  </si>
  <si>
    <t>IR-VII.801.11.72.2021</t>
  </si>
  <si>
    <t>Przebudowa ul. Wiosennej w Paczkowie, gmina Swarzędz</t>
  </si>
  <si>
    <t>IR-VII.801.11.292.2021</t>
  </si>
  <si>
    <t>Budowa ulicy Akacjowej w Jutrosinie</t>
  </si>
  <si>
    <t>IR-VII.801.11.231.2021</t>
  </si>
  <si>
    <t>Suchy Las (wiejska)</t>
  </si>
  <si>
    <t>Budowa dróg w rejonie ulicy Diamentowej w Suchym Lesie - Etap II a</t>
  </si>
  <si>
    <t>IR-VII.801.11.152.2021</t>
  </si>
  <si>
    <t>Przebudowa drogi powiatowej nr 2497P Buk - Woźniki – Kotowo od km 11+710 do km16+312 – etap II i remont drogi powiatowej nr 2497P Buk - Woźniki – Kotowo od km 11+710 do km 16+312 – odcinek G-F</t>
  </si>
  <si>
    <t>IR-VII.801.11.281.2021</t>
  </si>
  <si>
    <t>Przebudowa ciągu dróg powiatowych nr 5288P i 5292P Raszków - Szczury od skrzyżowania z drogą nr 5291P w m. Moszczanka do skrzyżowania z droga krajową nr 11 w m. Szczury  na odc. dł. ok. 7,3 km</t>
  </si>
  <si>
    <t>06.2022-11.2023</t>
  </si>
  <si>
    <t>IR-VII.801.11.43.2021</t>
  </si>
  <si>
    <t xml:space="preserve">nowotomyski </t>
  </si>
  <si>
    <t>Przebudowa drogi powiatowej nr 2774P w Miedzichowie (Poznańska) - Modernizacja drogi w Miedzichowie</t>
  </si>
  <si>
    <t>IR-VII.801.11.304.2021</t>
  </si>
  <si>
    <t>Przebudowa drogi 2411 P w miejscowości Pławce</t>
  </si>
  <si>
    <t>IR-VII.801.11.174.2021</t>
  </si>
  <si>
    <t>Przebudowa drogi powiatowej nr 3301P ul. 11 Listopada w Sompolnie</t>
  </si>
  <si>
    <t>07.2022 -09.2023</t>
  </si>
  <si>
    <t>IR-VII.801.11.136.2021</t>
  </si>
  <si>
    <t>Przebudowa drogi powiatowej 3074P Sierakowo - Słomczyce - Piotrowice</t>
  </si>
  <si>
    <t>IR-VII.801.11.196.2021</t>
  </si>
  <si>
    <t>Prace remontowo - konserwacyjne dla drogi powiatowej nr 3800P Siedlec- Żodyń</t>
  </si>
  <si>
    <t>IR-VII.801.11.205.2021</t>
  </si>
  <si>
    <t>Przebudowa drogi powiatowej nr 4343P na odcinku Pleszew - Zielona Łąka</t>
  </si>
  <si>
    <t>IR-VII.801.11.311.2021</t>
  </si>
  <si>
    <t>Przebudowa ulicy 20 Października w ciągu drogi powiatowej nr 3722P</t>
  </si>
  <si>
    <t>IR-VII.801.11.144.2021</t>
  </si>
  <si>
    <t>Remont drogi powiatowej nr 1696P na odcinku Mieścisko - Budziejewko</t>
  </si>
  <si>
    <t>IR-VII.801.11.275.2021</t>
  </si>
  <si>
    <t>Przebudowa drogi powiatowej nr. 5587P Grabów - Osiek</t>
  </si>
  <si>
    <t>IR-VII.801.11.283.2021</t>
  </si>
  <si>
    <t>Przebudowa drogi powiatowej nr 3744 P Panienka – granica powiatu</t>
  </si>
  <si>
    <t>IR-VII.801.11.148.2021</t>
  </si>
  <si>
    <t xml:space="preserve">kaliski </t>
  </si>
  <si>
    <t>Przebudowa dróg powiatowych nr 6232P oraz nr 4634P na odcinku granica Powiatu Kaliskiego - Brzeziny- Czempisz</t>
  </si>
  <si>
    <t>09.2022-06.2024</t>
  </si>
  <si>
    <t>IR-VII.801.11.169.2021</t>
  </si>
  <si>
    <t>Przebudowa drogi powiatowej nr 4632P Wola Droszewska - Brzeziny</t>
  </si>
  <si>
    <t>IR-VII.801.11.197.2021</t>
  </si>
  <si>
    <t>Rozbudowa drogi powiatowej nr 3812P w m. Stary Widzim - Nowy Widzim</t>
  </si>
  <si>
    <t>IR-VII.801.11.11.2021</t>
  </si>
  <si>
    <t>Przebudowa drogi powiatowej nr 4770P na odcinku DW 309 do skrzyżowania w m. Wilkowice</t>
  </si>
  <si>
    <t>IR-VII.801.11.46.2021</t>
  </si>
  <si>
    <t>Przebudowa drogi nr 5183P ul. Grębowska odc. II – etap I w Koźminie Wlkp. w km od 0+115 do 0+270, l=155 mb z robotami na obiekcie mostowym o nr inwentarzowym JNI 01028624</t>
  </si>
  <si>
    <t>IR-VII.801.11.251.2021</t>
  </si>
  <si>
    <t>Rozbudowa drogi powiatowej nr 3914P na odcinku Szczodrowo - Sierakowo</t>
  </si>
  <si>
    <t>IR-VII.801.11.177.2021</t>
  </si>
  <si>
    <t>Przebudowa drogi powiatowej nr 3090P (ul.Kolejowa) w m.Gizałki</t>
  </si>
  <si>
    <t>IR-VII.801.11.266.2021</t>
  </si>
  <si>
    <t>Przebudowa drogi powiatowej 4087P Borek Wlkp. - Siedmiorogów Pierwszy</t>
  </si>
  <si>
    <t>04.2022-05.2022</t>
  </si>
  <si>
    <t>IR-VII.801.11.41.2021</t>
  </si>
  <si>
    <t>Przebudowa drogi - budowa ciągu pieszo - rowerowego droga powiatowa 5133P w m. Staniew - Koźmin Wlkp. - etap I i II</t>
  </si>
  <si>
    <t>IR-VII.801.11.252.2021</t>
  </si>
  <si>
    <t xml:space="preserve">kościański </t>
  </si>
  <si>
    <t>Budowa, przebudowa i rozbudowa drogi powiatowej nr 3962P ul. Łąkowa w Kościanie</t>
  </si>
  <si>
    <t>IR-VII.801.11.143.2021</t>
  </si>
  <si>
    <t>Rozbudowa drogi powiatowej nr 1610P odcinek od drogi woj. 196 - m. Przysieczyn wraz z budową ścieżki pieszo - rowerowej.</t>
  </si>
  <si>
    <t>04.2022-08.2023</t>
  </si>
  <si>
    <t>IR-VII.801.11.253.2021</t>
  </si>
  <si>
    <t>Przebudowa drogi powiatowej nr 5487P Stwolno-Skrzyptowo na odcinku od miejscowości Zawady do skrzyżowania z drogą gminną do miejscowości Ugoda.</t>
  </si>
  <si>
    <t>IR-VII.801.11.175.2021</t>
  </si>
  <si>
    <t>Przebudowa drogi powiatowej nr 1494P Rutki-Sypniewo</t>
  </si>
  <si>
    <t>IR-VII.801.11.271.2021</t>
  </si>
  <si>
    <t xml:space="preserve">Przebudowa drogi powiatowej nr 4087P Pogorzela - Wziąchów - Kromolice - granica powiatu </t>
  </si>
  <si>
    <t>IR-VII.801.11.279.2021</t>
  </si>
  <si>
    <t>Żerków (miejsko-wiejska</t>
  </si>
  <si>
    <t>Przebudowa ulicy Słonecznej i ulicy Adama Asnyka oraz rozbudowa ulicy Marii Konopnickiej w Żerkowie</t>
  </si>
  <si>
    <t>IR-VII.801.11.298.2021</t>
  </si>
  <si>
    <t xml:space="preserve">Budowa drogi w miejscowości Góreczki Wielkie </t>
  </si>
  <si>
    <t>IR-VII.801.11.94.2021</t>
  </si>
  <si>
    <t>03.2022-08.2024</t>
  </si>
  <si>
    <t>IR-VII.801.11.339.2021</t>
  </si>
  <si>
    <t>Remont  ul. Prusa w Obrzycku od skrzyżowania z ul. Ogrodową do skrzyżowania z ul. Stawną</t>
  </si>
  <si>
    <t>IR-VII.801.11.37.2021</t>
  </si>
  <si>
    <t>Sompolno (miejsko-wiejska)</t>
  </si>
  <si>
    <t>Przebudowa ulicy Piotrkowskiej w Sompolnie wraz z kanalizacją deszczową.</t>
  </si>
  <si>
    <t>IR-VII.801.11.140.2021</t>
  </si>
  <si>
    <t>Ślesin (miejsko-wiejska)</t>
  </si>
  <si>
    <t>Przebudowa ulicy 20 Stycznia w Ślesinie</t>
  </si>
  <si>
    <t>IR-VII.801.11.291.2021</t>
  </si>
  <si>
    <t>Remont  ul. Mickiewicza w Obrzycku</t>
  </si>
  <si>
    <t>IR-VII.801.11.78.2021</t>
  </si>
  <si>
    <t>Konin M (miejska)</t>
  </si>
  <si>
    <t>Budowa ul. Laskówieckiej w Koninie</t>
  </si>
  <si>
    <t>IR-VII.801.11.61.2021</t>
  </si>
  <si>
    <t>Remont drogi gminnej nr 836559P w miejscowości Palaty</t>
  </si>
  <si>
    <t>IR-VII.801.11.238.2021</t>
  </si>
  <si>
    <t>Rawicz (miejsko-wiejska)</t>
  </si>
  <si>
    <t>Przebudowa ciągu dróg gminnych ulicy Targowej i Wały Ks. Józefa Poniatowskiego w Rawiczu</t>
  </si>
  <si>
    <t>IR-VII.801.11.167.2021</t>
  </si>
  <si>
    <t>Budowa dróg wewnętrznych z odwodnieniem  w Jaromierzu</t>
  </si>
  <si>
    <t>IR-VII.801.11.327.2021</t>
  </si>
  <si>
    <t>Przebudowa drogi gminnej G859633P w Myjomicach - etap II</t>
  </si>
  <si>
    <t>IR-VII.801.11.6.2021</t>
  </si>
  <si>
    <t>Budowa drogi gminnej Jabłonna - Blinek</t>
  </si>
  <si>
    <t>IR-VII.801.11.296.2021</t>
  </si>
  <si>
    <t>Remont  ul. Marcinkowskiego w Obrzycku</t>
  </si>
  <si>
    <t>IR-VII.801.11.268.2021</t>
  </si>
  <si>
    <t>Przebudowa ul. Fiołkowej w Puszczykowie wraz z budową kanalizacji deszczowej</t>
  </si>
  <si>
    <t>IR-VII.801.11.222.2021</t>
  </si>
  <si>
    <t>Budowa ul. Bukowej w Ostrzeszowie</t>
  </si>
  <si>
    <t>IR-VII.801.11.230.2021</t>
  </si>
  <si>
    <t>Przebudowa ul. Jodłowa, ul. Sosnowa oraz ul. Brzozowa w m. Skulsk gm. Skulsk</t>
  </si>
  <si>
    <t>IR-VII.801.11.109.2021</t>
  </si>
  <si>
    <t>Turek (wiejska)</t>
  </si>
  <si>
    <t>Budowa dróg osiedlowych w m. Obrzębin i w m. Słodków Kolonia, gmina Turek</t>
  </si>
  <si>
    <t>01.2022-12.2023</t>
  </si>
  <si>
    <t>IR-VII.801.11.58.2021</t>
  </si>
  <si>
    <t>Przebudowa ul. M. Kopernika w m. Koźminek</t>
  </si>
  <si>
    <t>IR-VII.801.11.337.2021</t>
  </si>
  <si>
    <t>Budowa ulicy Dąbrówki w Trzciance - drogi gminnej łączącej ul. Parkową z ul. Reymonta</t>
  </si>
  <si>
    <t>IR-VII.801.11.206.2021</t>
  </si>
  <si>
    <t>Witkowo (miejsko-wiejska)</t>
  </si>
  <si>
    <t>Poprawa infrastruktury komunikacyjnej oraz bezpieczeństwa użytkowników ruchu drogowego, poprzez przebudowę dróg gminnych w miejscowościach: Małachowo-Złych Miejsc, Małachowo-Szemborowice i Małachowo-Wierzbiczany, gm. Witkowo.</t>
  </si>
  <si>
    <t>08.2022-06.2023</t>
  </si>
  <si>
    <t>IR-VII.801.11.67.2021</t>
  </si>
  <si>
    <t>Kramsk (wiejska)</t>
  </si>
  <si>
    <t>Przebudowa drogi gminnej na odcinku Kramsk-Dębicz</t>
  </si>
  <si>
    <t>IR-VII.801.11.223.2021</t>
  </si>
  <si>
    <t>Krobia (miejsko-wiejska)</t>
  </si>
  <si>
    <t xml:space="preserve">Rewitalizacja przestrzeni miejskiej Krobi - budowa i przebudowa gminnych ciągów komunikacyjnych ulic: Targowej i Poznańskiej </t>
  </si>
  <si>
    <t>IR-VII.801.11.284.2021</t>
  </si>
  <si>
    <t>Budowa dróg w Krzyżu Wielkopolski - etap III - ul. Żeromskiego</t>
  </si>
  <si>
    <t>IR-VII.801.11.15.2021</t>
  </si>
  <si>
    <t>Międzychód (miejsko-wiejska)</t>
  </si>
  <si>
    <t>Budowa drogi gminnej na odcinku Zamyślin - Piłka</t>
  </si>
  <si>
    <t>IR-VII.801.11.295.2021</t>
  </si>
  <si>
    <t>Śmigiel (miejsko-wiejska)</t>
  </si>
  <si>
    <t>Budowa wraz z przebudową ul. Leśnej w Nietążkowie  wraz z przygotowaniem i uzbrojeniem terenów inwestycyjnych przy węźle drogi ekspresowej S5</t>
  </si>
  <si>
    <t>IR-VII.801.11.59.2021</t>
  </si>
  <si>
    <t>Przebudowa ul. A. Mickiewicza w m. Koźminek</t>
  </si>
  <si>
    <t>IR-VII.801.11.338.2021</t>
  </si>
  <si>
    <t>Rozbudowa ul. Rzemieślniczej w Trzciance</t>
  </si>
  <si>
    <t>IR-VII.801.11.146.2021</t>
  </si>
  <si>
    <t>Rokietnica (wiejska)</t>
  </si>
  <si>
    <t>Rozbudowa ulicy Witkowej w Rokietnicy</t>
  </si>
  <si>
    <t>IR-VII.801.11.57.2021</t>
  </si>
  <si>
    <t>Nowy Tomyśl (miejsko-wiejska)</t>
  </si>
  <si>
    <t>nowotomyski</t>
  </si>
  <si>
    <t>Budowa i przebudowa ulic: Irysowej, Konwaliowej, Goździkowej oraz Lawendowej w Nowym Tomyślu wraz z infrastrukturą towarzyszącą</t>
  </si>
  <si>
    <t>04.2022-11.2024</t>
  </si>
  <si>
    <t>IR-VII.801.11.108.2021</t>
  </si>
  <si>
    <t>Grodziec (wiejska)</t>
  </si>
  <si>
    <t>Budowa drogi gminnej w Grodźcu, ul. Targowa.</t>
  </si>
  <si>
    <t>03.2022-02.2023</t>
  </si>
  <si>
    <t>IR-VII.801.11.250.2021</t>
  </si>
  <si>
    <t>Koło (miejska)</t>
  </si>
  <si>
    <t>Budowa ulicy Różanej w Kole - Etap I</t>
  </si>
  <si>
    <t>IR-VII.801.11.305.2021</t>
  </si>
  <si>
    <t xml:space="preserve">Przebudowa drogi w m. Golina, ul. Powstańców Warszawy - Sięgacz </t>
  </si>
  <si>
    <t>IR-VII.801.11.96.2021</t>
  </si>
  <si>
    <t>Budowa ul. Chełmońskiego w Turku</t>
  </si>
  <si>
    <t>IR-VII.801.11.236.2021</t>
  </si>
  <si>
    <t>Budowa ulic Piłkarskiej i Licealnej w Rychwale w zakresie przebudowy ulic wraz z odwodnieniem</t>
  </si>
  <si>
    <t>IR-VII.801.11.309.2021</t>
  </si>
  <si>
    <t>Budowa ulic Malinowej, Wrzosowej (na odcinku od ul. Leśnej do ul. Malinowej), Modrzewiowej i Jeżynowej (na odcinku od ul. Modrzewiowej do ul. Malinowej) wraz z budową kanalizacji deszczowej w Palędziu w gminie Dopiewo</t>
  </si>
  <si>
    <t>02.2022-04.2023</t>
  </si>
  <si>
    <t>IR-VII.801.11.130.2021</t>
  </si>
  <si>
    <t>Przebudowa ul. Ciasnej w m. Koźminek</t>
  </si>
  <si>
    <t>IR-VII.801.11.334.2021</t>
  </si>
  <si>
    <t xml:space="preserve">Rozbudowa (przebudowa) ulicy Skockiej w Wągrowcu </t>
  </si>
  <si>
    <t>IR-VII.801.11.105.2021</t>
  </si>
  <si>
    <t>Tarnowo Podgórne (wiejska)</t>
  </si>
  <si>
    <t>Rozbudowa ul. Batorowskiej w Wysogotowie, Gmina Tarnowo Podgórne</t>
  </si>
  <si>
    <t>IR-VII.801.11.228.2021</t>
  </si>
  <si>
    <t>Przebudowa drogi gminnej w miejscowości Buszkowo Parcele</t>
  </si>
  <si>
    <t>IR-VII.801.11.153.2021</t>
  </si>
  <si>
    <t>Remont odcinka ul. Żabikowskiej w Luboniu.</t>
  </si>
  <si>
    <t>IR-VII.801.11.120.2021</t>
  </si>
  <si>
    <t>Budowa ulicy Północnej w Promnicach</t>
  </si>
  <si>
    <t>01.2022-10.2023</t>
  </si>
  <si>
    <t>IR-VII.801.11.75.2021</t>
  </si>
  <si>
    <t>Przebudowa drogi gminnej - ulica Rębiechowska w Kobylinie</t>
  </si>
  <si>
    <t>IR-VII.801.11.319.2021</t>
  </si>
  <si>
    <t>Przebudowa ul. Władysława Jagiełły w Ostrzeszowie</t>
  </si>
  <si>
    <t>IR-VII.801.11.188.2021</t>
  </si>
  <si>
    <t>Kościan (wiejska)</t>
  </si>
  <si>
    <t>Budowa ulicy Wielichowskiej i Krótkiej w Pelikanie.</t>
  </si>
  <si>
    <t>IR-VII.801.11.103.2021</t>
  </si>
  <si>
    <t>Wysoka (miejsko-wiejska)</t>
  </si>
  <si>
    <t>Przebudowa drogi Jeziorki Kosztowskie w kierunku Kosztowa (1,76 km)</t>
  </si>
  <si>
    <t>IR-VII.801.11.39.2021</t>
  </si>
  <si>
    <t>Krajenka (miejsko-wiejska)</t>
  </si>
  <si>
    <t>Przebudowa części ulicy Dworcowej i ulicy ks. M. Grochowskiego w Krajence</t>
  </si>
  <si>
    <t>IR-VII.801.11.2.2021</t>
  </si>
  <si>
    <t xml:space="preserve">Budowa drogi gminnej nr G852555 i G852537 Mroczeń - Słupia pod Kępnem </t>
  </si>
  <si>
    <t>IR-VII.801.11.62.2021</t>
  </si>
  <si>
    <t>Remont ulicy Klasztornej w Grabowie nad Prosną</t>
  </si>
  <si>
    <t>IR-VII.801.11.277.2021</t>
  </si>
  <si>
    <t>Budowa ul. Tenisowej w Puszczykowie wraz z rozbudową kanalizacji deszczowej oraz budową oświetlenia - etap II</t>
  </si>
  <si>
    <t>IR-VII.801.11.226.2021</t>
  </si>
  <si>
    <t>Remont drogi w Donatowie łączącej powiat kościański z powiatem śremskim</t>
  </si>
  <si>
    <t>IR-VII.801.11.216.2021</t>
  </si>
  <si>
    <t>Przebudowa ul. Ogrodowej w Lubaszu</t>
  </si>
  <si>
    <t>IR-VII.801.11.258.2021</t>
  </si>
  <si>
    <t>Nekla (miejsko-wiejska)</t>
  </si>
  <si>
    <t>Budowa ul. Kasztanowej w m. Podstolice wraz z infrastrukturą towarzyszącą</t>
  </si>
  <si>
    <t>IR-VII.801.11.88.2021</t>
  </si>
  <si>
    <t>Czerniejewo (miejsko-wiejska)</t>
  </si>
  <si>
    <t>Przebudowa ulicy Kochanowskiego w m. Żydowo, dz. nr 210</t>
  </si>
  <si>
    <t>IR-VII.801.11.124.2021</t>
  </si>
  <si>
    <t>Przebudowa drogi gminnej Mirkowice - Mirkowiczki</t>
  </si>
  <si>
    <t>IR-VII.801.11.10.2021</t>
  </si>
  <si>
    <t>Słupca (miejska)</t>
  </si>
  <si>
    <t>Przebudowa Al. Tysiąclecia w Słupcy</t>
  </si>
  <si>
    <t xml:space="preserve">Budowa drogi gminnej Psary - Przykona </t>
  </si>
  <si>
    <t>IR-VII.801.11.244.2021</t>
  </si>
  <si>
    <t>Przebudowa ulicy Kolejowej w Jastrowiu</t>
  </si>
  <si>
    <t>IR-VII.801.11.63.2021</t>
  </si>
  <si>
    <t xml:space="preserve">Przebudowa ulicy Różanej i Łąkowej w miejscowości Pecna </t>
  </si>
  <si>
    <t>IR-VII.801.11.149.2021</t>
  </si>
  <si>
    <t>Przebudowa wraz z remontem drogi gminnej w Konarach</t>
  </si>
  <si>
    <t>IR-VII.801.11.125.2021</t>
  </si>
  <si>
    <t>Przebudowa ulicu Mickiewicza w m. Żydowo, dz. nr 314</t>
  </si>
  <si>
    <t>IR-VII.801.11.99.2021</t>
  </si>
  <si>
    <t>Pępowo (wiejska)</t>
  </si>
  <si>
    <t>Przebudowa ulicy Promienistej w Pępowie.</t>
  </si>
  <si>
    <t>IR-VII.801.11.263.2021</t>
  </si>
  <si>
    <t>Przebudowa ulicy Róża w Słupcy</t>
  </si>
  <si>
    <t>IR-VII.801.11.325.2021</t>
  </si>
  <si>
    <t>Budowa odcinka drogi gminnej nr 530696P (ulicy Sadowej) w Grodzisku Wielkopolskim</t>
  </si>
  <si>
    <t>IR-VII.801.11.134.2021</t>
  </si>
  <si>
    <t>Budowa ulicy Łanowej oraz odcinka ul. Kłosowej w Kicinie.</t>
  </si>
  <si>
    <t>IR-VII.801.11.117.2021</t>
  </si>
  <si>
    <t>Budowa ulicy Marysieńki w Czerwonaku</t>
  </si>
  <si>
    <t>01.2022-10.2022</t>
  </si>
  <si>
    <t>08.2021-08.2022</t>
  </si>
  <si>
    <t>11.2021-10.2023</t>
  </si>
  <si>
    <t>12.2021- 12.2022</t>
  </si>
  <si>
    <t>09.2021- 11.2022</t>
  </si>
  <si>
    <t>02.2021- 06.2022</t>
  </si>
  <si>
    <t>09.2021-11.2022</t>
  </si>
  <si>
    <t xml:space="preserve">3014033
</t>
  </si>
  <si>
    <t>09.2021-05.2022</t>
  </si>
  <si>
    <t>05.2022-09.2023</t>
  </si>
  <si>
    <t>03.2022-07.2023</t>
  </si>
  <si>
    <t>IR-VII.801.19.19.2020</t>
  </si>
  <si>
    <t>Przebudowa drogi gminnej 621563P (ul. Konopnickiej) w Choczu.</t>
  </si>
  <si>
    <r>
      <t xml:space="preserve">Chocz (miejsko-wiejska)
</t>
    </r>
    <r>
      <rPr>
        <b/>
        <sz val="8"/>
        <color indexed="10"/>
        <rFont val="Arial"/>
        <family val="2"/>
      </rPr>
      <t>(Beneficjent zrezygnował z realizacji zadania)</t>
    </r>
  </si>
  <si>
    <r>
      <t xml:space="preserve">Turek (miejska)
</t>
    </r>
    <r>
      <rPr>
        <b/>
        <sz val="8"/>
        <color indexed="10"/>
        <rFont val="Arial"/>
        <family val="2"/>
      </rPr>
      <t>(Beneficjent zresygnował z realizacji zadania)</t>
    </r>
  </si>
  <si>
    <r>
      <t xml:space="preserve">Okonek (miejsko-wiejska)
</t>
    </r>
    <r>
      <rPr>
        <b/>
        <sz val="8"/>
        <color indexed="10"/>
        <rFont val="Arial"/>
        <family val="2"/>
      </rPr>
      <t>(Beneficjent zresygnował z realizacji zadania)</t>
    </r>
  </si>
  <si>
    <t>IR-VII.801.19.224.2020</t>
  </si>
  <si>
    <r>
      <t xml:space="preserve">Gostyń (miejsko-wiejska)
</t>
    </r>
    <r>
      <rPr>
        <b/>
        <sz val="8"/>
        <color indexed="10"/>
        <rFont val="Arial"/>
        <family val="2"/>
      </rPr>
      <t>(Beneficjent zresygnował z realizacji zadania)</t>
    </r>
  </si>
  <si>
    <r>
      <t xml:space="preserve">obornicki
</t>
    </r>
    <r>
      <rPr>
        <b/>
        <sz val="8"/>
        <color indexed="10"/>
        <rFont val="Arial"/>
        <family val="2"/>
      </rPr>
      <t>(Beneficjent zrezygnował z realizacji zadania)</t>
    </r>
  </si>
  <si>
    <t>09.2021- 07.2022</t>
  </si>
  <si>
    <t>12.2021- 07.2022</t>
  </si>
  <si>
    <t>03.2021-09.2022</t>
  </si>
  <si>
    <t>IR-VII.801.11.145.2021</t>
  </si>
  <si>
    <t>Włoszakowice (wiejska)</t>
  </si>
  <si>
    <t xml:space="preserve">Rozbudowa z przebudową ulicy Myśliwskiej wraz z odwodnieniem w m. Włoszakowice oraz budową pętli autobusowej z miejscami parkingowymi i odwodnieniem powierzchniowym </t>
  </si>
  <si>
    <t>IR-VII.801.11.232.2021</t>
  </si>
  <si>
    <t>Budowa ulicy Józefa Grobelnego w Buku</t>
  </si>
  <si>
    <t>IR-VII.801.11.314.2021</t>
  </si>
  <si>
    <t>Budowa drogi gminnej ulicy Szerokiej w Robakowie w gminie Kórnik.</t>
  </si>
  <si>
    <t>02.2022-07.2022</t>
  </si>
  <si>
    <t>IR-VII.801.11.68.2021</t>
  </si>
  <si>
    <t>Budowa ul. Garncarskiej w Plewiskach.</t>
  </si>
  <si>
    <t>IR-VII.801.11.116.2021</t>
  </si>
  <si>
    <t>Budowa ulic Stokrotkowej i Szafirowej w Miękowie</t>
  </si>
  <si>
    <t>IR-VII.801.11.70.2021</t>
  </si>
  <si>
    <t>Budowa i przedudowa ul. Leśnej w Nowym Tomyślu i Paproci - część II</t>
  </si>
  <si>
    <r>
      <t xml:space="preserve">Województwo: </t>
    </r>
    <r>
      <rPr>
        <sz val="8"/>
        <color indexed="10"/>
        <rFont val="Arial"/>
        <family val="2"/>
      </rPr>
      <t>WIELKOPOLSKIE</t>
    </r>
  </si>
  <si>
    <t>ZATWIERDZAM
……………………………………………………………………………………………….</t>
  </si>
  <si>
    <t>47*</t>
  </si>
  <si>
    <t>156*</t>
  </si>
  <si>
    <t xml:space="preserve">Przebudowa drogi gminnej w miejscowości Radwanki </t>
  </si>
  <si>
    <t>Margonin (miejsko-wiejska)</t>
  </si>
  <si>
    <t>chodzielski</t>
  </si>
  <si>
    <r>
      <t>Dofinansowanie przyznane w naborze</t>
    </r>
    <r>
      <rPr>
        <b/>
        <sz val="8"/>
        <rFont val="Arial"/>
        <family val="2"/>
      </rPr>
      <t>:</t>
    </r>
    <r>
      <rPr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na rok 2022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</si>
</sst>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0.0000"/>
    <numFmt numFmtId="166" formatCode="#,##0.00\ &quot;zł&quot;"/>
    <numFmt numFmtId="167" formatCode="#,##0.000"/>
    <numFmt numFmtId="168" formatCode="#,##0.00\ _z_ł"/>
    <numFmt numFmtId="169" formatCode="#,###.00"/>
    <numFmt numFmtId="170" formatCode="[$-415]mmm\-yy"/>
    <numFmt numFmtId="171" formatCode="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53"/>
      <name val="Arial"/>
      <family val="2"/>
    </font>
    <font>
      <sz val="8"/>
      <color indexed="51"/>
      <name val="Arial"/>
      <family val="2"/>
    </font>
    <font>
      <b/>
      <sz val="8"/>
      <color indexed="57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theme="5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FFC000"/>
      <name val="Arial"/>
      <family val="2"/>
    </font>
    <font>
      <sz val="8"/>
      <color theme="1"/>
      <name val="Arial"/>
      <family val="2"/>
    </font>
    <font>
      <b/>
      <sz val="8"/>
      <color theme="9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ck"/>
      <right style="medium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medium"/>
      <top style="thick"/>
      <bottom style="thin"/>
    </border>
    <border>
      <left style="thin"/>
      <right style="thick"/>
      <top style="thick"/>
      <bottom style="thin"/>
    </border>
    <border>
      <left style="thick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thick"/>
      <right style="medium"/>
      <top style="thin"/>
      <bottom/>
    </border>
    <border>
      <left style="thin"/>
      <right/>
      <top style="thin"/>
      <bottom/>
    </border>
    <border>
      <left style="thin"/>
      <right style="thick"/>
      <top style="thin"/>
      <bottom/>
    </border>
    <border>
      <left style="thick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vertical="center"/>
    </xf>
    <xf numFmtId="0" fontId="28" fillId="0" borderId="0" xfId="0" applyFont="1" applyFill="1" applyAlignment="1">
      <alignment vertical="center"/>
    </xf>
    <xf numFmtId="4" fontId="28" fillId="0" borderId="0" xfId="0" applyNumberFormat="1" applyFont="1" applyFill="1" applyAlignment="1">
      <alignment vertical="center"/>
    </xf>
    <xf numFmtId="4" fontId="54" fillId="0" borderId="10" xfId="0" applyNumberFormat="1" applyFont="1" applyFill="1" applyBorder="1" applyAlignment="1">
      <alignment horizontal="right" vertical="center" wrapText="1"/>
    </xf>
    <xf numFmtId="4" fontId="55" fillId="0" borderId="10" xfId="0" applyNumberFormat="1" applyFont="1" applyFill="1" applyBorder="1" applyAlignment="1">
      <alignment horizontal="right" vertical="center" wrapText="1"/>
    </xf>
    <xf numFmtId="9" fontId="5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right" vertical="center" wrapText="1"/>
    </xf>
    <xf numFmtId="4" fontId="58" fillId="0" borderId="10" xfId="0" applyNumberFormat="1" applyFont="1" applyFill="1" applyBorder="1" applyAlignment="1">
      <alignment horizontal="right" vertical="center" wrapText="1"/>
    </xf>
    <xf numFmtId="0" fontId="3" fillId="0" borderId="0" xfId="55" applyFont="1" applyFill="1" applyAlignment="1">
      <alignment horizontal="center" vertical="center"/>
      <protection/>
    </xf>
    <xf numFmtId="0" fontId="56" fillId="0" borderId="0" xfId="55" applyFont="1" applyFill="1" applyAlignment="1">
      <alignment horizontal="center" vertical="center"/>
      <protection/>
    </xf>
    <xf numFmtId="9" fontId="56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 shrinkToFit="1"/>
    </xf>
    <xf numFmtId="0" fontId="59" fillId="0" borderId="0" xfId="0" applyFont="1" applyAlignment="1">
      <alignment horizontal="center" vertical="center"/>
    </xf>
    <xf numFmtId="4" fontId="51" fillId="0" borderId="0" xfId="0" applyNumberFormat="1" applyFont="1" applyFill="1" applyAlignment="1">
      <alignment vertical="center"/>
    </xf>
    <xf numFmtId="0" fontId="51" fillId="0" borderId="0" xfId="0" applyFont="1" applyFill="1" applyAlignment="1">
      <alignment vertical="center"/>
    </xf>
    <xf numFmtId="4" fontId="57" fillId="0" borderId="11" xfId="0" applyNumberFormat="1" applyFont="1" applyFill="1" applyBorder="1" applyAlignment="1">
      <alignment horizontal="right" vertical="center" wrapText="1"/>
    </xf>
    <xf numFmtId="9" fontId="7" fillId="0" borderId="11" xfId="0" applyNumberFormat="1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/>
    </xf>
    <xf numFmtId="9" fontId="58" fillId="0" borderId="10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9" fontId="56" fillId="0" borderId="12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/>
    </xf>
    <xf numFmtId="9" fontId="5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56" fillId="0" borderId="13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167" fontId="56" fillId="0" borderId="10" xfId="0" applyNumberFormat="1" applyFont="1" applyFill="1" applyBorder="1" applyAlignment="1">
      <alignment horizontal="center" vertical="center"/>
    </xf>
    <xf numFmtId="165" fontId="56" fillId="0" borderId="10" xfId="0" applyNumberFormat="1" applyFont="1" applyFill="1" applyBorder="1" applyAlignment="1">
      <alignment horizontal="center" vertical="center" wrapText="1"/>
    </xf>
    <xf numFmtId="165" fontId="56" fillId="0" borderId="14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9" fontId="56" fillId="0" borderId="10" xfId="0" applyNumberFormat="1" applyFont="1" applyFill="1" applyBorder="1" applyAlignment="1">
      <alignment horizontal="center" vertical="center"/>
    </xf>
    <xf numFmtId="168" fontId="56" fillId="0" borderId="10" xfId="0" applyNumberFormat="1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68" fontId="3" fillId="0" borderId="12" xfId="0" applyNumberFormat="1" applyFont="1" applyFill="1" applyBorder="1" applyAlignment="1">
      <alignment horizontal="left" vertical="top" wrapText="1"/>
    </xf>
    <xf numFmtId="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left" vertical="center" wrapText="1"/>
    </xf>
    <xf numFmtId="168" fontId="56" fillId="0" borderId="12" xfId="0" applyNumberFormat="1" applyFont="1" applyFill="1" applyBorder="1" applyAlignment="1">
      <alignment horizontal="left" vertical="top" wrapText="1"/>
    </xf>
    <xf numFmtId="49" fontId="56" fillId="0" borderId="12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167" fontId="56" fillId="0" borderId="10" xfId="0" applyNumberFormat="1" applyFont="1" applyFill="1" applyBorder="1" applyAlignment="1">
      <alignment horizontal="center" vertical="center" wrapText="1"/>
    </xf>
    <xf numFmtId="167" fontId="3" fillId="0" borderId="12" xfId="0" applyNumberFormat="1" applyFont="1" applyFill="1" applyBorder="1" applyAlignment="1">
      <alignment horizontal="center" vertical="center" wrapText="1"/>
    </xf>
    <xf numFmtId="167" fontId="56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center" vertical="center"/>
    </xf>
    <xf numFmtId="167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9" fontId="9" fillId="0" borderId="12" xfId="0" applyNumberFormat="1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center" vertical="center" wrapText="1"/>
    </xf>
    <xf numFmtId="168" fontId="56" fillId="0" borderId="18" xfId="0" applyNumberFormat="1" applyFont="1" applyFill="1" applyBorder="1" applyAlignment="1">
      <alignment horizontal="left" vertical="center" wrapText="1"/>
    </xf>
    <xf numFmtId="0" fontId="56" fillId="0" borderId="18" xfId="0" applyFont="1" applyFill="1" applyBorder="1" applyAlignment="1">
      <alignment horizontal="center" vertical="center" wrapText="1"/>
    </xf>
    <xf numFmtId="167" fontId="56" fillId="0" borderId="18" xfId="0" applyNumberFormat="1" applyFont="1" applyFill="1" applyBorder="1" applyAlignment="1">
      <alignment horizontal="center" vertical="center" wrapText="1"/>
    </xf>
    <xf numFmtId="9" fontId="56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71" fontId="5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8" fontId="3" fillId="0" borderId="14" xfId="0" applyNumberFormat="1" applyFont="1" applyFill="1" applyBorder="1" applyAlignment="1">
      <alignment horizontal="left" vertical="top" wrapText="1"/>
    </xf>
    <xf numFmtId="167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top" wrapText="1"/>
    </xf>
    <xf numFmtId="17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167" fontId="3" fillId="0" borderId="12" xfId="0" applyNumberFormat="1" applyFont="1" applyFill="1" applyBorder="1" applyAlignment="1">
      <alignment horizontal="center" vertical="center"/>
    </xf>
    <xf numFmtId="9" fontId="0" fillId="0" borderId="0" xfId="59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167" fontId="55" fillId="0" borderId="10" xfId="0" applyNumberFormat="1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wrapText="1"/>
    </xf>
    <xf numFmtId="4" fontId="0" fillId="0" borderId="0" xfId="0" applyNumberForma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167" fontId="7" fillId="0" borderId="10" xfId="0" applyNumberFormat="1" applyFont="1" applyFill="1" applyBorder="1" applyAlignment="1">
      <alignment horizontal="center" vertical="center"/>
    </xf>
    <xf numFmtId="167" fontId="58" fillId="0" borderId="10" xfId="0" applyNumberFormat="1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55" applyFont="1" applyFill="1" applyAlignment="1">
      <alignment horizontal="left" vertical="center"/>
      <protection/>
    </xf>
    <xf numFmtId="0" fontId="56" fillId="0" borderId="0" xfId="55" applyFont="1" applyFill="1" applyAlignment="1">
      <alignment horizontal="left" vertical="center"/>
      <protection/>
    </xf>
    <xf numFmtId="0" fontId="59" fillId="0" borderId="0" xfId="0" applyFont="1" applyAlignment="1">
      <alignment horizontal="left"/>
    </xf>
    <xf numFmtId="0" fontId="9" fillId="0" borderId="1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9" fontId="3" fillId="0" borderId="0" xfId="59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63" fillId="0" borderId="0" xfId="0" applyFont="1" applyFill="1" applyAlignment="1">
      <alignment horizontal="center" vertical="center" wrapText="1" shrinkToFit="1"/>
    </xf>
    <xf numFmtId="4" fontId="63" fillId="0" borderId="0" xfId="0" applyNumberFormat="1" applyFont="1" applyFill="1" applyAlignment="1">
      <alignment vertical="center"/>
    </xf>
    <xf numFmtId="0" fontId="6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63" fillId="0" borderId="0" xfId="0" applyFont="1" applyFill="1" applyAlignment="1">
      <alignment/>
    </xf>
    <xf numFmtId="0" fontId="63" fillId="0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2" fillId="0" borderId="10" xfId="0" applyFont="1" applyFill="1" applyBorder="1" applyAlignment="1">
      <alignment horizontal="center" vertical="center"/>
    </xf>
    <xf numFmtId="9" fontId="63" fillId="0" borderId="0" xfId="59" applyFont="1" applyFill="1" applyAlignment="1">
      <alignment horizontal="center" vertical="center"/>
    </xf>
    <xf numFmtId="4" fontId="63" fillId="0" borderId="0" xfId="0" applyNumberFormat="1" applyFont="1" applyFill="1" applyAlignment="1">
      <alignment horizontal="center" vertical="center"/>
    </xf>
    <xf numFmtId="0" fontId="63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left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4" fontId="63" fillId="0" borderId="0" xfId="0" applyNumberFormat="1" applyFont="1" applyAlignment="1">
      <alignment horizontal="center" vertical="center"/>
    </xf>
    <xf numFmtId="0" fontId="56" fillId="0" borderId="0" xfId="0" applyFont="1" applyAlignment="1">
      <alignment/>
    </xf>
    <xf numFmtId="167" fontId="63" fillId="0" borderId="0" xfId="0" applyNumberFormat="1" applyFont="1" applyFill="1" applyAlignment="1">
      <alignment horizontal="center" vertical="center"/>
    </xf>
    <xf numFmtId="0" fontId="63" fillId="0" borderId="0" xfId="0" applyFont="1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60" fillId="0" borderId="24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/>
    </xf>
    <xf numFmtId="0" fontId="7" fillId="0" borderId="2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 vertical="center"/>
    </xf>
    <xf numFmtId="166" fontId="7" fillId="0" borderId="29" xfId="0" applyNumberFormat="1" applyFont="1" applyFill="1" applyBorder="1" applyAlignment="1">
      <alignment vertical="center"/>
    </xf>
    <xf numFmtId="166" fontId="7" fillId="0" borderId="30" xfId="0" applyNumberFormat="1" applyFont="1" applyFill="1" applyBorder="1" applyAlignment="1">
      <alignment vertical="center"/>
    </xf>
    <xf numFmtId="166" fontId="7" fillId="33" borderId="31" xfId="0" applyNumberFormat="1" applyFont="1" applyFill="1" applyBorder="1" applyAlignment="1">
      <alignment vertical="center"/>
    </xf>
    <xf numFmtId="166" fontId="7" fillId="0" borderId="28" xfId="0" applyNumberFormat="1" applyFont="1" applyFill="1" applyBorder="1" applyAlignment="1">
      <alignment vertical="center"/>
    </xf>
    <xf numFmtId="166" fontId="7" fillId="0" borderId="32" xfId="0" applyNumberFormat="1" applyFont="1" applyFill="1" applyBorder="1" applyAlignment="1">
      <alignment vertical="center"/>
    </xf>
    <xf numFmtId="4" fontId="6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8" fillId="0" borderId="33" xfId="0" applyFont="1" applyFill="1" applyBorder="1" applyAlignment="1">
      <alignment horizontal="left" vertical="center" wrapText="1" indent="2"/>
    </xf>
    <xf numFmtId="0" fontId="58" fillId="34" borderId="34" xfId="0" applyNumberFormat="1" applyFont="1" applyFill="1" applyBorder="1" applyAlignment="1">
      <alignment vertical="center"/>
    </xf>
    <xf numFmtId="166" fontId="58" fillId="34" borderId="10" xfId="0" applyNumberFormat="1" applyFont="1" applyFill="1" applyBorder="1" applyAlignment="1">
      <alignment vertical="center"/>
    </xf>
    <xf numFmtId="166" fontId="58" fillId="34" borderId="13" xfId="0" applyNumberFormat="1" applyFont="1" applyFill="1" applyBorder="1" applyAlignment="1">
      <alignment vertical="center"/>
    </xf>
    <xf numFmtId="166" fontId="58" fillId="33" borderId="35" xfId="0" applyNumberFormat="1" applyFont="1" applyFill="1" applyBorder="1" applyAlignment="1">
      <alignment vertical="center"/>
    </xf>
    <xf numFmtId="166" fontId="58" fillId="34" borderId="34" xfId="0" applyNumberFormat="1" applyFont="1" applyFill="1" applyBorder="1" applyAlignment="1">
      <alignment vertical="center"/>
    </xf>
    <xf numFmtId="166" fontId="58" fillId="34" borderId="36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horizontal="left" vertical="center" indent="2"/>
    </xf>
    <xf numFmtId="0" fontId="7" fillId="34" borderId="34" xfId="0" applyNumberFormat="1" applyFont="1" applyFill="1" applyBorder="1" applyAlignment="1">
      <alignment vertical="center"/>
    </xf>
    <xf numFmtId="166" fontId="7" fillId="34" borderId="10" xfId="0" applyNumberFormat="1" applyFont="1" applyFill="1" applyBorder="1" applyAlignment="1">
      <alignment vertical="center"/>
    </xf>
    <xf numFmtId="166" fontId="7" fillId="34" borderId="13" xfId="0" applyNumberFormat="1" applyFont="1" applyFill="1" applyBorder="1" applyAlignment="1">
      <alignment vertical="center"/>
    </xf>
    <xf numFmtId="166" fontId="7" fillId="33" borderId="35" xfId="0" applyNumberFormat="1" applyFont="1" applyFill="1" applyBorder="1" applyAlignment="1">
      <alignment vertical="center"/>
    </xf>
    <xf numFmtId="166" fontId="7" fillId="34" borderId="34" xfId="0" applyNumberFormat="1" applyFont="1" applyFill="1" applyBorder="1" applyAlignment="1">
      <alignment vertical="center"/>
    </xf>
    <xf numFmtId="166" fontId="7" fillId="34" borderId="36" xfId="0" applyNumberFormat="1" applyFont="1" applyFill="1" applyBorder="1" applyAlignment="1">
      <alignment vertical="center"/>
    </xf>
    <xf numFmtId="0" fontId="58" fillId="0" borderId="37" xfId="0" applyFont="1" applyFill="1" applyBorder="1" applyAlignment="1">
      <alignment horizontal="left" vertical="center" indent="2"/>
    </xf>
    <xf numFmtId="0" fontId="58" fillId="34" borderId="38" xfId="0" applyNumberFormat="1" applyFont="1" applyFill="1" applyBorder="1" applyAlignment="1">
      <alignment vertical="center"/>
    </xf>
    <xf numFmtId="166" fontId="58" fillId="34" borderId="39" xfId="0" applyNumberFormat="1" applyFont="1" applyFill="1" applyBorder="1" applyAlignment="1">
      <alignment vertical="center"/>
    </xf>
    <xf numFmtId="166" fontId="58" fillId="34" borderId="40" xfId="0" applyNumberFormat="1" applyFont="1" applyFill="1" applyBorder="1" applyAlignment="1">
      <alignment vertical="center"/>
    </xf>
    <xf numFmtId="166" fontId="58" fillId="33" borderId="41" xfId="0" applyNumberFormat="1" applyFont="1" applyFill="1" applyBorder="1" applyAlignment="1">
      <alignment vertical="center"/>
    </xf>
    <xf numFmtId="166" fontId="58" fillId="34" borderId="38" xfId="0" applyNumberFormat="1" applyFont="1" applyFill="1" applyBorder="1" applyAlignment="1">
      <alignment vertical="center"/>
    </xf>
    <xf numFmtId="166" fontId="58" fillId="34" borderId="42" xfId="0" applyNumberFormat="1" applyFont="1" applyFill="1" applyBorder="1" applyAlignment="1">
      <alignment vertical="center"/>
    </xf>
    <xf numFmtId="166" fontId="7" fillId="34" borderId="28" xfId="0" applyNumberFormat="1" applyFont="1" applyFill="1" applyBorder="1" applyAlignment="1">
      <alignment vertical="center"/>
    </xf>
    <xf numFmtId="166" fontId="7" fillId="34" borderId="29" xfId="0" applyNumberFormat="1" applyFont="1" applyFill="1" applyBorder="1" applyAlignment="1">
      <alignment vertical="center"/>
    </xf>
    <xf numFmtId="166" fontId="7" fillId="34" borderId="32" xfId="0" applyNumberFormat="1" applyFont="1" applyFill="1" applyBorder="1" applyAlignment="1">
      <alignment vertical="center"/>
    </xf>
    <xf numFmtId="0" fontId="64" fillId="2" borderId="27" xfId="0" applyFont="1" applyFill="1" applyBorder="1" applyAlignment="1">
      <alignment vertical="center"/>
    </xf>
    <xf numFmtId="0" fontId="64" fillId="2" borderId="28" xfId="0" applyNumberFormat="1" applyFont="1" applyFill="1" applyBorder="1" applyAlignment="1">
      <alignment vertical="center"/>
    </xf>
    <xf numFmtId="166" fontId="64" fillId="2" borderId="29" xfId="0" applyNumberFormat="1" applyFont="1" applyFill="1" applyBorder="1" applyAlignment="1">
      <alignment vertical="center"/>
    </xf>
    <xf numFmtId="166" fontId="64" fillId="2" borderId="30" xfId="0" applyNumberFormat="1" applyFont="1" applyFill="1" applyBorder="1" applyAlignment="1">
      <alignment vertical="center"/>
    </xf>
    <xf numFmtId="166" fontId="64" fillId="33" borderId="31" xfId="0" applyNumberFormat="1" applyFont="1" applyFill="1" applyBorder="1" applyAlignment="1">
      <alignment vertical="center"/>
    </xf>
    <xf numFmtId="166" fontId="64" fillId="2" borderId="28" xfId="0" applyNumberFormat="1" applyFont="1" applyFill="1" applyBorder="1" applyAlignment="1">
      <alignment vertical="center"/>
    </xf>
    <xf numFmtId="166" fontId="64" fillId="2" borderId="32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60" fillId="0" borderId="0" xfId="0" applyFont="1" applyAlignment="1">
      <alignment/>
    </xf>
    <xf numFmtId="0" fontId="58" fillId="2" borderId="33" xfId="0" applyFont="1" applyFill="1" applyBorder="1" applyAlignment="1">
      <alignment horizontal="left" vertical="center" wrapText="1" indent="2"/>
    </xf>
    <xf numFmtId="0" fontId="58" fillId="2" borderId="34" xfId="0" applyNumberFormat="1" applyFont="1" applyFill="1" applyBorder="1" applyAlignment="1">
      <alignment vertical="center"/>
    </xf>
    <xf numFmtId="166" fontId="58" fillId="2" borderId="10" xfId="0" applyNumberFormat="1" applyFont="1" applyFill="1" applyBorder="1" applyAlignment="1">
      <alignment vertical="center"/>
    </xf>
    <xf numFmtId="166" fontId="58" fillId="2" borderId="13" xfId="0" applyNumberFormat="1" applyFont="1" applyFill="1" applyBorder="1" applyAlignment="1">
      <alignment vertical="center"/>
    </xf>
    <xf numFmtId="166" fontId="58" fillId="2" borderId="34" xfId="0" applyNumberFormat="1" applyFont="1" applyFill="1" applyBorder="1" applyAlignment="1">
      <alignment vertical="center"/>
    </xf>
    <xf numFmtId="166" fontId="58" fillId="2" borderId="36" xfId="0" applyNumberFormat="1" applyFont="1" applyFill="1" applyBorder="1" applyAlignment="1">
      <alignment vertical="center"/>
    </xf>
    <xf numFmtId="0" fontId="7" fillId="2" borderId="33" xfId="0" applyFont="1" applyFill="1" applyBorder="1" applyAlignment="1">
      <alignment horizontal="left" vertical="center" indent="2"/>
    </xf>
    <xf numFmtId="0" fontId="7" fillId="2" borderId="34" xfId="0" applyNumberFormat="1" applyFont="1" applyFill="1" applyBorder="1" applyAlignment="1">
      <alignment vertical="center"/>
    </xf>
    <xf numFmtId="166" fontId="7" fillId="2" borderId="10" xfId="0" applyNumberFormat="1" applyFont="1" applyFill="1" applyBorder="1" applyAlignment="1">
      <alignment vertical="center"/>
    </xf>
    <xf numFmtId="166" fontId="7" fillId="2" borderId="13" xfId="0" applyNumberFormat="1" applyFont="1" applyFill="1" applyBorder="1" applyAlignment="1">
      <alignment vertical="center"/>
    </xf>
    <xf numFmtId="166" fontId="7" fillId="2" borderId="34" xfId="0" applyNumberFormat="1" applyFont="1" applyFill="1" applyBorder="1" applyAlignment="1">
      <alignment vertical="center"/>
    </xf>
    <xf numFmtId="166" fontId="7" fillId="2" borderId="36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top"/>
    </xf>
    <xf numFmtId="4" fontId="7" fillId="0" borderId="0" xfId="0" applyNumberFormat="1" applyFont="1" applyBorder="1" applyAlignment="1">
      <alignment vertical="top"/>
    </xf>
    <xf numFmtId="166" fontId="7" fillId="33" borderId="43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/>
    </xf>
    <xf numFmtId="0" fontId="7" fillId="35" borderId="35" xfId="0" applyFont="1" applyFill="1" applyBorder="1" applyAlignment="1">
      <alignment horizontal="left" vertical="center" indent="2"/>
    </xf>
    <xf numFmtId="0" fontId="7" fillId="35" borderId="34" xfId="0" applyNumberFormat="1" applyFont="1" applyFill="1" applyBorder="1" applyAlignment="1">
      <alignment vertical="center"/>
    </xf>
    <xf numFmtId="166" fontId="7" fillId="35" borderId="10" xfId="0" applyNumberFormat="1" applyFont="1" applyFill="1" applyBorder="1" applyAlignment="1">
      <alignment vertical="center"/>
    </xf>
    <xf numFmtId="166" fontId="7" fillId="35" borderId="34" xfId="0" applyNumberFormat="1" applyFont="1" applyFill="1" applyBorder="1" applyAlignment="1">
      <alignment vertical="center"/>
    </xf>
    <xf numFmtId="166" fontId="7" fillId="35" borderId="44" xfId="0" applyNumberFormat="1" applyFont="1" applyFill="1" applyBorder="1" applyAlignment="1">
      <alignment vertical="center"/>
    </xf>
    <xf numFmtId="166" fontId="58" fillId="33" borderId="45" xfId="0" applyNumberFormat="1" applyFont="1" applyFill="1" applyBorder="1" applyAlignment="1">
      <alignment vertical="center"/>
    </xf>
    <xf numFmtId="0" fontId="7" fillId="14" borderId="33" xfId="0" applyFont="1" applyFill="1" applyBorder="1" applyAlignment="1">
      <alignment horizontal="left" vertical="center" indent="2"/>
    </xf>
    <xf numFmtId="0" fontId="60" fillId="14" borderId="34" xfId="0" applyNumberFormat="1" applyFont="1" applyFill="1" applyBorder="1" applyAlignment="1">
      <alignment vertical="center"/>
    </xf>
    <xf numFmtId="166" fontId="60" fillId="14" borderId="10" xfId="0" applyNumberFormat="1" applyFont="1" applyFill="1" applyBorder="1" applyAlignment="1">
      <alignment vertical="center"/>
    </xf>
    <xf numFmtId="166" fontId="60" fillId="14" borderId="13" xfId="0" applyNumberFormat="1" applyFont="1" applyFill="1" applyBorder="1" applyAlignment="1">
      <alignment vertical="center"/>
    </xf>
    <xf numFmtId="166" fontId="60" fillId="33" borderId="35" xfId="0" applyNumberFormat="1" applyFont="1" applyFill="1" applyBorder="1" applyAlignment="1">
      <alignment vertical="center"/>
    </xf>
    <xf numFmtId="166" fontId="60" fillId="14" borderId="34" xfId="0" applyNumberFormat="1" applyFont="1" applyFill="1" applyBorder="1" applyAlignment="1">
      <alignment vertical="center"/>
    </xf>
    <xf numFmtId="166" fontId="60" fillId="14" borderId="36" xfId="0" applyNumberFormat="1" applyFont="1" applyFill="1" applyBorder="1" applyAlignment="1">
      <alignment vertical="center"/>
    </xf>
    <xf numFmtId="0" fontId="58" fillId="14" borderId="37" xfId="0" applyFont="1" applyFill="1" applyBorder="1" applyAlignment="1">
      <alignment horizontal="left" vertical="center" indent="2"/>
    </xf>
    <xf numFmtId="0" fontId="58" fillId="14" borderId="38" xfId="0" applyNumberFormat="1" applyFont="1" applyFill="1" applyBorder="1" applyAlignment="1">
      <alignment vertical="center"/>
    </xf>
    <xf numFmtId="166" fontId="58" fillId="14" borderId="39" xfId="0" applyNumberFormat="1" applyFont="1" applyFill="1" applyBorder="1" applyAlignment="1">
      <alignment vertical="center"/>
    </xf>
    <xf numFmtId="166" fontId="58" fillId="14" borderId="40" xfId="0" applyNumberFormat="1" applyFont="1" applyFill="1" applyBorder="1" applyAlignment="1">
      <alignment vertical="center"/>
    </xf>
    <xf numFmtId="166" fontId="58" fillId="14" borderId="38" xfId="0" applyNumberFormat="1" applyFont="1" applyFill="1" applyBorder="1" applyAlignment="1">
      <alignment vertical="center"/>
    </xf>
    <xf numFmtId="166" fontId="58" fillId="14" borderId="42" xfId="0" applyNumberFormat="1" applyFont="1" applyFill="1" applyBorder="1" applyAlignment="1">
      <alignment vertical="center"/>
    </xf>
    <xf numFmtId="0" fontId="58" fillId="2" borderId="46" xfId="0" applyFont="1" applyFill="1" applyBorder="1" applyAlignment="1">
      <alignment horizontal="left" vertical="center" indent="2"/>
    </xf>
    <xf numFmtId="0" fontId="58" fillId="2" borderId="25" xfId="0" applyNumberFormat="1" applyFont="1" applyFill="1" applyBorder="1" applyAlignment="1">
      <alignment vertical="center"/>
    </xf>
    <xf numFmtId="166" fontId="58" fillId="2" borderId="18" xfId="0" applyNumberFormat="1" applyFont="1" applyFill="1" applyBorder="1" applyAlignment="1">
      <alignment vertical="center"/>
    </xf>
    <xf numFmtId="166" fontId="58" fillId="2" borderId="47" xfId="0" applyNumberFormat="1" applyFont="1" applyFill="1" applyBorder="1" applyAlignment="1">
      <alignment vertical="center"/>
    </xf>
    <xf numFmtId="166" fontId="58" fillId="2" borderId="25" xfId="0" applyNumberFormat="1" applyFont="1" applyFill="1" applyBorder="1" applyAlignment="1">
      <alignment vertical="center"/>
    </xf>
    <xf numFmtId="166" fontId="58" fillId="2" borderId="48" xfId="0" applyNumberFormat="1" applyFont="1" applyFill="1" applyBorder="1" applyAlignment="1">
      <alignment vertical="center"/>
    </xf>
    <xf numFmtId="0" fontId="7" fillId="0" borderId="49" xfId="0" applyFont="1" applyFill="1" applyBorder="1" applyAlignment="1">
      <alignment vertical="center"/>
    </xf>
    <xf numFmtId="0" fontId="7" fillId="0" borderId="50" xfId="0" applyNumberFormat="1" applyFont="1" applyFill="1" applyBorder="1" applyAlignment="1">
      <alignment vertical="center"/>
    </xf>
    <xf numFmtId="166" fontId="7" fillId="0" borderId="11" xfId="0" applyNumberFormat="1" applyFont="1" applyFill="1" applyBorder="1" applyAlignment="1">
      <alignment vertical="center"/>
    </xf>
    <xf numFmtId="166" fontId="7" fillId="0" borderId="51" xfId="0" applyNumberFormat="1" applyFont="1" applyFill="1" applyBorder="1" applyAlignment="1">
      <alignment vertical="center"/>
    </xf>
    <xf numFmtId="166" fontId="7" fillId="0" borderId="50" xfId="0" applyNumberFormat="1" applyFont="1" applyFill="1" applyBorder="1" applyAlignment="1">
      <alignment vertical="center"/>
    </xf>
    <xf numFmtId="166" fontId="7" fillId="0" borderId="52" xfId="0" applyNumberFormat="1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166" fontId="7" fillId="0" borderId="23" xfId="0" applyNumberFormat="1" applyFont="1" applyFill="1" applyBorder="1" applyAlignment="1">
      <alignment vertical="center"/>
    </xf>
    <xf numFmtId="166" fontId="7" fillId="0" borderId="54" xfId="0" applyNumberFormat="1" applyFont="1" applyFill="1" applyBorder="1" applyAlignment="1">
      <alignment vertical="center"/>
    </xf>
    <xf numFmtId="166" fontId="7" fillId="33" borderId="53" xfId="0" applyNumberFormat="1" applyFont="1" applyFill="1" applyBorder="1" applyAlignment="1">
      <alignment vertical="center"/>
    </xf>
    <xf numFmtId="166" fontId="7" fillId="0" borderId="22" xfId="0" applyNumberFormat="1" applyFont="1" applyFill="1" applyBorder="1" applyAlignment="1">
      <alignment vertical="center"/>
    </xf>
    <xf numFmtId="166" fontId="7" fillId="0" borderId="24" xfId="0" applyNumberFormat="1" applyFont="1" applyFill="1" applyBorder="1" applyAlignment="1">
      <alignment vertical="center"/>
    </xf>
    <xf numFmtId="0" fontId="7" fillId="0" borderId="35" xfId="0" applyFont="1" applyFill="1" applyBorder="1" applyAlignment="1">
      <alignment horizontal="left" vertical="center" indent="2"/>
    </xf>
    <xf numFmtId="166" fontId="7" fillId="34" borderId="13" xfId="0" applyNumberFormat="1" applyFont="1" applyFill="1" applyBorder="1" applyAlignment="1">
      <alignment vertical="center"/>
    </xf>
    <xf numFmtId="166" fontId="7" fillId="34" borderId="44" xfId="0" applyNumberFormat="1" applyFont="1" applyFill="1" applyBorder="1" applyAlignment="1">
      <alignment vertical="center"/>
    </xf>
    <xf numFmtId="0" fontId="58" fillId="0" borderId="55" xfId="0" applyFont="1" applyFill="1" applyBorder="1" applyAlignment="1">
      <alignment horizontal="left" vertical="center" indent="2"/>
    </xf>
    <xf numFmtId="0" fontId="58" fillId="34" borderId="56" xfId="0" applyNumberFormat="1" applyFont="1" applyFill="1" applyBorder="1" applyAlignment="1">
      <alignment vertical="center"/>
    </xf>
    <xf numFmtId="166" fontId="58" fillId="34" borderId="57" xfId="0" applyNumberFormat="1" applyFont="1" applyFill="1" applyBorder="1" applyAlignment="1">
      <alignment vertical="center"/>
    </xf>
    <xf numFmtId="166" fontId="58" fillId="34" borderId="58" xfId="0" applyNumberFormat="1" applyFont="1" applyFill="1" applyBorder="1" applyAlignment="1">
      <alignment vertical="center"/>
    </xf>
    <xf numFmtId="166" fontId="58" fillId="33" borderId="55" xfId="0" applyNumberFormat="1" applyFont="1" applyFill="1" applyBorder="1" applyAlignment="1">
      <alignment vertical="center"/>
    </xf>
    <xf numFmtId="166" fontId="58" fillId="34" borderId="56" xfId="0" applyNumberFormat="1" applyFont="1" applyFill="1" applyBorder="1" applyAlignment="1">
      <alignment vertical="center"/>
    </xf>
    <xf numFmtId="166" fontId="58" fillId="34" borderId="59" xfId="0" applyNumberFormat="1" applyFont="1" applyFill="1" applyBorder="1" applyAlignment="1">
      <alignment vertical="center"/>
    </xf>
    <xf numFmtId="0" fontId="58" fillId="0" borderId="46" xfId="0" applyFont="1" applyFill="1" applyBorder="1" applyAlignment="1">
      <alignment horizontal="left" vertical="center" indent="2"/>
    </xf>
    <xf numFmtId="0" fontId="58" fillId="34" borderId="25" xfId="0" applyNumberFormat="1" applyFont="1" applyFill="1" applyBorder="1" applyAlignment="1">
      <alignment vertical="center"/>
    </xf>
    <xf numFmtId="166" fontId="58" fillId="34" borderId="18" xfId="0" applyNumberFormat="1" applyFont="1" applyFill="1" applyBorder="1" applyAlignment="1">
      <alignment vertical="center"/>
    </xf>
    <xf numFmtId="166" fontId="58" fillId="34" borderId="47" xfId="0" applyNumberFormat="1" applyFont="1" applyFill="1" applyBorder="1" applyAlignment="1">
      <alignment vertical="center"/>
    </xf>
    <xf numFmtId="166" fontId="58" fillId="34" borderId="25" xfId="0" applyNumberFormat="1" applyFont="1" applyFill="1" applyBorder="1" applyAlignment="1">
      <alignment vertical="center"/>
    </xf>
    <xf numFmtId="166" fontId="58" fillId="34" borderId="48" xfId="0" applyNumberFormat="1" applyFont="1" applyFill="1" applyBorder="1" applyAlignment="1">
      <alignment vertical="center"/>
    </xf>
    <xf numFmtId="0" fontId="7" fillId="14" borderId="49" xfId="0" applyFont="1" applyFill="1" applyBorder="1" applyAlignment="1">
      <alignment vertical="center"/>
    </xf>
    <xf numFmtId="0" fontId="60" fillId="14" borderId="50" xfId="0" applyNumberFormat="1" applyFont="1" applyFill="1" applyBorder="1" applyAlignment="1">
      <alignment vertical="center"/>
    </xf>
    <xf numFmtId="166" fontId="60" fillId="14" borderId="11" xfId="0" applyNumberFormat="1" applyFont="1" applyFill="1" applyBorder="1" applyAlignment="1">
      <alignment vertical="center"/>
    </xf>
    <xf numFmtId="166" fontId="60" fillId="14" borderId="51" xfId="0" applyNumberFormat="1" applyFont="1" applyFill="1" applyBorder="1" applyAlignment="1">
      <alignment vertical="center"/>
    </xf>
    <xf numFmtId="166" fontId="60" fillId="33" borderId="43" xfId="0" applyNumberFormat="1" applyFont="1" applyFill="1" applyBorder="1" applyAlignment="1">
      <alignment vertical="center"/>
    </xf>
    <xf numFmtId="166" fontId="60" fillId="14" borderId="50" xfId="0" applyNumberFormat="1" applyFont="1" applyFill="1" applyBorder="1" applyAlignment="1">
      <alignment vertical="center"/>
    </xf>
    <xf numFmtId="166" fontId="60" fillId="14" borderId="52" xfId="0" applyNumberFormat="1" applyFont="1" applyFill="1" applyBorder="1" applyAlignment="1">
      <alignment vertical="center"/>
    </xf>
    <xf numFmtId="0" fontId="7" fillId="35" borderId="53" xfId="0" applyFont="1" applyFill="1" applyBorder="1" applyAlignment="1">
      <alignment vertical="center"/>
    </xf>
    <xf numFmtId="0" fontId="7" fillId="35" borderId="22" xfId="0" applyNumberFormat="1" applyFont="1" applyFill="1" applyBorder="1" applyAlignment="1">
      <alignment vertical="center"/>
    </xf>
    <xf numFmtId="166" fontId="7" fillId="35" borderId="23" xfId="0" applyNumberFormat="1" applyFont="1" applyFill="1" applyBorder="1" applyAlignment="1">
      <alignment vertical="center"/>
    </xf>
    <xf numFmtId="166" fontId="7" fillId="35" borderId="54" xfId="0" applyNumberFormat="1" applyFont="1" applyFill="1" applyBorder="1" applyAlignment="1">
      <alignment vertical="center"/>
    </xf>
    <xf numFmtId="166" fontId="7" fillId="35" borderId="22" xfId="0" applyNumberFormat="1" applyFont="1" applyFill="1" applyBorder="1" applyAlignment="1">
      <alignment vertical="center"/>
    </xf>
    <xf numFmtId="166" fontId="7" fillId="35" borderId="24" xfId="0" applyNumberFormat="1" applyFont="1" applyFill="1" applyBorder="1" applyAlignment="1">
      <alignment vertical="center"/>
    </xf>
    <xf numFmtId="166" fontId="7" fillId="35" borderId="13" xfId="0" applyNumberFormat="1" applyFont="1" applyFill="1" applyBorder="1" applyAlignment="1">
      <alignment vertical="center"/>
    </xf>
    <xf numFmtId="0" fontId="58" fillId="35" borderId="55" xfId="0" applyFont="1" applyFill="1" applyBorder="1" applyAlignment="1">
      <alignment horizontal="left" vertical="center" indent="2"/>
    </xf>
    <xf numFmtId="0" fontId="58" fillId="35" borderId="56" xfId="0" applyNumberFormat="1" applyFont="1" applyFill="1" applyBorder="1" applyAlignment="1">
      <alignment vertical="center"/>
    </xf>
    <xf numFmtId="166" fontId="58" fillId="35" borderId="57" xfId="0" applyNumberFormat="1" applyFont="1" applyFill="1" applyBorder="1" applyAlignment="1">
      <alignment vertical="center"/>
    </xf>
    <xf numFmtId="166" fontId="58" fillId="35" borderId="58" xfId="0" applyNumberFormat="1" applyFont="1" applyFill="1" applyBorder="1" applyAlignment="1">
      <alignment vertical="center"/>
    </xf>
    <xf numFmtId="166" fontId="58" fillId="35" borderId="56" xfId="0" applyNumberFormat="1" applyFont="1" applyFill="1" applyBorder="1" applyAlignment="1">
      <alignment vertical="center"/>
    </xf>
    <xf numFmtId="166" fontId="58" fillId="35" borderId="59" xfId="0" applyNumberFormat="1" applyFont="1" applyFill="1" applyBorder="1" applyAlignment="1">
      <alignment vertical="center"/>
    </xf>
    <xf numFmtId="171" fontId="3" fillId="0" borderId="12" xfId="0" applyNumberFormat="1" applyFont="1" applyFill="1" applyBorder="1" applyAlignment="1">
      <alignment horizontal="center" vertical="center" wrapText="1"/>
    </xf>
    <xf numFmtId="171" fontId="56" fillId="0" borderId="12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right" vertical="center" wrapText="1"/>
    </xf>
    <xf numFmtId="4" fontId="56" fillId="0" borderId="13" xfId="0" applyNumberFormat="1" applyFont="1" applyFill="1" applyBorder="1" applyAlignment="1">
      <alignment horizontal="right" vertical="center" wrapText="1"/>
    </xf>
    <xf numFmtId="4" fontId="56" fillId="0" borderId="12" xfId="0" applyNumberFormat="1" applyFont="1" applyFill="1" applyBorder="1" applyAlignment="1">
      <alignment horizontal="right" vertical="center" wrapText="1"/>
    </xf>
    <xf numFmtId="4" fontId="56" fillId="0" borderId="14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60" fillId="0" borderId="10" xfId="0" applyNumberFormat="1" applyFont="1" applyFill="1" applyBorder="1" applyAlignment="1">
      <alignment horizontal="right" vertical="center"/>
    </xf>
    <xf numFmtId="4" fontId="58" fillId="0" borderId="10" xfId="0" applyNumberFormat="1" applyFont="1" applyFill="1" applyBorder="1" applyAlignment="1">
      <alignment horizontal="right" vertical="center"/>
    </xf>
    <xf numFmtId="167" fontId="58" fillId="0" borderId="10" xfId="0" applyNumberFormat="1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right" vertical="center" wrapText="1"/>
    </xf>
    <xf numFmtId="164" fontId="56" fillId="0" borderId="10" xfId="0" applyNumberFormat="1" applyFont="1" applyFill="1" applyBorder="1" applyAlignment="1">
      <alignment horizontal="right" vertical="center" wrapText="1"/>
    </xf>
    <xf numFmtId="2" fontId="56" fillId="0" borderId="10" xfId="0" applyNumberFormat="1" applyFont="1" applyFill="1" applyBorder="1" applyAlignment="1">
      <alignment horizontal="right" vertical="center" wrapText="1"/>
    </xf>
    <xf numFmtId="2" fontId="56" fillId="0" borderId="15" xfId="0" applyNumberFormat="1" applyFont="1" applyFill="1" applyBorder="1" applyAlignment="1">
      <alignment horizontal="right" vertical="center" wrapText="1"/>
    </xf>
    <xf numFmtId="4" fontId="56" fillId="0" borderId="10" xfId="0" applyNumberFormat="1" applyFont="1" applyFill="1" applyBorder="1" applyAlignment="1">
      <alignment horizontal="right" vertical="center"/>
    </xf>
    <xf numFmtId="164" fontId="56" fillId="0" borderId="18" xfId="0" applyNumberFormat="1" applyFont="1" applyFill="1" applyBorder="1" applyAlignment="1">
      <alignment horizontal="right" vertical="center" wrapText="1"/>
    </xf>
    <xf numFmtId="4" fontId="56" fillId="0" borderId="20" xfId="0" applyNumberFormat="1" applyFont="1" applyFill="1" applyBorder="1" applyAlignment="1">
      <alignment horizontal="right" vertical="center" wrapText="1"/>
    </xf>
    <xf numFmtId="2" fontId="56" fillId="0" borderId="11" xfId="0" applyNumberFormat="1" applyFont="1" applyFill="1" applyBorder="1" applyAlignment="1">
      <alignment horizontal="right" vertical="center" wrapText="1"/>
    </xf>
    <xf numFmtId="2" fontId="56" fillId="0" borderId="51" xfId="0" applyNumberFormat="1" applyFont="1" applyFill="1" applyBorder="1" applyAlignment="1">
      <alignment horizontal="right" vertical="center" wrapText="1"/>
    </xf>
    <xf numFmtId="4" fontId="56" fillId="0" borderId="11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169" fontId="9" fillId="0" borderId="12" xfId="0" applyNumberFormat="1" applyFont="1" applyFill="1" applyBorder="1" applyAlignment="1">
      <alignment horizontal="right" vertical="center" wrapText="1"/>
    </xf>
    <xf numFmtId="169" fontId="9" fillId="0" borderId="12" xfId="0" applyNumberFormat="1" applyFont="1" applyFill="1" applyBorder="1" applyAlignment="1">
      <alignment horizontal="right" vertical="center"/>
    </xf>
    <xf numFmtId="169" fontId="3" fillId="0" borderId="12" xfId="0" applyNumberFormat="1" applyFont="1" applyFill="1" applyBorder="1" applyAlignment="1">
      <alignment horizontal="right" vertical="center"/>
    </xf>
    <xf numFmtId="2" fontId="7" fillId="0" borderId="15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2" fontId="58" fillId="0" borderId="15" xfId="0" applyNumberFormat="1" applyFont="1" applyFill="1" applyBorder="1" applyAlignment="1">
      <alignment horizontal="right" vertical="center" wrapText="1"/>
    </xf>
    <xf numFmtId="4" fontId="58" fillId="0" borderId="12" xfId="0" applyNumberFormat="1" applyFont="1" applyFill="1" applyBorder="1" applyAlignment="1">
      <alignment horizontal="right" vertical="center" wrapText="1"/>
    </xf>
    <xf numFmtId="4" fontId="60" fillId="0" borderId="11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" fontId="56" fillId="0" borderId="18" xfId="0" applyNumberFormat="1" applyFont="1" applyFill="1" applyBorder="1" applyAlignment="1">
      <alignment horizontal="right" vertical="center" wrapText="1"/>
    </xf>
    <xf numFmtId="2" fontId="3" fillId="0" borderId="14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right" vertical="center" wrapText="1"/>
    </xf>
    <xf numFmtId="2" fontId="56" fillId="0" borderId="12" xfId="0" applyNumberFormat="1" applyFont="1" applyFill="1" applyBorder="1" applyAlignment="1">
      <alignment horizontal="right" vertical="center" wrapText="1"/>
    </xf>
    <xf numFmtId="2" fontId="56" fillId="0" borderId="19" xfId="0" applyNumberFormat="1" applyFont="1" applyFill="1" applyBorder="1" applyAlignment="1">
      <alignment horizontal="right" vertical="center" wrapText="1"/>
    </xf>
    <xf numFmtId="0" fontId="4" fillId="0" borderId="0" xfId="55" applyFont="1" applyFill="1" applyAlignment="1">
      <alignment vertical="center"/>
      <protection/>
    </xf>
    <xf numFmtId="0" fontId="65" fillId="0" borderId="0" xfId="55" applyFont="1" applyFill="1" applyAlignment="1">
      <alignment vertical="center"/>
      <protection/>
    </xf>
    <xf numFmtId="0" fontId="59" fillId="0" borderId="0" xfId="0" applyFont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4" fontId="28" fillId="15" borderId="0" xfId="0" applyNumberFormat="1" applyFont="1" applyFill="1" applyAlignment="1">
      <alignment vertical="center"/>
    </xf>
    <xf numFmtId="0" fontId="28" fillId="15" borderId="0" xfId="0" applyFont="1" applyFill="1" applyAlignment="1">
      <alignment vertical="center"/>
    </xf>
    <xf numFmtId="0" fontId="3" fillId="36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/>
    </xf>
    <xf numFmtId="167" fontId="56" fillId="0" borderId="12" xfId="0" applyNumberFormat="1" applyFont="1" applyFill="1" applyBorder="1" applyAlignment="1">
      <alignment horizontal="center" vertical="center"/>
    </xf>
    <xf numFmtId="169" fontId="56" fillId="0" borderId="12" xfId="0" applyNumberFormat="1" applyFont="1" applyFill="1" applyBorder="1" applyAlignment="1">
      <alignment horizontal="right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 shrinkToFi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 shrinkToFi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47" xfId="0" applyFont="1" applyFill="1" applyBorder="1" applyAlignment="1">
      <alignment horizontal="center" vertical="center" wrapText="1"/>
    </xf>
    <xf numFmtId="0" fontId="57" fillId="0" borderId="51" xfId="0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68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68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69" xfId="0" applyFont="1" applyFill="1" applyBorder="1" applyAlignment="1">
      <alignment horizontal="center" vertical="center" wrapText="1"/>
    </xf>
    <xf numFmtId="0" fontId="57" fillId="0" borderId="5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view="pageBreakPreview" zoomScaleSheetLayoutView="100" workbookViewId="0" topLeftCell="A1">
      <selection activeCell="B15" sqref="B15"/>
    </sheetView>
  </sheetViews>
  <sheetFormatPr defaultColWidth="9.140625" defaultRowHeight="15"/>
  <cols>
    <col min="1" max="1" width="32.140625" style="151" customWidth="1"/>
    <col min="2" max="2" width="10.7109375" style="151" customWidth="1"/>
    <col min="3" max="5" width="20.7109375" style="151" customWidth="1"/>
    <col min="6" max="15" width="15.7109375" style="151" customWidth="1"/>
    <col min="16" max="17" width="13.7109375" style="151" bestFit="1" customWidth="1"/>
    <col min="18" max="16384" width="9.140625" style="142" customWidth="1"/>
  </cols>
  <sheetData>
    <row r="1" spans="1:24" ht="30" customHeight="1" thickBot="1">
      <c r="A1" s="147" t="s">
        <v>46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9"/>
      <c r="S1" s="149"/>
      <c r="T1" s="149"/>
      <c r="U1" s="149"/>
      <c r="V1" s="149"/>
      <c r="W1" s="149"/>
      <c r="X1" s="149"/>
    </row>
    <row r="2" spans="1:24" ht="11.25">
      <c r="A2" s="107"/>
      <c r="B2" s="107"/>
      <c r="C2" s="107"/>
      <c r="D2" s="107"/>
      <c r="E2" s="107"/>
      <c r="F2" s="352" t="s">
        <v>931</v>
      </c>
      <c r="G2" s="353"/>
      <c r="H2" s="353"/>
      <c r="I2" s="353"/>
      <c r="J2" s="353"/>
      <c r="K2" s="353"/>
      <c r="L2" s="353"/>
      <c r="M2" s="353"/>
      <c r="N2" s="354"/>
      <c r="O2" s="107"/>
      <c r="P2" s="107"/>
      <c r="Q2" s="107"/>
      <c r="R2" s="1"/>
      <c r="S2" s="1"/>
      <c r="T2" s="1"/>
      <c r="U2" s="1"/>
      <c r="V2" s="1"/>
      <c r="W2" s="1"/>
      <c r="X2" s="1"/>
    </row>
    <row r="3" spans="1:24" ht="11.25">
      <c r="A3" s="150"/>
      <c r="B3" s="107"/>
      <c r="C3" s="107"/>
      <c r="D3" s="107"/>
      <c r="E3" s="107"/>
      <c r="F3" s="355"/>
      <c r="G3" s="356"/>
      <c r="H3" s="356"/>
      <c r="I3" s="356"/>
      <c r="J3" s="356"/>
      <c r="K3" s="356"/>
      <c r="L3" s="356"/>
      <c r="M3" s="356"/>
      <c r="N3" s="357"/>
      <c r="X3" s="1"/>
    </row>
    <row r="4" spans="1:24" ht="11.25">
      <c r="A4" s="120" t="s">
        <v>937</v>
      </c>
      <c r="B4" s="120"/>
      <c r="C4" s="120"/>
      <c r="D4" s="120"/>
      <c r="E4" s="120"/>
      <c r="F4" s="355"/>
      <c r="G4" s="356"/>
      <c r="H4" s="356"/>
      <c r="I4" s="356"/>
      <c r="J4" s="356"/>
      <c r="K4" s="356"/>
      <c r="L4" s="356"/>
      <c r="M4" s="356"/>
      <c r="N4" s="357"/>
      <c r="X4" s="152"/>
    </row>
    <row r="5" spans="1:24" ht="11.25">
      <c r="A5" s="120"/>
      <c r="B5" s="120"/>
      <c r="C5" s="120"/>
      <c r="D5" s="120"/>
      <c r="E5" s="120"/>
      <c r="F5" s="355"/>
      <c r="G5" s="356"/>
      <c r="H5" s="356"/>
      <c r="I5" s="356"/>
      <c r="J5" s="356"/>
      <c r="K5" s="356"/>
      <c r="L5" s="356"/>
      <c r="M5" s="356"/>
      <c r="N5" s="357"/>
      <c r="X5" s="1"/>
    </row>
    <row r="6" spans="1:24" ht="11.25">
      <c r="A6" s="120" t="s">
        <v>930</v>
      </c>
      <c r="B6" s="120"/>
      <c r="C6" s="120"/>
      <c r="D6" s="120"/>
      <c r="E6" s="120"/>
      <c r="F6" s="355"/>
      <c r="G6" s="356"/>
      <c r="H6" s="356"/>
      <c r="I6" s="356"/>
      <c r="J6" s="356"/>
      <c r="K6" s="356"/>
      <c r="L6" s="356"/>
      <c r="M6" s="356"/>
      <c r="N6" s="357"/>
      <c r="X6" s="152"/>
    </row>
    <row r="7" spans="1:24" ht="12" thickBot="1">
      <c r="A7" s="120"/>
      <c r="B7" s="120"/>
      <c r="C7" s="120"/>
      <c r="D7" s="120"/>
      <c r="E7" s="120"/>
      <c r="F7" s="358"/>
      <c r="G7" s="359"/>
      <c r="H7" s="359"/>
      <c r="I7" s="359"/>
      <c r="J7" s="359"/>
      <c r="K7" s="359"/>
      <c r="L7" s="359"/>
      <c r="M7" s="359"/>
      <c r="N7" s="360"/>
      <c r="X7" s="1"/>
    </row>
    <row r="8" spans="1:24" ht="11.25">
      <c r="A8" s="120"/>
      <c r="B8" s="120"/>
      <c r="C8" s="120"/>
      <c r="D8" s="120"/>
      <c r="E8" s="120"/>
      <c r="F8" s="153"/>
      <c r="G8" s="153"/>
      <c r="H8" s="153"/>
      <c r="I8" s="153"/>
      <c r="J8" s="153"/>
      <c r="K8" s="153"/>
      <c r="L8" s="153"/>
      <c r="M8" s="153"/>
      <c r="N8" s="153"/>
      <c r="X8" s="1"/>
    </row>
    <row r="9" spans="1:24" ht="19.5" customHeight="1" thickBot="1">
      <c r="A9" s="120" t="s">
        <v>0</v>
      </c>
      <c r="B9" s="120"/>
      <c r="C9" s="120"/>
      <c r="D9" s="120"/>
      <c r="E9" s="120"/>
      <c r="F9" s="153"/>
      <c r="G9" s="153"/>
      <c r="H9" s="153"/>
      <c r="I9" s="153"/>
      <c r="J9" s="153"/>
      <c r="K9" s="153"/>
      <c r="L9" s="153"/>
      <c r="M9" s="153"/>
      <c r="N9" s="153"/>
      <c r="X9" s="1"/>
    </row>
    <row r="10" spans="1:24" ht="19.5" customHeight="1">
      <c r="A10" s="361" t="s">
        <v>1</v>
      </c>
      <c r="B10" s="363" t="s">
        <v>34</v>
      </c>
      <c r="C10" s="365" t="s">
        <v>18</v>
      </c>
      <c r="D10" s="367" t="s">
        <v>19</v>
      </c>
      <c r="E10" s="369" t="s">
        <v>20</v>
      </c>
      <c r="F10" s="154"/>
      <c r="G10" s="155"/>
      <c r="H10" s="156"/>
      <c r="I10" s="155"/>
      <c r="J10" s="156" t="s">
        <v>12</v>
      </c>
      <c r="K10" s="155"/>
      <c r="L10" s="155"/>
      <c r="M10" s="155"/>
      <c r="N10" s="156"/>
      <c r="O10" s="157"/>
      <c r="P10" s="158"/>
      <c r="Q10" s="158"/>
      <c r="R10" s="159"/>
      <c r="S10" s="159"/>
      <c r="T10" s="159"/>
      <c r="U10" s="159"/>
      <c r="X10" s="1"/>
    </row>
    <row r="11" spans="1:24" s="140" customFormat="1" ht="19.5" customHeight="1" thickBot="1">
      <c r="A11" s="362"/>
      <c r="B11" s="364"/>
      <c r="C11" s="366"/>
      <c r="D11" s="368"/>
      <c r="E11" s="370"/>
      <c r="F11" s="160">
        <v>2019</v>
      </c>
      <c r="G11" s="161">
        <v>2020</v>
      </c>
      <c r="H11" s="161">
        <v>2021</v>
      </c>
      <c r="I11" s="161">
        <v>2022</v>
      </c>
      <c r="J11" s="161">
        <v>2023</v>
      </c>
      <c r="K11" s="161">
        <v>2024</v>
      </c>
      <c r="L11" s="161">
        <v>2025</v>
      </c>
      <c r="M11" s="161">
        <v>2026</v>
      </c>
      <c r="N11" s="161">
        <v>2027</v>
      </c>
      <c r="O11" s="162">
        <v>2028</v>
      </c>
      <c r="P11" s="153"/>
      <c r="Q11" s="153"/>
      <c r="R11" s="153"/>
      <c r="S11" s="153"/>
      <c r="T11" s="153"/>
      <c r="U11" s="153"/>
      <c r="V11" s="106"/>
      <c r="W11" s="106"/>
      <c r="X11" s="106"/>
    </row>
    <row r="12" spans="1:24" ht="39.75" customHeight="1" thickTop="1">
      <c r="A12" s="163" t="s">
        <v>36</v>
      </c>
      <c r="B12" s="164">
        <f>COUNTA('pow podst'!K3:K49)</f>
        <v>46</v>
      </c>
      <c r="C12" s="165">
        <f>SUM('pow podst'!J3:J49)</f>
        <v>232533595.38</v>
      </c>
      <c r="D12" s="166">
        <f>SUM('pow podst'!L3:L49)</f>
        <v>97914864.27</v>
      </c>
      <c r="E12" s="167">
        <f>SUM('pow podst'!K3:K49)</f>
        <v>134618731.11</v>
      </c>
      <c r="F12" s="168">
        <f>SUM('pow podst'!N3:N49)</f>
        <v>702557</v>
      </c>
      <c r="G12" s="165">
        <f>SUM('pow podst'!O3:O49)</f>
        <v>9723937</v>
      </c>
      <c r="H12" s="165">
        <f>SUM('pow podst'!P3:P49)</f>
        <v>26195136.96</v>
      </c>
      <c r="I12" s="165">
        <f>SUM('pow podst'!Q3:Q49)</f>
        <v>86397768.79</v>
      </c>
      <c r="J12" s="165">
        <f>SUM('pow podst'!R3:R49)</f>
        <v>11599331.36</v>
      </c>
      <c r="K12" s="165">
        <f>SUM('pow podst'!S3:S49)</f>
        <v>0</v>
      </c>
      <c r="L12" s="165">
        <f>SUM('pow podst'!T3:T49)</f>
        <v>0</v>
      </c>
      <c r="M12" s="165">
        <f>SUM('pow podst'!U3:U49)</f>
        <v>0</v>
      </c>
      <c r="N12" s="165">
        <f>SUM('pow podst'!V3:V49)</f>
        <v>0</v>
      </c>
      <c r="O12" s="169">
        <f>SUM('pow podst'!W3:W49)</f>
        <v>0</v>
      </c>
      <c r="P12" s="170" t="b">
        <f>C12=(D12+E12)</f>
        <v>1</v>
      </c>
      <c r="Q12" s="171" t="b">
        <f>E12=SUM(F12:O12)</f>
        <v>1</v>
      </c>
      <c r="R12" s="172"/>
      <c r="S12" s="172"/>
      <c r="T12" s="173"/>
      <c r="U12" s="173"/>
      <c r="V12" s="174"/>
      <c r="W12" s="1"/>
      <c r="X12" s="1"/>
    </row>
    <row r="13" spans="1:24" ht="39.75" customHeight="1">
      <c r="A13" s="175" t="s">
        <v>37</v>
      </c>
      <c r="B13" s="176">
        <f>COUNTIF('pow podst'!C3:C49,"K")</f>
        <v>13</v>
      </c>
      <c r="C13" s="177">
        <f>SUMIF('pow podst'!C3:C49,"K",'pow podst'!J3:J49)</f>
        <v>98633959.49</v>
      </c>
      <c r="D13" s="178">
        <f>SUMIF('pow podst'!C3:C49,"K",'pow podst'!L3:L49)</f>
        <v>39259290.63</v>
      </c>
      <c r="E13" s="179">
        <f>SUMIF('pow podst'!C3:C49,"K",'pow podst'!K3:K49)</f>
        <v>59374668.86</v>
      </c>
      <c r="F13" s="180">
        <f>SUMIF('pow podst'!C3:C49,"K",'pow podst'!N3:N49)</f>
        <v>702557</v>
      </c>
      <c r="G13" s="177">
        <f>SUMIF('pow podst'!C3:C49,"K",'pow podst'!O3:O49)</f>
        <v>9723937</v>
      </c>
      <c r="H13" s="177">
        <f>SUMIF('pow podst'!C3:C49,"K",'pow podst'!P3:P49)</f>
        <v>26195136.96</v>
      </c>
      <c r="I13" s="177">
        <f>SUMIF('pow podst'!C3:C49,"K",'pow podst'!Q3:Q49)</f>
        <v>22753037.9</v>
      </c>
      <c r="J13" s="177">
        <f>SUMIF('pow podst'!C3:C49,"K",'pow podst'!R3:R49)</f>
        <v>0</v>
      </c>
      <c r="K13" s="177">
        <f>SUMIF('pow podst'!C3:C49,"K",'pow podst'!S3:S49)</f>
        <v>0</v>
      </c>
      <c r="L13" s="177">
        <f>SUMIF('pow podst'!C3:C49,"K",'pow podst'!T3:T49)</f>
        <v>0</v>
      </c>
      <c r="M13" s="177">
        <f>SUMIF('pow podst'!C3:C49,"K",'pow podst'!U3:U49)</f>
        <v>0</v>
      </c>
      <c r="N13" s="177">
        <f>SUMIF('pow podst'!C3:C49,"K",'pow podst'!V3:V49)</f>
        <v>0</v>
      </c>
      <c r="O13" s="181">
        <f>SUMIF('pow podst'!C3:C49,"K",'pow podst'!W3:W49)</f>
        <v>0</v>
      </c>
      <c r="P13" s="170" t="b">
        <f aca="true" t="shared" si="0" ref="P13:P22">C13=(D13+E13)</f>
        <v>1</v>
      </c>
      <c r="Q13" s="171" t="b">
        <f aca="true" t="shared" si="1" ref="Q13:Q19">E13=SUM(F13:O13)</f>
        <v>1</v>
      </c>
      <c r="R13" s="172"/>
      <c r="S13" s="172"/>
      <c r="T13" s="173"/>
      <c r="U13" s="173"/>
      <c r="V13" s="174"/>
      <c r="W13" s="1"/>
      <c r="X13" s="1"/>
    </row>
    <row r="14" spans="1:24" ht="39.75" customHeight="1">
      <c r="A14" s="182" t="s">
        <v>38</v>
      </c>
      <c r="B14" s="183">
        <f>COUNTIF('pow podst'!C3:C49,"N")</f>
        <v>28</v>
      </c>
      <c r="C14" s="184">
        <f>SUMIF('pow podst'!C3:C49,"N",'pow podst'!J3:J49)</f>
        <v>98402413.45</v>
      </c>
      <c r="D14" s="185">
        <f>SUMIF('pow podst'!C3:C49,"N",'pow podst'!L3:L49)</f>
        <v>40906962.43</v>
      </c>
      <c r="E14" s="186">
        <f>SUMIF('pow podst'!C3:C49,"N",'pow podst'!K3:K49)</f>
        <v>57495451.02</v>
      </c>
      <c r="F14" s="187">
        <f>SUMIF('pow podst'!C3:C49,"N",'pow podst'!N3:N49)</f>
        <v>0</v>
      </c>
      <c r="G14" s="184">
        <f>SUMIF('pow podst'!C3:C49,"N",'pow podst'!O3:O49)</f>
        <v>0</v>
      </c>
      <c r="H14" s="184">
        <f>SUMIF('pow podst'!C3:C49,"N",'pow podst'!P3:P49)</f>
        <v>0</v>
      </c>
      <c r="I14" s="184">
        <f>SUMIF('pow podst'!C3:C49,"N",'pow podst'!Q3:Q49)</f>
        <v>57495451.02</v>
      </c>
      <c r="J14" s="184">
        <f>SUMIF('pow podst'!C3:C49,"N",'pow podst'!R3:R49)</f>
        <v>0</v>
      </c>
      <c r="K14" s="184">
        <f>SUMIF('pow podst'!C3:C49,"N",'pow podst'!S3:S49)</f>
        <v>0</v>
      </c>
      <c r="L14" s="184">
        <f>SUMIF('pow podst'!C3:C49,"N",'pow podst'!T3:T49)</f>
        <v>0</v>
      </c>
      <c r="M14" s="184">
        <f>SUMIF('pow podst'!C3:C49,"N",'pow podst'!U3:U49)</f>
        <v>0</v>
      </c>
      <c r="N14" s="184">
        <f>SUMIF('pow podst'!C3:C49,"N",'pow podst'!V3:V49)</f>
        <v>0</v>
      </c>
      <c r="O14" s="188">
        <f>SUMIF('pow podst'!C3:C49,"N",'pow podst'!W3:W49)</f>
        <v>0</v>
      </c>
      <c r="P14" s="170" t="b">
        <f t="shared" si="0"/>
        <v>1</v>
      </c>
      <c r="Q14" s="171" t="b">
        <f t="shared" si="1"/>
        <v>1</v>
      </c>
      <c r="R14" s="172"/>
      <c r="S14" s="172"/>
      <c r="T14" s="173"/>
      <c r="U14" s="173"/>
      <c r="V14" s="174"/>
      <c r="W14" s="1"/>
      <c r="X14" s="1"/>
    </row>
    <row r="15" spans="1:24" ht="39.75" customHeight="1" thickBot="1">
      <c r="A15" s="189" t="s">
        <v>39</v>
      </c>
      <c r="B15" s="190">
        <f>COUNTIF('pow podst'!C3:C49,"W")</f>
        <v>5</v>
      </c>
      <c r="C15" s="191">
        <f>SUMIF('pow podst'!C3:C49,"W",'pow podst'!J3:J49)</f>
        <v>35497222.44</v>
      </c>
      <c r="D15" s="192">
        <f>SUMIF('pow podst'!C3:C49,"W",'pow podst'!L3:L49)</f>
        <v>17748611.21</v>
      </c>
      <c r="E15" s="193">
        <f>SUMIF('pow podst'!C3:C49,"W",'pow podst'!K3:K49)</f>
        <v>17748611.23</v>
      </c>
      <c r="F15" s="194">
        <f>SUMIF('pow podst'!C3:C49,"W",'pow podst'!N3:N49)</f>
        <v>0</v>
      </c>
      <c r="G15" s="191">
        <f>SUMIF('pow podst'!C3:C49,"W",'pow podst'!O3:O49)</f>
        <v>0</v>
      </c>
      <c r="H15" s="191">
        <f>SUMIF('pow podst'!C3:C49,"W",'pow podst'!P3:P49)</f>
        <v>0</v>
      </c>
      <c r="I15" s="191">
        <f>SUMIF('pow podst'!C3:C49,"W",'pow podst'!Q3:Q49)</f>
        <v>6149279.87</v>
      </c>
      <c r="J15" s="191">
        <f>SUMIF('pow podst'!C3:C49,"W",'pow podst'!R3:R49)</f>
        <v>11599331.36</v>
      </c>
      <c r="K15" s="191">
        <f>SUMIF('pow podst'!C3:C49,"W",'pow podst'!S3:S49)</f>
        <v>0</v>
      </c>
      <c r="L15" s="191">
        <f>SUMIF('pow podst'!C3:C49,"W",'pow podst'!T3:T49)</f>
        <v>0</v>
      </c>
      <c r="M15" s="191">
        <f>SUMIF('pow podst'!C3:C49,"W",'pow podst'!U3:U49)</f>
        <v>0</v>
      </c>
      <c r="N15" s="191">
        <f>SUMIF('pow podst'!C3:C49,"W",'pow podst'!V3:V49)</f>
        <v>0</v>
      </c>
      <c r="O15" s="195">
        <f>SUMIF('pow podst'!C3:C49,"W",'pow podst'!W3:W49)</f>
        <v>0</v>
      </c>
      <c r="P15" s="170" t="b">
        <f t="shared" si="0"/>
        <v>1</v>
      </c>
      <c r="Q15" s="171" t="b">
        <f t="shared" si="1"/>
        <v>1</v>
      </c>
      <c r="R15" s="172"/>
      <c r="S15" s="172"/>
      <c r="T15" s="173"/>
      <c r="U15" s="173"/>
      <c r="V15" s="174"/>
      <c r="W15" s="1"/>
      <c r="X15" s="1"/>
    </row>
    <row r="16" spans="1:24" ht="39.75" customHeight="1" thickTop="1">
      <c r="A16" s="163" t="s">
        <v>40</v>
      </c>
      <c r="B16" s="164">
        <f>COUNTA('gm podst'!L3:L158)</f>
        <v>152</v>
      </c>
      <c r="C16" s="165">
        <f>SUM('gm podst'!K3:K158)</f>
        <v>336045564.93</v>
      </c>
      <c r="D16" s="166">
        <f>SUM('gm podst'!M3:M158)</f>
        <v>148325922.56</v>
      </c>
      <c r="E16" s="167">
        <f>SUM('gm podst'!L3:L158)</f>
        <v>187719642.37</v>
      </c>
      <c r="F16" s="196">
        <f>SUM('gm podst'!O3:O158)</f>
        <v>0</v>
      </c>
      <c r="G16" s="197">
        <f>SUM('gm podst'!P3:P158)</f>
        <v>6212664</v>
      </c>
      <c r="H16" s="197">
        <f>SUM('gm podst'!Q3:Q158)</f>
        <v>24104662.36</v>
      </c>
      <c r="I16" s="197">
        <f>SUM('gm podst'!R3:R158)</f>
        <v>148292782.83</v>
      </c>
      <c r="J16" s="197">
        <f>SUM('gm podst'!S3:S158)</f>
        <v>7675270.87</v>
      </c>
      <c r="K16" s="197">
        <f>SUM('gm podst'!T3:T158)</f>
        <v>1434262.31</v>
      </c>
      <c r="L16" s="197">
        <f>SUM('gm podst'!U3:U158)</f>
        <v>0</v>
      </c>
      <c r="M16" s="197">
        <f>SUM('gm podst'!V3:V158)</f>
        <v>0</v>
      </c>
      <c r="N16" s="197">
        <f>SUM('gm podst'!W3:W158)</f>
        <v>0</v>
      </c>
      <c r="O16" s="198">
        <f>SUM('gm podst'!X3:X158)</f>
        <v>0</v>
      </c>
      <c r="P16" s="170" t="b">
        <f t="shared" si="0"/>
        <v>1</v>
      </c>
      <c r="Q16" s="171" t="b">
        <f t="shared" si="1"/>
        <v>1</v>
      </c>
      <c r="R16" s="172"/>
      <c r="S16" s="172"/>
      <c r="T16" s="173"/>
      <c r="U16" s="173"/>
      <c r="V16" s="173"/>
      <c r="W16" s="173"/>
      <c r="X16" s="173"/>
    </row>
    <row r="17" spans="1:24" ht="39.75" customHeight="1">
      <c r="A17" s="175" t="s">
        <v>37</v>
      </c>
      <c r="B17" s="176">
        <f>COUNTIF('gm podst'!C3:C158,"K")</f>
        <v>18</v>
      </c>
      <c r="C17" s="177">
        <f>SUMIF('gm podst'!C3:C158,"K",'gm podst'!K3:K158)</f>
        <v>84168493.98</v>
      </c>
      <c r="D17" s="178">
        <f>SUMIF('gm podst'!C3:C158,"K",'gm podst'!M3:M158)</f>
        <v>40681486.95</v>
      </c>
      <c r="E17" s="179">
        <f>SUMIF('gm podst'!C3:C158,"K",'gm podst'!L3:L158)</f>
        <v>43487007.03</v>
      </c>
      <c r="F17" s="180">
        <f>SUMIF('gm podst'!C3:C158,"K",'gm podst'!O3:O158)</f>
        <v>0</v>
      </c>
      <c r="G17" s="177">
        <f>SUMIF('gm podst'!C3:C158,"K",'gm podst'!P3:P158)</f>
        <v>6212664</v>
      </c>
      <c r="H17" s="177">
        <f>SUMIF('gm podst'!C3:C158,"K",'gm podst'!Q3:Q158)</f>
        <v>24104662.36</v>
      </c>
      <c r="I17" s="177">
        <f>SUMIF('gm podst'!C3:C158,"K",'gm podst'!R3:R158)</f>
        <v>13064329.39</v>
      </c>
      <c r="J17" s="177">
        <f>SUMIF('gm podst'!C3:C158,"K",'gm podst'!S3:S158)</f>
        <v>105351.28</v>
      </c>
      <c r="K17" s="177">
        <f>SUMIF('gm podst'!C3:C158,"K",'gm podst'!T3:T158)</f>
        <v>0</v>
      </c>
      <c r="L17" s="177">
        <f>SUMIF('gm podst'!C3:C158,"K",'gm podst'!U3:U158)</f>
        <v>0</v>
      </c>
      <c r="M17" s="177">
        <f>SUMIF('gm podst'!C3:C158,"K",'gm podst'!V3:V158)</f>
        <v>0</v>
      </c>
      <c r="N17" s="177">
        <f>SUMIF('gm podst'!C3:C158,"K",'gm podst'!W3:W158)</f>
        <v>0</v>
      </c>
      <c r="O17" s="181">
        <f>SUMIF('gm podst'!C3:C158,"K",'gm podst'!X3:X158)</f>
        <v>0</v>
      </c>
      <c r="P17" s="170" t="b">
        <f t="shared" si="0"/>
        <v>1</v>
      </c>
      <c r="Q17" s="171" t="b">
        <f t="shared" si="1"/>
        <v>1</v>
      </c>
      <c r="R17" s="172"/>
      <c r="S17" s="172"/>
      <c r="T17" s="173"/>
      <c r="U17" s="173"/>
      <c r="V17" s="173"/>
      <c r="W17" s="173"/>
      <c r="X17" s="173"/>
    </row>
    <row r="18" spans="1:24" ht="39.75" customHeight="1">
      <c r="A18" s="182" t="s">
        <v>38</v>
      </c>
      <c r="B18" s="183">
        <f>COUNTIF('gm podst'!C3:C158,"N")</f>
        <v>130</v>
      </c>
      <c r="C18" s="184">
        <f>SUMIF('gm podst'!C3:C158,"N",'gm podst'!K3:K158)</f>
        <v>225999698.31</v>
      </c>
      <c r="D18" s="185">
        <f>SUMIF('gm podst'!C3:C158,"N",'gm podst'!M3:M158)</f>
        <v>99730899.7</v>
      </c>
      <c r="E18" s="186">
        <f>SUMIF('gm podst'!C3:C158,"N",'gm podst'!L3:L158)</f>
        <v>126268798.61</v>
      </c>
      <c r="F18" s="187">
        <f>SUMIF('gm podst'!C3:C158,"N",'gm podst'!O3:O158)</f>
        <v>0</v>
      </c>
      <c r="G18" s="184">
        <f>SUMIF('gm podst'!C3:C158,"N",'gm podst'!P3:P158)</f>
        <v>0</v>
      </c>
      <c r="H18" s="184">
        <f>SUMIF('gm podst'!C3:C158,"N",'gm podst'!Q3:Q158)</f>
        <v>0</v>
      </c>
      <c r="I18" s="184">
        <f>SUMIF('gm podst'!C3:C158,"N",'gm podst'!R3:R158)</f>
        <v>126268798.61</v>
      </c>
      <c r="J18" s="184">
        <f>SUMIF('gm podst'!C3:C158,"N",'gm podst'!S3:S158)</f>
        <v>0</v>
      </c>
      <c r="K18" s="184">
        <f>SUMIF('gm podst'!C3:C158,"N",'gm podst'!T3:T158)</f>
        <v>0</v>
      </c>
      <c r="L18" s="184">
        <f>SUMIF('gm podst'!C3:C158,"N",'gm podst'!U3:U158)</f>
        <v>0</v>
      </c>
      <c r="M18" s="184">
        <f>SUMIF('gm podst'!C3:C158,"N",'gm podst'!V3:V158)</f>
        <v>0</v>
      </c>
      <c r="N18" s="184">
        <f>SUMIF('gm podst'!C3:C158,"N",'gm podst'!W3:W158)</f>
        <v>0</v>
      </c>
      <c r="O18" s="188">
        <f>SUMIF('gm podst'!C3:C158,"N",'gm podst'!X3:X158)</f>
        <v>0</v>
      </c>
      <c r="P18" s="170" t="b">
        <f t="shared" si="0"/>
        <v>1</v>
      </c>
      <c r="Q18" s="171" t="b">
        <f t="shared" si="1"/>
        <v>1</v>
      </c>
      <c r="R18" s="172"/>
      <c r="S18" s="172"/>
      <c r="T18" s="173"/>
      <c r="U18" s="173"/>
      <c r="V18" s="173"/>
      <c r="W18" s="173"/>
      <c r="X18" s="173"/>
    </row>
    <row r="19" spans="1:24" ht="39.75" customHeight="1" thickBot="1">
      <c r="A19" s="189" t="s">
        <v>39</v>
      </c>
      <c r="B19" s="190">
        <f>COUNTIF('gm podst'!C3:C158,"W")</f>
        <v>4</v>
      </c>
      <c r="C19" s="191">
        <f>SUMIF('gm podst'!C3:C158,"W",'gm podst'!K3:K158)</f>
        <v>25877372.64</v>
      </c>
      <c r="D19" s="192">
        <f>SUMIF('gm podst'!C3:C158,"W",'gm podst'!M3:M158)</f>
        <v>7913535.91</v>
      </c>
      <c r="E19" s="193">
        <f>SUMIF('gm podst'!C3:C158,"W",'gm podst'!L3:L158)</f>
        <v>17963836.73</v>
      </c>
      <c r="F19" s="194">
        <f>SUMIF('gm podst'!C3:C158,"W",'gm podst'!O3:O158)</f>
        <v>0</v>
      </c>
      <c r="G19" s="191">
        <f>SUMIF('gm podst'!C3:C158,"W",'gm podst'!P3:P158)</f>
        <v>0</v>
      </c>
      <c r="H19" s="191">
        <f>SUMIF('gm podst'!C3:C158,"W",'gm podst'!Q3:Q158)</f>
        <v>0</v>
      </c>
      <c r="I19" s="191">
        <f>SUMIF('gm podst'!C3:C158,"W",'gm podst'!R3:R158)</f>
        <v>8959654.83</v>
      </c>
      <c r="J19" s="191">
        <f>SUMIF('gm podst'!C3:C158,"W",'gm podst'!S3:S158)</f>
        <v>7569919.59</v>
      </c>
      <c r="K19" s="191">
        <f>SUMIF('gm podst'!C3:C158,"W",'gm podst'!T3:T158)</f>
        <v>1434262.31</v>
      </c>
      <c r="L19" s="191">
        <f>SUMIF('gm podst'!C3:C158,"W",'gm podst'!U3:U158)</f>
        <v>0</v>
      </c>
      <c r="M19" s="191">
        <f>SUMIF('gm podst'!C3:C158,"W",'gm podst'!V3:V158)</f>
        <v>0</v>
      </c>
      <c r="N19" s="191">
        <f>SUMIF('gm podst'!C3:C158,"W",'gm podst'!W3:W158)</f>
        <v>0</v>
      </c>
      <c r="O19" s="195">
        <f>SUMIF('gm podst'!C3:C158,"W",'gm podst'!X3:X158)</f>
        <v>0</v>
      </c>
      <c r="P19" s="170" t="b">
        <f t="shared" si="0"/>
        <v>1</v>
      </c>
      <c r="Q19" s="171" t="b">
        <f t="shared" si="1"/>
        <v>1</v>
      </c>
      <c r="R19" s="172"/>
      <c r="S19" s="172"/>
      <c r="T19" s="173"/>
      <c r="U19" s="173"/>
      <c r="V19" s="173"/>
      <c r="W19" s="173"/>
      <c r="X19" s="173"/>
    </row>
    <row r="20" spans="1:24" s="208" customFormat="1" ht="39.75" customHeight="1" thickTop="1">
      <c r="A20" s="199" t="s">
        <v>41</v>
      </c>
      <c r="B20" s="200">
        <f>B12+B16</f>
        <v>198</v>
      </c>
      <c r="C20" s="201">
        <f>C12+C16</f>
        <v>568579160.31</v>
      </c>
      <c r="D20" s="202">
        <f aca="true" t="shared" si="2" ref="C20:O22">D12+D16</f>
        <v>246240786.83</v>
      </c>
      <c r="E20" s="203">
        <f t="shared" si="2"/>
        <v>322338373.48</v>
      </c>
      <c r="F20" s="204">
        <f t="shared" si="2"/>
        <v>702557</v>
      </c>
      <c r="G20" s="201">
        <f t="shared" si="2"/>
        <v>15936601</v>
      </c>
      <c r="H20" s="201">
        <f t="shared" si="2"/>
        <v>50299799.32</v>
      </c>
      <c r="I20" s="201">
        <f t="shared" si="2"/>
        <v>234690551.62</v>
      </c>
      <c r="J20" s="201">
        <f t="shared" si="2"/>
        <v>19274602.23</v>
      </c>
      <c r="K20" s="201">
        <f t="shared" si="2"/>
        <v>1434262.31</v>
      </c>
      <c r="L20" s="201">
        <f t="shared" si="2"/>
        <v>0</v>
      </c>
      <c r="M20" s="201">
        <f t="shared" si="2"/>
        <v>0</v>
      </c>
      <c r="N20" s="201">
        <f t="shared" si="2"/>
        <v>0</v>
      </c>
      <c r="O20" s="205">
        <f t="shared" si="2"/>
        <v>0</v>
      </c>
      <c r="P20" s="170" t="b">
        <f t="shared" si="0"/>
        <v>1</v>
      </c>
      <c r="Q20" s="171" t="b">
        <f>E20=SUM(F20:O20)</f>
        <v>1</v>
      </c>
      <c r="R20" s="206"/>
      <c r="S20" s="206"/>
      <c r="T20" s="207"/>
      <c r="U20" s="207"/>
      <c r="V20" s="207"/>
      <c r="W20" s="207"/>
      <c r="X20" s="207"/>
    </row>
    <row r="21" spans="1:24" s="208" customFormat="1" ht="39.75" customHeight="1">
      <c r="A21" s="209" t="s">
        <v>37</v>
      </c>
      <c r="B21" s="210">
        <f>B13+B17</f>
        <v>31</v>
      </c>
      <c r="C21" s="211">
        <f t="shared" si="2"/>
        <v>182802453.47</v>
      </c>
      <c r="D21" s="212">
        <f t="shared" si="2"/>
        <v>79940777.58</v>
      </c>
      <c r="E21" s="179">
        <f t="shared" si="2"/>
        <v>102861675.89</v>
      </c>
      <c r="F21" s="213">
        <f t="shared" si="2"/>
        <v>702557</v>
      </c>
      <c r="G21" s="211">
        <f t="shared" si="2"/>
        <v>15936601</v>
      </c>
      <c r="H21" s="211">
        <f t="shared" si="2"/>
        <v>50299799.32</v>
      </c>
      <c r="I21" s="211">
        <f t="shared" si="2"/>
        <v>35817367.29</v>
      </c>
      <c r="J21" s="211">
        <f t="shared" si="2"/>
        <v>105351.28</v>
      </c>
      <c r="K21" s="211">
        <f t="shared" si="2"/>
        <v>0</v>
      </c>
      <c r="L21" s="211">
        <f t="shared" si="2"/>
        <v>0</v>
      </c>
      <c r="M21" s="211">
        <f t="shared" si="2"/>
        <v>0</v>
      </c>
      <c r="N21" s="211">
        <f t="shared" si="2"/>
        <v>0</v>
      </c>
      <c r="O21" s="214">
        <f t="shared" si="2"/>
        <v>0</v>
      </c>
      <c r="P21" s="170" t="b">
        <f t="shared" si="0"/>
        <v>1</v>
      </c>
      <c r="Q21" s="171" t="b">
        <f>E21=SUM(F21:O21)</f>
        <v>1</v>
      </c>
      <c r="R21" s="206"/>
      <c r="S21" s="206"/>
      <c r="T21" s="207"/>
      <c r="U21" s="207"/>
      <c r="V21" s="207"/>
      <c r="W21" s="207"/>
      <c r="X21" s="207"/>
    </row>
    <row r="22" spans="1:24" s="208" customFormat="1" ht="39.75" customHeight="1">
      <c r="A22" s="215" t="s">
        <v>38</v>
      </c>
      <c r="B22" s="216">
        <f>B14+B18</f>
        <v>158</v>
      </c>
      <c r="C22" s="217">
        <f t="shared" si="2"/>
        <v>324402111.76</v>
      </c>
      <c r="D22" s="218">
        <f t="shared" si="2"/>
        <v>140637862.13</v>
      </c>
      <c r="E22" s="186">
        <f t="shared" si="2"/>
        <v>183764249.63</v>
      </c>
      <c r="F22" s="219">
        <f t="shared" si="2"/>
        <v>0</v>
      </c>
      <c r="G22" s="217">
        <f t="shared" si="2"/>
        <v>0</v>
      </c>
      <c r="H22" s="217">
        <f t="shared" si="2"/>
        <v>0</v>
      </c>
      <c r="I22" s="217">
        <f t="shared" si="2"/>
        <v>183764249.63</v>
      </c>
      <c r="J22" s="217">
        <f t="shared" si="2"/>
        <v>0</v>
      </c>
      <c r="K22" s="217">
        <f t="shared" si="2"/>
        <v>0</v>
      </c>
      <c r="L22" s="217">
        <f t="shared" si="2"/>
        <v>0</v>
      </c>
      <c r="M22" s="217">
        <f t="shared" si="2"/>
        <v>0</v>
      </c>
      <c r="N22" s="217">
        <f t="shared" si="2"/>
        <v>0</v>
      </c>
      <c r="O22" s="220">
        <f t="shared" si="2"/>
        <v>0</v>
      </c>
      <c r="P22" s="170" t="b">
        <f t="shared" si="0"/>
        <v>1</v>
      </c>
      <c r="Q22" s="171" t="b">
        <f>E22=SUM(F22:O22)</f>
        <v>1</v>
      </c>
      <c r="R22" s="206"/>
      <c r="S22" s="206"/>
      <c r="T22" s="207"/>
      <c r="U22" s="207"/>
      <c r="V22" s="207"/>
      <c r="W22" s="207"/>
      <c r="X22" s="207"/>
    </row>
    <row r="23" spans="1:24" s="208" customFormat="1" ht="39.75" customHeight="1" thickBot="1">
      <c r="A23" s="244" t="s">
        <v>39</v>
      </c>
      <c r="B23" s="245">
        <f>B15+B19</f>
        <v>9</v>
      </c>
      <c r="C23" s="246">
        <f aca="true" t="shared" si="3" ref="C23:O23">C15+C19</f>
        <v>61374595.08</v>
      </c>
      <c r="D23" s="247">
        <f t="shared" si="3"/>
        <v>25662147.12</v>
      </c>
      <c r="E23" s="230">
        <f t="shared" si="3"/>
        <v>35712447.96</v>
      </c>
      <c r="F23" s="248">
        <f t="shared" si="3"/>
        <v>0</v>
      </c>
      <c r="G23" s="246">
        <f t="shared" si="3"/>
        <v>0</v>
      </c>
      <c r="H23" s="246">
        <f t="shared" si="3"/>
        <v>0</v>
      </c>
      <c r="I23" s="246">
        <f t="shared" si="3"/>
        <v>15108934.7</v>
      </c>
      <c r="J23" s="246">
        <f t="shared" si="3"/>
        <v>19169250.95</v>
      </c>
      <c r="K23" s="246">
        <f t="shared" si="3"/>
        <v>1434262.31</v>
      </c>
      <c r="L23" s="246">
        <f t="shared" si="3"/>
        <v>0</v>
      </c>
      <c r="M23" s="246">
        <f t="shared" si="3"/>
        <v>0</v>
      </c>
      <c r="N23" s="246">
        <f t="shared" si="3"/>
        <v>0</v>
      </c>
      <c r="O23" s="249">
        <f t="shared" si="3"/>
        <v>0</v>
      </c>
      <c r="P23" s="170" t="b">
        <f>C23=(D23+E23)</f>
        <v>1</v>
      </c>
      <c r="Q23" s="171" t="b">
        <f>E23=SUM(F23:O23)</f>
        <v>1</v>
      </c>
      <c r="R23" s="206"/>
      <c r="S23" s="206"/>
      <c r="T23" s="207"/>
      <c r="U23" s="207"/>
      <c r="V23" s="207"/>
      <c r="W23" s="207"/>
      <c r="X23" s="207"/>
    </row>
    <row r="24" spans="1:24" ht="39.75" customHeight="1">
      <c r="A24" s="256" t="s">
        <v>2</v>
      </c>
      <c r="B24" s="257">
        <f>COUNTA('pow rez'!K3:K27)</f>
        <v>25</v>
      </c>
      <c r="C24" s="258">
        <f>SUM('pow rez'!J3:J27)</f>
        <v>147012593.18</v>
      </c>
      <c r="D24" s="259">
        <f>SUM('pow rez'!L3:L27)</f>
        <v>66954790.62</v>
      </c>
      <c r="E24" s="260">
        <f>SUM('pow rez'!K3:K27)</f>
        <v>80057802.56</v>
      </c>
      <c r="F24" s="261">
        <f>SUM('pow rez'!N3:N27)</f>
        <v>0</v>
      </c>
      <c r="G24" s="258">
        <f>SUM('pow rez'!O3:O27)</f>
        <v>0</v>
      </c>
      <c r="H24" s="258">
        <f>SUM('pow rez'!P3:P27)</f>
        <v>0</v>
      </c>
      <c r="I24" s="258">
        <f>SUM('pow rez'!Q3:Q27)</f>
        <v>55525519.73</v>
      </c>
      <c r="J24" s="258">
        <f>SUM('pow rez'!R3:R27)</f>
        <v>17950264.95</v>
      </c>
      <c r="K24" s="258">
        <f>SUM('pow rez'!S3:S27)</f>
        <v>6582017.88</v>
      </c>
      <c r="L24" s="258">
        <f>SUM('pow rez'!T3:T27)</f>
        <v>0</v>
      </c>
      <c r="M24" s="258">
        <f>SUM('pow rez'!U3:U27)</f>
        <v>0</v>
      </c>
      <c r="N24" s="258">
        <f>SUM('pow rez'!V3:V27)</f>
        <v>0</v>
      </c>
      <c r="O24" s="262">
        <f>SUM('pow rez'!W3:W27)</f>
        <v>0</v>
      </c>
      <c r="P24" s="170" t="b">
        <f aca="true" t="shared" si="4" ref="P24:P35">C24=(D24+E24)</f>
        <v>1</v>
      </c>
      <c r="Q24" s="171" t="b">
        <f>E24=SUM(F24:O24)</f>
        <v>1</v>
      </c>
      <c r="R24" s="172"/>
      <c r="S24" s="172"/>
      <c r="T24" s="173"/>
      <c r="U24" s="173"/>
      <c r="V24" s="173"/>
      <c r="W24" s="173"/>
      <c r="X24" s="173"/>
    </row>
    <row r="25" spans="1:24" ht="39.75" customHeight="1">
      <c r="A25" s="263" t="s">
        <v>38</v>
      </c>
      <c r="B25" s="183">
        <f>COUNTIF('pow rez'!C3:C27,"N")</f>
        <v>21</v>
      </c>
      <c r="C25" s="184">
        <f>SUMIF('pow rez'!C3:C27,"N",'pow rez'!J3:J27)</f>
        <v>87874200.37</v>
      </c>
      <c r="D25" s="264">
        <f>SUMIF('pow rez'!C3:C27,"N",'pow rez'!L3:L27)</f>
        <v>41727012.93</v>
      </c>
      <c r="E25" s="186">
        <f>SUMIF('pow rez'!C3:C27,"N",'pow rez'!K3:K27)</f>
        <v>46147187.44</v>
      </c>
      <c r="F25" s="187">
        <f>SUMIF('pow rez'!C3:C27,"N",'pow rez'!N3:N27)</f>
        <v>0</v>
      </c>
      <c r="G25" s="184">
        <f>SUMIF('pow rez'!C3:C27,"N",'pow rez'!O3:O27)</f>
        <v>0</v>
      </c>
      <c r="H25" s="184">
        <f>SUMIF('pow rez'!C3:C27,"N",'pow rez'!P3:P27)</f>
        <v>0</v>
      </c>
      <c r="I25" s="184">
        <f>SUMIF('pow rez'!C3:C27,"N",'pow rez'!Q3:Q27)</f>
        <v>46147187.44</v>
      </c>
      <c r="J25" s="184">
        <f>SUMIF('pow rez'!C3:C27,"N",'pow rez'!R3:R27)</f>
        <v>0</v>
      </c>
      <c r="K25" s="184">
        <f>SUMIF('pow rez'!C3:C27,"N",'pow rez'!S3:S27)</f>
        <v>0</v>
      </c>
      <c r="L25" s="184">
        <f>SUMIF('pow rez'!C3:C27,"N",'pow rez'!T3:T27)</f>
        <v>0</v>
      </c>
      <c r="M25" s="184">
        <f>SUMIF('pow rez'!C3:C27,"N",'pow rez'!U3:U27)</f>
        <v>0</v>
      </c>
      <c r="N25" s="184">
        <f>SUMIF('pow rez'!C3:C27,"N",'pow rez'!V3:V27)</f>
        <v>0</v>
      </c>
      <c r="O25" s="265">
        <f>SUMIF('pow rez'!C3:C27,"N",'pow rez'!W3:W27)</f>
        <v>0</v>
      </c>
      <c r="P25" s="170" t="b">
        <f t="shared" si="4"/>
        <v>1</v>
      </c>
      <c r="Q25" s="171" t="b">
        <f aca="true" t="shared" si="5" ref="Q25:Q35">E25=SUM(F25:O25)</f>
        <v>1</v>
      </c>
      <c r="R25" s="172"/>
      <c r="S25" s="172"/>
      <c r="T25" s="173"/>
      <c r="U25" s="173"/>
      <c r="V25" s="173"/>
      <c r="W25" s="173"/>
      <c r="X25" s="173"/>
    </row>
    <row r="26" spans="1:24" ht="39.75" customHeight="1" thickBot="1">
      <c r="A26" s="266" t="s">
        <v>39</v>
      </c>
      <c r="B26" s="267">
        <f>COUNTIF('pow rez'!C3:C27,"W")</f>
        <v>4</v>
      </c>
      <c r="C26" s="268">
        <f>SUMIF('pow rez'!C3:C27,"W",'pow rez'!J3:J27)</f>
        <v>59138392.81</v>
      </c>
      <c r="D26" s="269">
        <f>SUMIF('pow rez'!C3:C27,"W",'pow rez'!L3:L27)</f>
        <v>25227777.69</v>
      </c>
      <c r="E26" s="270">
        <f>SUMIF('pow rez'!C3:C27,"W",'pow rez'!K3:K27)</f>
        <v>33910615.12</v>
      </c>
      <c r="F26" s="271">
        <f>SUMIF('pow rez'!C3:C27,"W",'pow rez'!N3:N27)</f>
        <v>0</v>
      </c>
      <c r="G26" s="268">
        <f>SUMIF('pow rez'!C3:C27,"W",'pow rez'!O3:O27)</f>
        <v>0</v>
      </c>
      <c r="H26" s="268">
        <f>SUMIF('pow rez'!C3:C27,"W",'pow rez'!P3:P27)</f>
        <v>0</v>
      </c>
      <c r="I26" s="268">
        <f>SUMIF('pow rez'!C3:C27,"W",'pow rez'!Q3:Q27)</f>
        <v>9378332.29</v>
      </c>
      <c r="J26" s="268">
        <f>SUMIF('pow rez'!C3:C27,"W",'pow rez'!R3:R27)</f>
        <v>17950264.95</v>
      </c>
      <c r="K26" s="268">
        <f>SUMIF('pow rez'!C3:C27,"W",'pow rez'!S3:S27)</f>
        <v>6582017.88</v>
      </c>
      <c r="L26" s="268">
        <f>SUMIF('pow rez'!F3:F27,"W",'pow rez'!T3:T27)</f>
        <v>0</v>
      </c>
      <c r="M26" s="268">
        <f>SUMIF('pow rez'!G3:G27,"W",'pow rez'!U3:U27)</f>
        <v>0</v>
      </c>
      <c r="N26" s="268">
        <f>SUMIF('pow rez'!H3:H27,"W",'pow rez'!V3:V27)</f>
        <v>0</v>
      </c>
      <c r="O26" s="272">
        <f>SUMIF('pow rez'!I3:I27,"W",'pow rez'!W3:W27)</f>
        <v>0</v>
      </c>
      <c r="P26" s="170" t="b">
        <f t="shared" si="4"/>
        <v>1</v>
      </c>
      <c r="Q26" s="171" t="b">
        <f t="shared" si="5"/>
        <v>1</v>
      </c>
      <c r="R26" s="172"/>
      <c r="S26" s="172"/>
      <c r="T26" s="173"/>
      <c r="U26" s="173"/>
      <c r="V26" s="173"/>
      <c r="W26" s="173"/>
      <c r="X26" s="173"/>
    </row>
    <row r="27" spans="1:24" ht="39.75" customHeight="1">
      <c r="A27" s="250" t="s">
        <v>3</v>
      </c>
      <c r="B27" s="251">
        <f>COUNTA('gm rez'!L2:L66)</f>
        <v>64</v>
      </c>
      <c r="C27" s="252">
        <f>SUM('gm rez'!K3:K66)</f>
        <v>227128609.3</v>
      </c>
      <c r="D27" s="253">
        <f>SUM('gm rez'!M3:M66)</f>
        <v>95997260</v>
      </c>
      <c r="E27" s="223">
        <f>SUM('gm rez'!L3:L66)</f>
        <v>131131349.3</v>
      </c>
      <c r="F27" s="254">
        <f>SUM('gm rez'!O3:O66)</f>
        <v>0</v>
      </c>
      <c r="G27" s="252">
        <f>SUM('gm rez'!P3:P66)</f>
        <v>0</v>
      </c>
      <c r="H27" s="252">
        <f>SUM('gm rez'!Q3:Q66)</f>
        <v>0</v>
      </c>
      <c r="I27" s="252">
        <f>SUM('gm rez'!R3:R66)</f>
        <v>109345852.42</v>
      </c>
      <c r="J27" s="252">
        <f>SUM('gm rez'!S3:S66)</f>
        <v>19524765.37</v>
      </c>
      <c r="K27" s="252">
        <f>SUM('gm rez'!T3:T66)</f>
        <v>2260731.51</v>
      </c>
      <c r="L27" s="252">
        <f>SUM('gm rez'!U3:U66)</f>
        <v>0</v>
      </c>
      <c r="M27" s="252">
        <f>SUM('gm rez'!V3:V66)</f>
        <v>0</v>
      </c>
      <c r="N27" s="252">
        <f>SUM('gm rez'!W3:W66)</f>
        <v>0</v>
      </c>
      <c r="O27" s="255">
        <f>SUM('gm rez'!X3:X66)</f>
        <v>0</v>
      </c>
      <c r="P27" s="170" t="b">
        <f t="shared" si="4"/>
        <v>1</v>
      </c>
      <c r="Q27" s="171" t="b">
        <f t="shared" si="5"/>
        <v>1</v>
      </c>
      <c r="R27" s="221"/>
      <c r="S27" s="221"/>
      <c r="T27" s="222"/>
      <c r="U27" s="222"/>
      <c r="V27" s="174"/>
      <c r="W27" s="1"/>
      <c r="X27" s="1"/>
    </row>
    <row r="28" spans="1:24" ht="39.75" customHeight="1">
      <c r="A28" s="182" t="s">
        <v>38</v>
      </c>
      <c r="B28" s="183">
        <f>COUNTIF('gm rez'!C3:C66,"N")</f>
        <v>56</v>
      </c>
      <c r="C28" s="184">
        <f>SUMIF('gm rez'!C3:C66,"N",'gm rez'!K3:K66)</f>
        <v>148996141.22</v>
      </c>
      <c r="D28" s="185">
        <f>SUMIF('gm rez'!C3:C66,"N",'gm rez'!M3:M66)</f>
        <v>58813680.36</v>
      </c>
      <c r="E28" s="186">
        <f>SUMIF('gm rez'!C3:C66,"N",'gm rez'!L3:L66)</f>
        <v>90182460.86</v>
      </c>
      <c r="F28" s="187">
        <f>SUMIF('gm rez'!C3:C66,"N",'gm rez'!O3:O66)</f>
        <v>0</v>
      </c>
      <c r="G28" s="184">
        <f>SUMIF('gm rez'!C3:C66,"N",'gm rez'!P3:P66)</f>
        <v>0</v>
      </c>
      <c r="H28" s="184">
        <f>SUMIF('gm rez'!C3:C66,"N",'gm rez'!Q3:Q66)</f>
        <v>0</v>
      </c>
      <c r="I28" s="184">
        <f>SUMIF('gm rez'!C3:C66,"N",'gm rez'!R3:R66)</f>
        <v>90182460.86</v>
      </c>
      <c r="J28" s="184">
        <f>SUMIF('gm rez'!C3:C66,"N",'gm rez'!S3:S66)</f>
        <v>0</v>
      </c>
      <c r="K28" s="184">
        <f>SUMIF('gm rez'!C3:C66,"N",'gm rez'!T3:T66)</f>
        <v>0</v>
      </c>
      <c r="L28" s="184">
        <f>SUMIF('gm rez'!C3:C66,"N",'gm rez'!U3:U66)</f>
        <v>0</v>
      </c>
      <c r="M28" s="184">
        <f>SUMIF('gm rez'!C3:C66,"N",'gm rez'!V3:V66)</f>
        <v>0</v>
      </c>
      <c r="N28" s="184">
        <f>SUMIF('gm rez'!C3:C66,"N",'gm rez'!W3:W66)</f>
        <v>0</v>
      </c>
      <c r="O28" s="188">
        <f>SUMIF('gm rez'!C3:C66,"N",'gm rez'!X3:X66)</f>
        <v>0</v>
      </c>
      <c r="P28" s="170" t="b">
        <f t="shared" si="4"/>
        <v>1</v>
      </c>
      <c r="Q28" s="171" t="b">
        <f t="shared" si="5"/>
        <v>1</v>
      </c>
      <c r="R28" s="221"/>
      <c r="S28" s="221"/>
      <c r="T28" s="222"/>
      <c r="U28" s="222"/>
      <c r="V28" s="174"/>
      <c r="W28" s="1"/>
      <c r="X28" s="1"/>
    </row>
    <row r="29" spans="1:24" ht="39.75" customHeight="1" thickBot="1">
      <c r="A29" s="273" t="s">
        <v>39</v>
      </c>
      <c r="B29" s="274">
        <f>COUNTIF('gm rez'!C3:C66,"W")</f>
        <v>8</v>
      </c>
      <c r="C29" s="275">
        <f>SUMIF('gm rez'!C3:C66,"W",'gm rez'!K3:K66)</f>
        <v>78132468.08</v>
      </c>
      <c r="D29" s="276">
        <f>SUMIF('gm rez'!C3:C66,"W",'gm rez'!M3:M66)</f>
        <v>37183579.64</v>
      </c>
      <c r="E29" s="230">
        <f>SUMIF('gm rez'!C3:C66,"W",'gm rez'!L3:L66)</f>
        <v>40948888.44</v>
      </c>
      <c r="F29" s="277">
        <f>SUMIF('gm rez'!C3:C66,"W",'gm rez'!O3:O66)</f>
        <v>0</v>
      </c>
      <c r="G29" s="275">
        <f>SUMIF('gm rez'!C3:C66,"W",'gm rez'!P3:P66)</f>
        <v>0</v>
      </c>
      <c r="H29" s="275">
        <f>SUMIF('gm rez'!C3:C66,"W",'gm rez'!Q3:Q66)</f>
        <v>0</v>
      </c>
      <c r="I29" s="275">
        <f>SUMIF('gm rez'!C3:C66,"W",'gm rez'!R3:R66)</f>
        <v>19163391.56</v>
      </c>
      <c r="J29" s="275">
        <f>SUMIF('gm rez'!C3:C66,"W",'gm rez'!S3:S66)</f>
        <v>19524765.37</v>
      </c>
      <c r="K29" s="275">
        <f>SUMIF('gm rez'!C3:C66,"W",'gm rez'!T3:T66)</f>
        <v>2260731.51</v>
      </c>
      <c r="L29" s="275">
        <f>SUMIF('gm rez'!C3:C66,"W",'gm rez'!U3:U66)</f>
        <v>0</v>
      </c>
      <c r="M29" s="275">
        <f>SUMIF('gm rez'!C3:C66,"W",'gm rez'!V3:V66)</f>
        <v>0</v>
      </c>
      <c r="N29" s="275">
        <f>SUMIF('gm rez'!C3:C66,"W",'gm rez'!W3:W66)</f>
        <v>0</v>
      </c>
      <c r="O29" s="278">
        <f>SUMIF('gm rez'!C3:C66,"W",'gm rez'!X3:X66)</f>
        <v>0</v>
      </c>
      <c r="P29" s="170" t="b">
        <f t="shared" si="4"/>
        <v>1</v>
      </c>
      <c r="Q29" s="171" t="b">
        <f t="shared" si="5"/>
        <v>1</v>
      </c>
      <c r="R29" s="221"/>
      <c r="S29" s="221"/>
      <c r="T29" s="222"/>
      <c r="U29" s="222"/>
      <c r="V29" s="174"/>
      <c r="W29" s="1"/>
      <c r="X29" s="1"/>
    </row>
    <row r="30" spans="1:21" ht="39.75" customHeight="1">
      <c r="A30" s="286" t="s">
        <v>21</v>
      </c>
      <c r="B30" s="287">
        <f>B24+B27</f>
        <v>89</v>
      </c>
      <c r="C30" s="288">
        <f aca="true" t="shared" si="6" ref="C30:O30">C24+C27</f>
        <v>374141202.48</v>
      </c>
      <c r="D30" s="289">
        <f t="shared" si="6"/>
        <v>162952050.62</v>
      </c>
      <c r="E30" s="260">
        <f t="shared" si="6"/>
        <v>211189151.86</v>
      </c>
      <c r="F30" s="290">
        <f t="shared" si="6"/>
        <v>0</v>
      </c>
      <c r="G30" s="288">
        <f t="shared" si="6"/>
        <v>0</v>
      </c>
      <c r="H30" s="288">
        <f t="shared" si="6"/>
        <v>0</v>
      </c>
      <c r="I30" s="288">
        <f t="shared" si="6"/>
        <v>164871372.15</v>
      </c>
      <c r="J30" s="288">
        <f t="shared" si="6"/>
        <v>37475030.32</v>
      </c>
      <c r="K30" s="288">
        <f t="shared" si="6"/>
        <v>8842749.39</v>
      </c>
      <c r="L30" s="288">
        <f t="shared" si="6"/>
        <v>0</v>
      </c>
      <c r="M30" s="288">
        <f t="shared" si="6"/>
        <v>0</v>
      </c>
      <c r="N30" s="288">
        <f t="shared" si="6"/>
        <v>0</v>
      </c>
      <c r="O30" s="291">
        <f t="shared" si="6"/>
        <v>0</v>
      </c>
      <c r="P30" s="170" t="b">
        <f t="shared" si="4"/>
        <v>1</v>
      </c>
      <c r="Q30" s="171" t="b">
        <f t="shared" si="5"/>
        <v>1</v>
      </c>
      <c r="R30" s="224"/>
      <c r="S30" s="224"/>
      <c r="T30" s="159"/>
      <c r="U30" s="159"/>
    </row>
    <row r="31" spans="1:21" ht="39.75" customHeight="1">
      <c r="A31" s="225" t="s">
        <v>38</v>
      </c>
      <c r="B31" s="226">
        <f aca="true" t="shared" si="7" ref="B31:O31">B25+B28</f>
        <v>77</v>
      </c>
      <c r="C31" s="227">
        <f t="shared" si="7"/>
        <v>236870341.59</v>
      </c>
      <c r="D31" s="292">
        <f t="shared" si="7"/>
        <v>100540693.29</v>
      </c>
      <c r="E31" s="186">
        <f t="shared" si="7"/>
        <v>136329648.3</v>
      </c>
      <c r="F31" s="228">
        <f t="shared" si="7"/>
        <v>0</v>
      </c>
      <c r="G31" s="227">
        <f t="shared" si="7"/>
        <v>0</v>
      </c>
      <c r="H31" s="227">
        <f t="shared" si="7"/>
        <v>0</v>
      </c>
      <c r="I31" s="227">
        <f t="shared" si="7"/>
        <v>136329648.3</v>
      </c>
      <c r="J31" s="227">
        <f t="shared" si="7"/>
        <v>0</v>
      </c>
      <c r="K31" s="227">
        <f t="shared" si="7"/>
        <v>0</v>
      </c>
      <c r="L31" s="227">
        <f t="shared" si="7"/>
        <v>0</v>
      </c>
      <c r="M31" s="227">
        <f t="shared" si="7"/>
        <v>0</v>
      </c>
      <c r="N31" s="227">
        <f t="shared" si="7"/>
        <v>0</v>
      </c>
      <c r="O31" s="229">
        <f t="shared" si="7"/>
        <v>0</v>
      </c>
      <c r="P31" s="170" t="b">
        <f t="shared" si="4"/>
        <v>1</v>
      </c>
      <c r="Q31" s="171" t="b">
        <f t="shared" si="5"/>
        <v>1</v>
      </c>
      <c r="R31" s="224"/>
      <c r="S31" s="224"/>
      <c r="T31" s="159"/>
      <c r="U31" s="159"/>
    </row>
    <row r="32" spans="1:21" ht="39.75" customHeight="1" thickBot="1">
      <c r="A32" s="293" t="s">
        <v>39</v>
      </c>
      <c r="B32" s="294">
        <f aca="true" t="shared" si="8" ref="B32:O32">B26+B29</f>
        <v>12</v>
      </c>
      <c r="C32" s="295">
        <f t="shared" si="8"/>
        <v>137270860.89</v>
      </c>
      <c r="D32" s="296">
        <f t="shared" si="8"/>
        <v>62411357.33</v>
      </c>
      <c r="E32" s="270">
        <f t="shared" si="8"/>
        <v>74859503.56</v>
      </c>
      <c r="F32" s="297">
        <f t="shared" si="8"/>
        <v>0</v>
      </c>
      <c r="G32" s="295">
        <f t="shared" si="8"/>
        <v>0</v>
      </c>
      <c r="H32" s="295">
        <f t="shared" si="8"/>
        <v>0</v>
      </c>
      <c r="I32" s="295">
        <f t="shared" si="8"/>
        <v>28541723.85</v>
      </c>
      <c r="J32" s="295">
        <f t="shared" si="8"/>
        <v>37475030.32</v>
      </c>
      <c r="K32" s="295">
        <f t="shared" si="8"/>
        <v>8842749.39</v>
      </c>
      <c r="L32" s="295">
        <f t="shared" si="8"/>
        <v>0</v>
      </c>
      <c r="M32" s="295">
        <f t="shared" si="8"/>
        <v>0</v>
      </c>
      <c r="N32" s="295">
        <f t="shared" si="8"/>
        <v>0</v>
      </c>
      <c r="O32" s="298">
        <f t="shared" si="8"/>
        <v>0</v>
      </c>
      <c r="P32" s="170" t="b">
        <f t="shared" si="4"/>
        <v>1</v>
      </c>
      <c r="Q32" s="171" t="b">
        <f t="shared" si="5"/>
        <v>1</v>
      </c>
      <c r="R32" s="224"/>
      <c r="S32" s="224"/>
      <c r="T32" s="159"/>
      <c r="U32" s="159"/>
    </row>
    <row r="33" spans="1:21" ht="39.75" customHeight="1">
      <c r="A33" s="279" t="s">
        <v>33</v>
      </c>
      <c r="B33" s="280">
        <f>B20+B30</f>
        <v>287</v>
      </c>
      <c r="C33" s="281">
        <f aca="true" t="shared" si="9" ref="C33:O33">C20+C30</f>
        <v>942720362.79</v>
      </c>
      <c r="D33" s="282">
        <f t="shared" si="9"/>
        <v>409192837.45</v>
      </c>
      <c r="E33" s="283">
        <f t="shared" si="9"/>
        <v>533527525.34</v>
      </c>
      <c r="F33" s="284">
        <f t="shared" si="9"/>
        <v>702557</v>
      </c>
      <c r="G33" s="281">
        <f t="shared" si="9"/>
        <v>15936601</v>
      </c>
      <c r="H33" s="281">
        <f t="shared" si="9"/>
        <v>50299799.32</v>
      </c>
      <c r="I33" s="281">
        <f t="shared" si="9"/>
        <v>399561923.77</v>
      </c>
      <c r="J33" s="281">
        <f t="shared" si="9"/>
        <v>56749632.55</v>
      </c>
      <c r="K33" s="281">
        <f t="shared" si="9"/>
        <v>10277011.7</v>
      </c>
      <c r="L33" s="281">
        <f t="shared" si="9"/>
        <v>0</v>
      </c>
      <c r="M33" s="281">
        <f t="shared" si="9"/>
        <v>0</v>
      </c>
      <c r="N33" s="281">
        <f t="shared" si="9"/>
        <v>0</v>
      </c>
      <c r="O33" s="285">
        <f t="shared" si="9"/>
        <v>0</v>
      </c>
      <c r="P33" s="170" t="b">
        <f t="shared" si="4"/>
        <v>1</v>
      </c>
      <c r="Q33" s="171" t="b">
        <f t="shared" si="5"/>
        <v>1</v>
      </c>
      <c r="R33" s="224"/>
      <c r="S33" s="224"/>
      <c r="T33" s="159"/>
      <c r="U33" s="159"/>
    </row>
    <row r="34" spans="1:21" ht="39.75" customHeight="1">
      <c r="A34" s="231" t="s">
        <v>38</v>
      </c>
      <c r="B34" s="232">
        <f>B22+B31</f>
        <v>235</v>
      </c>
      <c r="C34" s="233">
        <f aca="true" t="shared" si="10" ref="C34:O34">C22+C31</f>
        <v>561272453.35</v>
      </c>
      <c r="D34" s="234">
        <f t="shared" si="10"/>
        <v>241178555.42</v>
      </c>
      <c r="E34" s="235">
        <f t="shared" si="10"/>
        <v>320093897.93</v>
      </c>
      <c r="F34" s="236">
        <f t="shared" si="10"/>
        <v>0</v>
      </c>
      <c r="G34" s="233">
        <f t="shared" si="10"/>
        <v>0</v>
      </c>
      <c r="H34" s="233">
        <f t="shared" si="10"/>
        <v>0</v>
      </c>
      <c r="I34" s="233">
        <f t="shared" si="10"/>
        <v>320093897.93</v>
      </c>
      <c r="J34" s="233">
        <f t="shared" si="10"/>
        <v>0</v>
      </c>
      <c r="K34" s="233">
        <f t="shared" si="10"/>
        <v>0</v>
      </c>
      <c r="L34" s="233">
        <f t="shared" si="10"/>
        <v>0</v>
      </c>
      <c r="M34" s="233">
        <f t="shared" si="10"/>
        <v>0</v>
      </c>
      <c r="N34" s="233">
        <f t="shared" si="10"/>
        <v>0</v>
      </c>
      <c r="O34" s="237">
        <f t="shared" si="10"/>
        <v>0</v>
      </c>
      <c r="P34" s="170" t="b">
        <f t="shared" si="4"/>
        <v>1</v>
      </c>
      <c r="Q34" s="171" t="b">
        <f t="shared" si="5"/>
        <v>1</v>
      </c>
      <c r="R34" s="224"/>
      <c r="S34" s="224"/>
      <c r="T34" s="159"/>
      <c r="U34" s="159"/>
    </row>
    <row r="35" spans="1:21" ht="39.75" customHeight="1" thickBot="1">
      <c r="A35" s="238" t="s">
        <v>39</v>
      </c>
      <c r="B35" s="239">
        <f>B23+B32</f>
        <v>21</v>
      </c>
      <c r="C35" s="240">
        <f aca="true" t="shared" si="11" ref="C35:O35">C23+C32</f>
        <v>198645455.97</v>
      </c>
      <c r="D35" s="241">
        <f t="shared" si="11"/>
        <v>88073504.45</v>
      </c>
      <c r="E35" s="193">
        <f t="shared" si="11"/>
        <v>110571951.52</v>
      </c>
      <c r="F35" s="242">
        <f t="shared" si="11"/>
        <v>0</v>
      </c>
      <c r="G35" s="240">
        <f t="shared" si="11"/>
        <v>0</v>
      </c>
      <c r="H35" s="240">
        <f t="shared" si="11"/>
        <v>0</v>
      </c>
      <c r="I35" s="240">
        <f t="shared" si="11"/>
        <v>43650658.55</v>
      </c>
      <c r="J35" s="240">
        <f t="shared" si="11"/>
        <v>56644281.27</v>
      </c>
      <c r="K35" s="240">
        <f t="shared" si="11"/>
        <v>10277011.7</v>
      </c>
      <c r="L35" s="240">
        <f t="shared" si="11"/>
        <v>0</v>
      </c>
      <c r="M35" s="240">
        <f t="shared" si="11"/>
        <v>0</v>
      </c>
      <c r="N35" s="240">
        <f t="shared" si="11"/>
        <v>0</v>
      </c>
      <c r="O35" s="243">
        <f t="shared" si="11"/>
        <v>0</v>
      </c>
      <c r="P35" s="170" t="b">
        <f t="shared" si="4"/>
        <v>1</v>
      </c>
      <c r="Q35" s="171" t="b">
        <f t="shared" si="5"/>
        <v>1</v>
      </c>
      <c r="R35" s="224"/>
      <c r="S35" s="224"/>
      <c r="T35" s="159"/>
      <c r="U35" s="159"/>
    </row>
    <row r="36" spans="1:21" ht="12" thickTop="1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224"/>
      <c r="S36" s="224"/>
      <c r="T36" s="159"/>
      <c r="U36" s="159"/>
    </row>
    <row r="37" spans="1:21" ht="11.2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224"/>
      <c r="S37" s="224"/>
      <c r="T37" s="159"/>
      <c r="U37" s="159"/>
    </row>
    <row r="38" spans="1:21" ht="11.2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224"/>
      <c r="S38" s="224"/>
      <c r="T38" s="159"/>
      <c r="U38" s="159"/>
    </row>
    <row r="39" spans="1:21" ht="11.2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224"/>
      <c r="S39" s="224"/>
      <c r="T39" s="159"/>
      <c r="U39" s="159"/>
    </row>
    <row r="40" spans="1:21" ht="11.25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9"/>
      <c r="S40" s="159"/>
      <c r="T40" s="159"/>
      <c r="U40" s="159"/>
    </row>
    <row r="41" spans="1:21" ht="11.25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9"/>
      <c r="S41" s="159"/>
      <c r="T41" s="159"/>
      <c r="U41" s="159"/>
    </row>
    <row r="42" spans="1:21" ht="11.25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9"/>
      <c r="S42" s="159"/>
      <c r="T42" s="159"/>
      <c r="U42" s="159"/>
    </row>
  </sheetData>
  <sheetProtection/>
  <mergeCells count="7">
    <mergeCell ref="F2:N6"/>
    <mergeCell ref="F7:N7"/>
    <mergeCell ref="A10:A11"/>
    <mergeCell ref="B10:B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7" r:id="rId1"/>
  <headerFooter>
    <oddHeader>&amp;LWojewództwo wielkopolskie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showGridLines="0" view="pageBreakPreview" zoomScale="80" zoomScaleNormal="78" zoomScaleSheetLayoutView="80" workbookViewId="0" topLeftCell="A7">
      <selection activeCell="K16" sqref="K16"/>
    </sheetView>
  </sheetViews>
  <sheetFormatPr defaultColWidth="9.140625" defaultRowHeight="15"/>
  <cols>
    <col min="1" max="1" width="8.8515625" style="140" customWidth="1"/>
    <col min="2" max="2" width="15.7109375" style="146" customWidth="1"/>
    <col min="3" max="3" width="9.00390625" style="140" customWidth="1"/>
    <col min="4" max="4" width="16.7109375" style="146" customWidth="1"/>
    <col min="5" max="5" width="8.28125" style="140" customWidth="1"/>
    <col min="6" max="6" width="38.57421875" style="146" customWidth="1"/>
    <col min="7" max="7" width="8.00390625" style="140" customWidth="1"/>
    <col min="8" max="8" width="10.7109375" style="140" customWidth="1"/>
    <col min="9" max="10" width="15.7109375" style="127" customWidth="1"/>
    <col min="11" max="11" width="15.7109375" style="137" customWidth="1"/>
    <col min="12" max="12" width="17.7109375" style="127" customWidth="1"/>
    <col min="13" max="13" width="14.00390625" style="127" customWidth="1"/>
    <col min="14" max="14" width="14.28125" style="127" customWidth="1"/>
    <col min="15" max="16" width="15.7109375" style="127" customWidth="1"/>
    <col min="17" max="23" width="15.7109375" style="140" customWidth="1"/>
    <col min="24" max="24" width="15.7109375" style="141" customWidth="1"/>
    <col min="25" max="26" width="15.7109375" style="140" customWidth="1"/>
    <col min="27" max="27" width="15.7109375" style="141" customWidth="1"/>
    <col min="28" max="16384" width="9.140625" style="142" customWidth="1"/>
  </cols>
  <sheetData>
    <row r="1" spans="1:27" ht="19.5" customHeight="1">
      <c r="A1" s="375" t="s">
        <v>4</v>
      </c>
      <c r="B1" s="375" t="s">
        <v>5</v>
      </c>
      <c r="C1" s="376" t="s">
        <v>43</v>
      </c>
      <c r="D1" s="372" t="s">
        <v>6</v>
      </c>
      <c r="E1" s="372" t="s">
        <v>32</v>
      </c>
      <c r="F1" s="372" t="s">
        <v>7</v>
      </c>
      <c r="G1" s="375" t="s">
        <v>25</v>
      </c>
      <c r="H1" s="375" t="s">
        <v>8</v>
      </c>
      <c r="I1" s="375" t="s">
        <v>22</v>
      </c>
      <c r="J1" s="375" t="s">
        <v>9</v>
      </c>
      <c r="K1" s="378" t="s">
        <v>16</v>
      </c>
      <c r="L1" s="372" t="s">
        <v>13</v>
      </c>
      <c r="M1" s="375" t="s">
        <v>11</v>
      </c>
      <c r="N1" s="375" t="s">
        <v>12</v>
      </c>
      <c r="O1" s="375"/>
      <c r="P1" s="375"/>
      <c r="Q1" s="375"/>
      <c r="R1" s="375"/>
      <c r="S1" s="375"/>
      <c r="T1" s="375"/>
      <c r="U1" s="375"/>
      <c r="V1" s="375"/>
      <c r="W1" s="375"/>
      <c r="X1" s="127"/>
      <c r="Y1" s="127"/>
      <c r="Z1" s="127"/>
      <c r="AA1" s="349"/>
    </row>
    <row r="2" spans="1:27" ht="37.5" customHeight="1">
      <c r="A2" s="375"/>
      <c r="B2" s="375"/>
      <c r="C2" s="377"/>
      <c r="D2" s="373"/>
      <c r="E2" s="373"/>
      <c r="F2" s="373"/>
      <c r="G2" s="375"/>
      <c r="H2" s="375"/>
      <c r="I2" s="375"/>
      <c r="J2" s="375"/>
      <c r="K2" s="378"/>
      <c r="L2" s="373"/>
      <c r="M2" s="375"/>
      <c r="N2" s="345">
        <v>2019</v>
      </c>
      <c r="O2" s="345">
        <v>2020</v>
      </c>
      <c r="P2" s="345">
        <v>2021</v>
      </c>
      <c r="Q2" s="345">
        <v>2022</v>
      </c>
      <c r="R2" s="345">
        <v>2023</v>
      </c>
      <c r="S2" s="345">
        <v>2024</v>
      </c>
      <c r="T2" s="345">
        <v>2025</v>
      </c>
      <c r="U2" s="345">
        <v>2026</v>
      </c>
      <c r="V2" s="345">
        <v>2027</v>
      </c>
      <c r="W2" s="345">
        <v>2028</v>
      </c>
      <c r="X2" s="127" t="s">
        <v>28</v>
      </c>
      <c r="Y2" s="127" t="s">
        <v>29</v>
      </c>
      <c r="Z2" s="127" t="s">
        <v>30</v>
      </c>
      <c r="AA2" s="130" t="s">
        <v>31</v>
      </c>
    </row>
    <row r="3" spans="1:27" ht="61.5" customHeight="1">
      <c r="A3" s="30">
        <v>1</v>
      </c>
      <c r="B3" s="34" t="s">
        <v>47</v>
      </c>
      <c r="C3" s="33" t="s">
        <v>48</v>
      </c>
      <c r="D3" s="34" t="s">
        <v>146</v>
      </c>
      <c r="E3" s="30">
        <v>3010</v>
      </c>
      <c r="F3" s="34" t="s">
        <v>49</v>
      </c>
      <c r="G3" s="31" t="s">
        <v>50</v>
      </c>
      <c r="H3" s="51">
        <v>8.401</v>
      </c>
      <c r="I3" s="31" t="s">
        <v>51</v>
      </c>
      <c r="J3" s="301">
        <f>K3+L3</f>
        <v>13539344.58</v>
      </c>
      <c r="K3" s="302">
        <v>8123606</v>
      </c>
      <c r="L3" s="301">
        <v>5415738.58</v>
      </c>
      <c r="M3" s="7">
        <v>0.6</v>
      </c>
      <c r="N3" s="301">
        <v>0</v>
      </c>
      <c r="O3" s="301">
        <v>5985854</v>
      </c>
      <c r="P3" s="301">
        <v>2137752</v>
      </c>
      <c r="Q3" s="301">
        <v>0</v>
      </c>
      <c r="R3" s="301">
        <v>0</v>
      </c>
      <c r="S3" s="301">
        <v>0</v>
      </c>
      <c r="T3" s="301">
        <v>0</v>
      </c>
      <c r="U3" s="301">
        <v>0</v>
      </c>
      <c r="V3" s="301">
        <v>0</v>
      </c>
      <c r="W3" s="301">
        <v>0</v>
      </c>
      <c r="X3" s="127" t="b">
        <f>K3=SUM(N3:W3)</f>
        <v>1</v>
      </c>
      <c r="Y3" s="136">
        <f>ROUND(K3/J3,4)</f>
        <v>0.6</v>
      </c>
      <c r="Z3" s="137" t="b">
        <f>Y3=M3</f>
        <v>1</v>
      </c>
      <c r="AA3" s="137" t="b">
        <f>J3=K3+L3</f>
        <v>1</v>
      </c>
    </row>
    <row r="4" spans="1:27" ht="35.25" customHeight="1">
      <c r="A4" s="30">
        <v>2</v>
      </c>
      <c r="B4" s="34" t="s">
        <v>52</v>
      </c>
      <c r="C4" s="33" t="s">
        <v>48</v>
      </c>
      <c r="D4" s="34" t="s">
        <v>151</v>
      </c>
      <c r="E4" s="30">
        <v>3018</v>
      </c>
      <c r="F4" s="34" t="s">
        <v>53</v>
      </c>
      <c r="G4" s="31" t="s">
        <v>50</v>
      </c>
      <c r="H4" s="51">
        <v>3</v>
      </c>
      <c r="I4" s="31" t="s">
        <v>54</v>
      </c>
      <c r="J4" s="301">
        <f>K4+L4</f>
        <v>2513432.33</v>
      </c>
      <c r="K4" s="302">
        <v>1256716</v>
      </c>
      <c r="L4" s="301">
        <v>1256716.33</v>
      </c>
      <c r="M4" s="7">
        <v>0.5</v>
      </c>
      <c r="N4" s="301">
        <v>702557</v>
      </c>
      <c r="O4" s="301">
        <v>381437</v>
      </c>
      <c r="P4" s="301">
        <v>172722</v>
      </c>
      <c r="Q4" s="301">
        <v>0</v>
      </c>
      <c r="R4" s="301">
        <v>0</v>
      </c>
      <c r="S4" s="301">
        <v>0</v>
      </c>
      <c r="T4" s="301">
        <v>0</v>
      </c>
      <c r="U4" s="301">
        <v>0</v>
      </c>
      <c r="V4" s="301">
        <v>0</v>
      </c>
      <c r="W4" s="301">
        <v>0</v>
      </c>
      <c r="X4" s="127" t="b">
        <f>K4=SUM(N4:W4)</f>
        <v>1</v>
      </c>
      <c r="Y4" s="136">
        <f>ROUND(K4/J4,4)</f>
        <v>0.5</v>
      </c>
      <c r="Z4" s="137" t="b">
        <f>Y4=M4</f>
        <v>1</v>
      </c>
      <c r="AA4" s="137" t="b">
        <f>J4=K4+L4</f>
        <v>1</v>
      </c>
    </row>
    <row r="5" spans="1:27" ht="36" customHeight="1">
      <c r="A5" s="30">
        <v>3</v>
      </c>
      <c r="B5" s="29" t="s">
        <v>55</v>
      </c>
      <c r="C5" s="33" t="s">
        <v>48</v>
      </c>
      <c r="D5" s="35" t="s">
        <v>261</v>
      </c>
      <c r="E5" s="30">
        <v>3028</v>
      </c>
      <c r="F5" s="29" t="s">
        <v>56</v>
      </c>
      <c r="G5" s="30" t="s">
        <v>57</v>
      </c>
      <c r="H5" s="36">
        <v>1.719</v>
      </c>
      <c r="I5" s="37" t="s">
        <v>58</v>
      </c>
      <c r="J5" s="301">
        <f>K5+L5</f>
        <v>4048553.44</v>
      </c>
      <c r="K5" s="302">
        <v>2429132</v>
      </c>
      <c r="L5" s="301">
        <v>1619421.44</v>
      </c>
      <c r="M5" s="7">
        <v>0.6</v>
      </c>
      <c r="N5" s="301">
        <v>0</v>
      </c>
      <c r="O5" s="301">
        <f>K5</f>
        <v>2429132</v>
      </c>
      <c r="P5" s="301">
        <v>0</v>
      </c>
      <c r="Q5" s="301">
        <v>0</v>
      </c>
      <c r="R5" s="301">
        <v>0</v>
      </c>
      <c r="S5" s="301">
        <v>0</v>
      </c>
      <c r="T5" s="301">
        <v>0</v>
      </c>
      <c r="U5" s="301">
        <v>0</v>
      </c>
      <c r="V5" s="301">
        <v>0</v>
      </c>
      <c r="W5" s="301">
        <v>0</v>
      </c>
      <c r="X5" s="127" t="b">
        <f>K5=SUM(N5:W5)</f>
        <v>1</v>
      </c>
      <c r="Y5" s="136">
        <f>ROUND(K5/J5,4)</f>
        <v>0.6</v>
      </c>
      <c r="Z5" s="137" t="b">
        <f>Y5=M5</f>
        <v>1</v>
      </c>
      <c r="AA5" s="137" t="b">
        <f>J5=K5+L5</f>
        <v>1</v>
      </c>
    </row>
    <row r="6" spans="1:27" ht="30" customHeight="1">
      <c r="A6" s="30">
        <v>4</v>
      </c>
      <c r="B6" s="29" t="s">
        <v>59</v>
      </c>
      <c r="C6" s="33" t="s">
        <v>48</v>
      </c>
      <c r="D6" s="35" t="s">
        <v>151</v>
      </c>
      <c r="E6" s="30">
        <v>3018</v>
      </c>
      <c r="F6" s="29" t="s">
        <v>60</v>
      </c>
      <c r="G6" s="30" t="s">
        <v>61</v>
      </c>
      <c r="H6" s="36">
        <v>5.713</v>
      </c>
      <c r="I6" s="37" t="s">
        <v>62</v>
      </c>
      <c r="J6" s="301">
        <f>K6+L6</f>
        <v>2547276.77</v>
      </c>
      <c r="K6" s="302">
        <v>1273638</v>
      </c>
      <c r="L6" s="301">
        <v>1273638.77</v>
      </c>
      <c r="M6" s="7">
        <v>0.5</v>
      </c>
      <c r="N6" s="301">
        <v>0</v>
      </c>
      <c r="O6" s="301">
        <v>927514</v>
      </c>
      <c r="P6" s="301">
        <v>346124</v>
      </c>
      <c r="Q6" s="301">
        <v>0</v>
      </c>
      <c r="R6" s="301">
        <v>0</v>
      </c>
      <c r="S6" s="301">
        <v>0</v>
      </c>
      <c r="T6" s="301">
        <v>0</v>
      </c>
      <c r="U6" s="301">
        <v>0</v>
      </c>
      <c r="V6" s="301">
        <v>0</v>
      </c>
      <c r="W6" s="301">
        <v>0</v>
      </c>
      <c r="X6" s="127" t="b">
        <f>K6=SUM(N6:W6)</f>
        <v>1</v>
      </c>
      <c r="Y6" s="136">
        <f>ROUND(K6/J6,4)</f>
        <v>0.5</v>
      </c>
      <c r="Z6" s="137" t="b">
        <f>Y6=M6</f>
        <v>1</v>
      </c>
      <c r="AA6" s="137" t="b">
        <f>J6=K6+L6</f>
        <v>1</v>
      </c>
    </row>
    <row r="7" spans="1:27" ht="37.5" customHeight="1">
      <c r="A7" s="30">
        <v>5</v>
      </c>
      <c r="B7" s="29" t="s">
        <v>63</v>
      </c>
      <c r="C7" s="30" t="s">
        <v>48</v>
      </c>
      <c r="D7" s="29" t="s">
        <v>146</v>
      </c>
      <c r="E7" s="30">
        <v>3010</v>
      </c>
      <c r="F7" s="29" t="s">
        <v>64</v>
      </c>
      <c r="G7" s="30" t="s">
        <v>50</v>
      </c>
      <c r="H7" s="51">
        <v>8.459</v>
      </c>
      <c r="I7" s="37" t="s">
        <v>65</v>
      </c>
      <c r="J7" s="301">
        <f aca="true" t="shared" si="0" ref="J7:J16">K7+L7</f>
        <v>17248757.19</v>
      </c>
      <c r="K7" s="301">
        <v>11211692.17</v>
      </c>
      <c r="L7" s="301">
        <v>6037065.02</v>
      </c>
      <c r="M7" s="24">
        <v>0.65</v>
      </c>
      <c r="N7" s="301">
        <v>0</v>
      </c>
      <c r="O7" s="303">
        <v>0</v>
      </c>
      <c r="P7" s="301">
        <v>5605846.09</v>
      </c>
      <c r="Q7" s="301">
        <v>5605846.08</v>
      </c>
      <c r="R7" s="301">
        <v>0</v>
      </c>
      <c r="S7" s="301">
        <v>0</v>
      </c>
      <c r="T7" s="301">
        <v>0</v>
      </c>
      <c r="U7" s="301">
        <v>0</v>
      </c>
      <c r="V7" s="301">
        <v>0</v>
      </c>
      <c r="W7" s="301">
        <v>0</v>
      </c>
      <c r="X7" s="127" t="b">
        <f>K7=SUM(N7:W7)</f>
        <v>1</v>
      </c>
      <c r="Y7" s="136">
        <f>ROUND(K7/J7,4)</f>
        <v>0.65</v>
      </c>
      <c r="Z7" s="137" t="b">
        <f>Y7=M7</f>
        <v>1</v>
      </c>
      <c r="AA7" s="137" t="b">
        <f>J7=K7+L7</f>
        <v>1</v>
      </c>
    </row>
    <row r="8" spans="1:27" ht="33.75">
      <c r="A8" s="30">
        <v>6</v>
      </c>
      <c r="B8" s="29" t="s">
        <v>66</v>
      </c>
      <c r="C8" s="30" t="s">
        <v>48</v>
      </c>
      <c r="D8" s="29" t="s">
        <v>94</v>
      </c>
      <c r="E8" s="30">
        <v>3021</v>
      </c>
      <c r="F8" s="29" t="s">
        <v>67</v>
      </c>
      <c r="G8" s="30" t="s">
        <v>57</v>
      </c>
      <c r="H8" s="51">
        <v>2.693</v>
      </c>
      <c r="I8" s="37" t="s">
        <v>148</v>
      </c>
      <c r="J8" s="301">
        <f t="shared" si="0"/>
        <v>10243555.09</v>
      </c>
      <c r="K8" s="302">
        <v>4714224.1</v>
      </c>
      <c r="L8" s="301">
        <v>5529330.99</v>
      </c>
      <c r="M8" s="40">
        <v>0.5</v>
      </c>
      <c r="N8" s="301">
        <v>0</v>
      </c>
      <c r="O8" s="302">
        <v>0</v>
      </c>
      <c r="P8" s="301">
        <f>K8*0.5</f>
        <v>2357112.05</v>
      </c>
      <c r="Q8" s="301">
        <f>K8-P8</f>
        <v>2357112.05</v>
      </c>
      <c r="R8" s="301">
        <v>0</v>
      </c>
      <c r="S8" s="301">
        <v>0</v>
      </c>
      <c r="T8" s="301">
        <v>0</v>
      </c>
      <c r="U8" s="301">
        <v>0</v>
      </c>
      <c r="V8" s="301">
        <v>0</v>
      </c>
      <c r="W8" s="301">
        <v>0</v>
      </c>
      <c r="X8" s="127" t="b">
        <f aca="true" t="shared" si="1" ref="X8:X13">K8=SUM(N8:W8)</f>
        <v>1</v>
      </c>
      <c r="Y8" s="136">
        <f aca="true" t="shared" si="2" ref="Y8:Y13">ROUND(K8/J8,4)</f>
        <v>0.46</v>
      </c>
      <c r="Z8" s="137" t="b">
        <f aca="true" t="shared" si="3" ref="Z8:Z13">Y8=M8</f>
        <v>0</v>
      </c>
      <c r="AA8" s="137" t="b">
        <f aca="true" t="shared" si="4" ref="AA8:AA13">J8=K8+L8</f>
        <v>1</v>
      </c>
    </row>
    <row r="9" spans="1:27" ht="56.25">
      <c r="A9" s="30">
        <v>7</v>
      </c>
      <c r="B9" s="29" t="s">
        <v>68</v>
      </c>
      <c r="C9" s="30" t="s">
        <v>48</v>
      </c>
      <c r="D9" s="29" t="s">
        <v>257</v>
      </c>
      <c r="E9" s="30">
        <v>3024</v>
      </c>
      <c r="F9" s="29" t="s">
        <v>69</v>
      </c>
      <c r="G9" s="30" t="s">
        <v>57</v>
      </c>
      <c r="H9" s="51">
        <v>2.243</v>
      </c>
      <c r="I9" s="37" t="s">
        <v>70</v>
      </c>
      <c r="J9" s="301">
        <f t="shared" si="0"/>
        <v>6863122.97</v>
      </c>
      <c r="K9" s="302">
        <v>4117873.78</v>
      </c>
      <c r="L9" s="301">
        <v>2745249.19</v>
      </c>
      <c r="M9" s="40">
        <v>0.6</v>
      </c>
      <c r="N9" s="301">
        <v>0</v>
      </c>
      <c r="O9" s="302">
        <v>0</v>
      </c>
      <c r="P9" s="301">
        <v>2058937</v>
      </c>
      <c r="Q9" s="301">
        <v>2058936.78</v>
      </c>
      <c r="R9" s="301">
        <v>0</v>
      </c>
      <c r="S9" s="301">
        <v>0</v>
      </c>
      <c r="T9" s="301">
        <v>0</v>
      </c>
      <c r="U9" s="301">
        <v>0</v>
      </c>
      <c r="V9" s="301">
        <v>0</v>
      </c>
      <c r="W9" s="301">
        <v>0</v>
      </c>
      <c r="X9" s="127" t="b">
        <f t="shared" si="1"/>
        <v>1</v>
      </c>
      <c r="Y9" s="136">
        <f t="shared" si="2"/>
        <v>0.6</v>
      </c>
      <c r="Z9" s="137" t="b">
        <f t="shared" si="3"/>
        <v>1</v>
      </c>
      <c r="AA9" s="137" t="b">
        <f t="shared" si="4"/>
        <v>1</v>
      </c>
    </row>
    <row r="10" spans="1:27" ht="30" customHeight="1">
      <c r="A10" s="30">
        <v>8</v>
      </c>
      <c r="B10" s="29" t="s">
        <v>71</v>
      </c>
      <c r="C10" s="30" t="s">
        <v>48</v>
      </c>
      <c r="D10" s="29" t="s">
        <v>120</v>
      </c>
      <c r="E10" s="30">
        <v>3002</v>
      </c>
      <c r="F10" s="29" t="s">
        <v>72</v>
      </c>
      <c r="G10" s="30" t="s">
        <v>57</v>
      </c>
      <c r="H10" s="51">
        <v>1.59</v>
      </c>
      <c r="I10" s="37" t="s">
        <v>70</v>
      </c>
      <c r="J10" s="301">
        <f t="shared" si="0"/>
        <v>3418835.28</v>
      </c>
      <c r="K10" s="302">
        <v>2735068.22</v>
      </c>
      <c r="L10" s="301">
        <v>683767.06</v>
      </c>
      <c r="M10" s="40">
        <v>0.8</v>
      </c>
      <c r="N10" s="301">
        <v>0</v>
      </c>
      <c r="O10" s="302">
        <v>0</v>
      </c>
      <c r="P10" s="301">
        <v>1384661.87</v>
      </c>
      <c r="Q10" s="301">
        <f>K10-P10</f>
        <v>1350406.35</v>
      </c>
      <c r="R10" s="301">
        <v>0</v>
      </c>
      <c r="S10" s="301">
        <v>0</v>
      </c>
      <c r="T10" s="301">
        <v>0</v>
      </c>
      <c r="U10" s="301">
        <v>0</v>
      </c>
      <c r="V10" s="301">
        <v>0</v>
      </c>
      <c r="W10" s="301">
        <v>0</v>
      </c>
      <c r="X10" s="127" t="b">
        <f t="shared" si="1"/>
        <v>1</v>
      </c>
      <c r="Y10" s="136">
        <f t="shared" si="2"/>
        <v>0.8</v>
      </c>
      <c r="Z10" s="137" t="b">
        <f t="shared" si="3"/>
        <v>1</v>
      </c>
      <c r="AA10" s="137" t="b">
        <f t="shared" si="4"/>
        <v>1</v>
      </c>
    </row>
    <row r="11" spans="1:27" ht="22.5">
      <c r="A11" s="30">
        <v>9</v>
      </c>
      <c r="B11" s="29" t="s">
        <v>73</v>
      </c>
      <c r="C11" s="30" t="s">
        <v>48</v>
      </c>
      <c r="D11" s="29" t="s">
        <v>160</v>
      </c>
      <c r="E11" s="30">
        <v>3012</v>
      </c>
      <c r="F11" s="29" t="s">
        <v>74</v>
      </c>
      <c r="G11" s="30" t="s">
        <v>57</v>
      </c>
      <c r="H11" s="51">
        <v>1.125</v>
      </c>
      <c r="I11" s="37" t="s">
        <v>900</v>
      </c>
      <c r="J11" s="301">
        <f t="shared" si="0"/>
        <v>10151692.04</v>
      </c>
      <c r="K11" s="302">
        <v>6091015.22</v>
      </c>
      <c r="L11" s="301">
        <v>4060676.82</v>
      </c>
      <c r="M11" s="40">
        <v>0.6</v>
      </c>
      <c r="N11" s="301">
        <v>0</v>
      </c>
      <c r="O11" s="302">
        <v>0</v>
      </c>
      <c r="P11" s="301">
        <v>4343109.43</v>
      </c>
      <c r="Q11" s="301">
        <f>K11-P11</f>
        <v>1747905.79</v>
      </c>
      <c r="R11" s="301">
        <v>0</v>
      </c>
      <c r="S11" s="301">
        <v>0</v>
      </c>
      <c r="T11" s="301">
        <v>0</v>
      </c>
      <c r="U11" s="301">
        <v>0</v>
      </c>
      <c r="V11" s="301">
        <v>0</v>
      </c>
      <c r="W11" s="301">
        <v>0</v>
      </c>
      <c r="X11" s="127" t="b">
        <f t="shared" si="1"/>
        <v>1</v>
      </c>
      <c r="Y11" s="136">
        <f t="shared" si="2"/>
        <v>0.6</v>
      </c>
      <c r="Z11" s="137" t="b">
        <f t="shared" si="3"/>
        <v>1</v>
      </c>
      <c r="AA11" s="137" t="b">
        <f t="shared" si="4"/>
        <v>1</v>
      </c>
    </row>
    <row r="12" spans="1:27" ht="22.5">
      <c r="A12" s="30">
        <v>10</v>
      </c>
      <c r="B12" s="29" t="s">
        <v>75</v>
      </c>
      <c r="C12" s="76" t="s">
        <v>48</v>
      </c>
      <c r="D12" s="29" t="s">
        <v>178</v>
      </c>
      <c r="E12" s="30">
        <v>3006</v>
      </c>
      <c r="F12" s="29" t="s">
        <v>76</v>
      </c>
      <c r="G12" s="30" t="s">
        <v>50</v>
      </c>
      <c r="H12" s="51">
        <v>9.081</v>
      </c>
      <c r="I12" s="37" t="s">
        <v>77</v>
      </c>
      <c r="J12" s="301">
        <f t="shared" si="0"/>
        <v>11400148.84</v>
      </c>
      <c r="K12" s="302">
        <v>7980104.18</v>
      </c>
      <c r="L12" s="301">
        <v>3420044.66</v>
      </c>
      <c r="M12" s="40">
        <v>0.7</v>
      </c>
      <c r="N12" s="301">
        <v>0</v>
      </c>
      <c r="O12" s="301">
        <v>0</v>
      </c>
      <c r="P12" s="301">
        <f>K12*0.5</f>
        <v>3990052.09</v>
      </c>
      <c r="Q12" s="301">
        <f>K12-P12</f>
        <v>3990052.09</v>
      </c>
      <c r="R12" s="301">
        <v>0</v>
      </c>
      <c r="S12" s="301">
        <v>0</v>
      </c>
      <c r="T12" s="301">
        <v>0</v>
      </c>
      <c r="U12" s="301">
        <v>0</v>
      </c>
      <c r="V12" s="301">
        <v>0</v>
      </c>
      <c r="W12" s="301">
        <v>0</v>
      </c>
      <c r="X12" s="127" t="b">
        <f t="shared" si="1"/>
        <v>1</v>
      </c>
      <c r="Y12" s="136">
        <f t="shared" si="2"/>
        <v>0.7</v>
      </c>
      <c r="Z12" s="137" t="b">
        <f t="shared" si="3"/>
        <v>1</v>
      </c>
      <c r="AA12" s="137" t="b">
        <f t="shared" si="4"/>
        <v>1</v>
      </c>
    </row>
    <row r="13" spans="1:27" ht="58.5" customHeight="1">
      <c r="A13" s="30">
        <v>11</v>
      </c>
      <c r="B13" s="29" t="s">
        <v>78</v>
      </c>
      <c r="C13" s="30" t="s">
        <v>48</v>
      </c>
      <c r="D13" s="29" t="s">
        <v>225</v>
      </c>
      <c r="E13" s="60">
        <v>3017</v>
      </c>
      <c r="F13" s="29" t="s">
        <v>79</v>
      </c>
      <c r="G13" s="30" t="s">
        <v>61</v>
      </c>
      <c r="H13" s="51">
        <v>6.255</v>
      </c>
      <c r="I13" s="38" t="s">
        <v>80</v>
      </c>
      <c r="J13" s="301">
        <f t="shared" si="0"/>
        <v>5559896.48</v>
      </c>
      <c r="K13" s="301">
        <v>3891927.53</v>
      </c>
      <c r="L13" s="301">
        <v>1667968.95</v>
      </c>
      <c r="M13" s="40">
        <v>0.7</v>
      </c>
      <c r="N13" s="301">
        <v>0</v>
      </c>
      <c r="O13" s="301">
        <v>0</v>
      </c>
      <c r="P13" s="301">
        <f>K13*0.5</f>
        <v>1945963.77</v>
      </c>
      <c r="Q13" s="304">
        <f>K13-P13</f>
        <v>1945963.76</v>
      </c>
      <c r="R13" s="301">
        <v>0</v>
      </c>
      <c r="S13" s="301">
        <v>0</v>
      </c>
      <c r="T13" s="301">
        <v>0</v>
      </c>
      <c r="U13" s="301">
        <v>0</v>
      </c>
      <c r="V13" s="301">
        <v>0</v>
      </c>
      <c r="W13" s="301">
        <v>0</v>
      </c>
      <c r="X13" s="127" t="b">
        <f t="shared" si="1"/>
        <v>1</v>
      </c>
      <c r="Y13" s="136">
        <f t="shared" si="2"/>
        <v>0.7</v>
      </c>
      <c r="Z13" s="137" t="b">
        <f t="shared" si="3"/>
        <v>1</v>
      </c>
      <c r="AA13" s="137" t="b">
        <f t="shared" si="4"/>
        <v>1</v>
      </c>
    </row>
    <row r="14" spans="1:27" ht="35.25" customHeight="1">
      <c r="A14" s="30">
        <v>12</v>
      </c>
      <c r="B14" s="29" t="s">
        <v>81</v>
      </c>
      <c r="C14" s="30" t="s">
        <v>48</v>
      </c>
      <c r="D14" s="29" t="s">
        <v>151</v>
      </c>
      <c r="E14" s="30">
        <v>3018</v>
      </c>
      <c r="F14" s="29" t="s">
        <v>82</v>
      </c>
      <c r="G14" s="30" t="s">
        <v>61</v>
      </c>
      <c r="H14" s="51">
        <v>4.259</v>
      </c>
      <c r="I14" s="76" t="s">
        <v>895</v>
      </c>
      <c r="J14" s="301">
        <f t="shared" si="0"/>
        <v>4441855.16</v>
      </c>
      <c r="K14" s="301">
        <v>2220927</v>
      </c>
      <c r="L14" s="301">
        <v>2220928.16</v>
      </c>
      <c r="M14" s="40">
        <v>0.5</v>
      </c>
      <c r="N14" s="301">
        <v>0</v>
      </c>
      <c r="O14" s="301">
        <v>0</v>
      </c>
      <c r="P14" s="301">
        <v>180902</v>
      </c>
      <c r="Q14" s="301">
        <f>K14-P14</f>
        <v>2040025</v>
      </c>
      <c r="R14" s="301">
        <v>0</v>
      </c>
      <c r="S14" s="301">
        <v>0</v>
      </c>
      <c r="T14" s="301">
        <v>0</v>
      </c>
      <c r="U14" s="301">
        <v>0</v>
      </c>
      <c r="V14" s="301">
        <v>0</v>
      </c>
      <c r="W14" s="301">
        <v>0</v>
      </c>
      <c r="X14" s="127" t="b">
        <f>K14=SUM(N14:W14)</f>
        <v>1</v>
      </c>
      <c r="Y14" s="136">
        <f aca="true" t="shared" si="5" ref="Y14:Y41">ROUND(K14/J14,4)</f>
        <v>0.5</v>
      </c>
      <c r="Z14" s="137" t="b">
        <f aca="true" t="shared" si="6" ref="Z14:Z41">Y14=M14</f>
        <v>1</v>
      </c>
      <c r="AA14" s="137" t="b">
        <f aca="true" t="shared" si="7" ref="AA14:AA41">J14=K14+L14</f>
        <v>1</v>
      </c>
    </row>
    <row r="15" spans="1:27" ht="51.75" customHeight="1">
      <c r="A15" s="30">
        <v>13</v>
      </c>
      <c r="B15" s="29" t="s">
        <v>83</v>
      </c>
      <c r="C15" s="30" t="s">
        <v>48</v>
      </c>
      <c r="D15" s="29" t="s">
        <v>146</v>
      </c>
      <c r="E15" s="30">
        <v>3010</v>
      </c>
      <c r="F15" s="29" t="s">
        <v>84</v>
      </c>
      <c r="G15" s="30" t="s">
        <v>50</v>
      </c>
      <c r="H15" s="51">
        <v>2.001</v>
      </c>
      <c r="I15" s="30" t="s">
        <v>896</v>
      </c>
      <c r="J15" s="301">
        <f t="shared" si="0"/>
        <v>6657489.32</v>
      </c>
      <c r="K15" s="301">
        <v>3328744.66</v>
      </c>
      <c r="L15" s="301">
        <v>3328744.66</v>
      </c>
      <c r="M15" s="7">
        <v>0.5</v>
      </c>
      <c r="N15" s="301">
        <v>0</v>
      </c>
      <c r="O15" s="301">
        <v>0</v>
      </c>
      <c r="P15" s="301">
        <v>1671954.66</v>
      </c>
      <c r="Q15" s="301">
        <v>1656790</v>
      </c>
      <c r="R15" s="301">
        <v>0</v>
      </c>
      <c r="S15" s="301">
        <v>0</v>
      </c>
      <c r="T15" s="301">
        <v>0</v>
      </c>
      <c r="U15" s="301">
        <v>0</v>
      </c>
      <c r="V15" s="301">
        <v>0</v>
      </c>
      <c r="W15" s="301">
        <v>0</v>
      </c>
      <c r="X15" s="127" t="b">
        <f>K15=SUM(N15:W15)</f>
        <v>1</v>
      </c>
      <c r="Y15" s="136">
        <f t="shared" si="5"/>
        <v>0.5</v>
      </c>
      <c r="Z15" s="137" t="b">
        <f t="shared" si="6"/>
        <v>1</v>
      </c>
      <c r="AA15" s="137" t="b">
        <f t="shared" si="7"/>
        <v>1</v>
      </c>
    </row>
    <row r="16" spans="1:29" s="144" customFormat="1" ht="45">
      <c r="A16" s="30">
        <v>14</v>
      </c>
      <c r="B16" s="29" t="s">
        <v>162</v>
      </c>
      <c r="C16" s="30"/>
      <c r="D16" s="29" t="s">
        <v>912</v>
      </c>
      <c r="E16" s="61">
        <v>3016</v>
      </c>
      <c r="F16" s="29" t="s">
        <v>163</v>
      </c>
      <c r="G16" s="30" t="s">
        <v>57</v>
      </c>
      <c r="H16" s="51">
        <v>0</v>
      </c>
      <c r="I16" s="30"/>
      <c r="J16" s="301"/>
      <c r="K16" s="10"/>
      <c r="L16" s="301">
        <v>0</v>
      </c>
      <c r="M16" s="7">
        <v>0</v>
      </c>
      <c r="N16" s="301">
        <v>0</v>
      </c>
      <c r="O16" s="301">
        <v>0</v>
      </c>
      <c r="P16" s="301">
        <f>K16</f>
        <v>0</v>
      </c>
      <c r="Q16" s="301">
        <v>0</v>
      </c>
      <c r="R16" s="301">
        <v>0</v>
      </c>
      <c r="S16" s="301">
        <v>0</v>
      </c>
      <c r="T16" s="301">
        <v>0</v>
      </c>
      <c r="U16" s="301">
        <v>0</v>
      </c>
      <c r="V16" s="301">
        <v>0</v>
      </c>
      <c r="W16" s="301">
        <v>0</v>
      </c>
      <c r="X16" s="127" t="b">
        <f>K16=SUM(N16:W16)</f>
        <v>1</v>
      </c>
      <c r="Y16" s="136" t="e">
        <f t="shared" si="5"/>
        <v>#DIV/0!</v>
      </c>
      <c r="Z16" s="137" t="e">
        <f t="shared" si="6"/>
        <v>#DIV/0!</v>
      </c>
      <c r="AA16" s="137" t="b">
        <f t="shared" si="7"/>
        <v>1</v>
      </c>
      <c r="AB16" s="142"/>
      <c r="AC16" s="142"/>
    </row>
    <row r="17" spans="1:27" ht="30" customHeight="1">
      <c r="A17" s="8">
        <v>15</v>
      </c>
      <c r="B17" s="43" t="s">
        <v>169</v>
      </c>
      <c r="C17" s="32" t="s">
        <v>170</v>
      </c>
      <c r="D17" s="43" t="s">
        <v>171</v>
      </c>
      <c r="E17" s="32">
        <v>3061</v>
      </c>
      <c r="F17" s="86" t="s">
        <v>172</v>
      </c>
      <c r="G17" s="32" t="s">
        <v>50</v>
      </c>
      <c r="H17" s="52">
        <v>0.699</v>
      </c>
      <c r="I17" s="32" t="s">
        <v>173</v>
      </c>
      <c r="J17" s="306">
        <v>4430541.87</v>
      </c>
      <c r="K17" s="306">
        <f aca="true" t="shared" si="8" ref="K17:K47">J17*M17</f>
        <v>2215270.94</v>
      </c>
      <c r="L17" s="306">
        <f aca="true" t="shared" si="9" ref="L17:L49">J17-K17</f>
        <v>2215270.93</v>
      </c>
      <c r="M17" s="45">
        <v>0.5</v>
      </c>
      <c r="N17" s="305">
        <v>0</v>
      </c>
      <c r="O17" s="305">
        <v>0</v>
      </c>
      <c r="P17" s="305">
        <v>0</v>
      </c>
      <c r="Q17" s="306">
        <v>2215270.94</v>
      </c>
      <c r="R17" s="305">
        <v>0</v>
      </c>
      <c r="S17" s="305">
        <v>0</v>
      </c>
      <c r="T17" s="305">
        <v>0</v>
      </c>
      <c r="U17" s="305">
        <v>0</v>
      </c>
      <c r="V17" s="305">
        <v>0</v>
      </c>
      <c r="W17" s="305">
        <v>0</v>
      </c>
      <c r="X17" s="127" t="b">
        <f aca="true" t="shared" si="10" ref="X17:X49">K17=SUM(N17:W17)</f>
        <v>1</v>
      </c>
      <c r="Y17" s="136">
        <f t="shared" si="5"/>
        <v>0.5</v>
      </c>
      <c r="Z17" s="137" t="b">
        <f t="shared" si="6"/>
        <v>1</v>
      </c>
      <c r="AA17" s="137" t="b">
        <f t="shared" si="7"/>
        <v>1</v>
      </c>
    </row>
    <row r="18" spans="1:27" ht="30" customHeight="1">
      <c r="A18" s="30">
        <v>16</v>
      </c>
      <c r="B18" s="47" t="s">
        <v>174</v>
      </c>
      <c r="C18" s="42" t="s">
        <v>269</v>
      </c>
      <c r="D18" s="47" t="s">
        <v>146</v>
      </c>
      <c r="E18" s="42">
        <v>3010</v>
      </c>
      <c r="F18" s="92" t="s">
        <v>175</v>
      </c>
      <c r="G18" s="42" t="s">
        <v>50</v>
      </c>
      <c r="H18" s="53">
        <v>1.721</v>
      </c>
      <c r="I18" s="49" t="s">
        <v>176</v>
      </c>
      <c r="J18" s="303">
        <v>9288828.88</v>
      </c>
      <c r="K18" s="303">
        <f t="shared" si="8"/>
        <v>4644414.44</v>
      </c>
      <c r="L18" s="303">
        <f t="shared" si="9"/>
        <v>4644414.44</v>
      </c>
      <c r="M18" s="24">
        <v>0.5</v>
      </c>
      <c r="N18" s="301">
        <v>0</v>
      </c>
      <c r="O18" s="301">
        <v>0</v>
      </c>
      <c r="P18" s="301">
        <v>0</v>
      </c>
      <c r="Q18" s="303">
        <v>1857765.77</v>
      </c>
      <c r="R18" s="303">
        <v>2786648.67</v>
      </c>
      <c r="S18" s="301">
        <v>0</v>
      </c>
      <c r="T18" s="301">
        <v>0</v>
      </c>
      <c r="U18" s="301">
        <v>0</v>
      </c>
      <c r="V18" s="301">
        <v>0</v>
      </c>
      <c r="W18" s="301">
        <v>0</v>
      </c>
      <c r="X18" s="127" t="b">
        <f t="shared" si="10"/>
        <v>1</v>
      </c>
      <c r="Y18" s="136">
        <f t="shared" si="5"/>
        <v>0.5</v>
      </c>
      <c r="Z18" s="137" t="b">
        <f t="shared" si="6"/>
        <v>1</v>
      </c>
      <c r="AA18" s="137" t="b">
        <f t="shared" si="7"/>
        <v>1</v>
      </c>
    </row>
    <row r="19" spans="1:27" ht="30" customHeight="1">
      <c r="A19" s="8">
        <v>17</v>
      </c>
      <c r="B19" s="43" t="s">
        <v>177</v>
      </c>
      <c r="C19" s="32" t="s">
        <v>170</v>
      </c>
      <c r="D19" s="43" t="s">
        <v>178</v>
      </c>
      <c r="E19" s="32">
        <v>3006</v>
      </c>
      <c r="F19" s="86" t="s">
        <v>179</v>
      </c>
      <c r="G19" s="32" t="s">
        <v>50</v>
      </c>
      <c r="H19" s="52">
        <v>3.762</v>
      </c>
      <c r="I19" s="46" t="s">
        <v>173</v>
      </c>
      <c r="J19" s="306">
        <v>4346964.57</v>
      </c>
      <c r="K19" s="306">
        <f t="shared" si="8"/>
        <v>2608178.74</v>
      </c>
      <c r="L19" s="306">
        <f t="shared" si="9"/>
        <v>1738785.83</v>
      </c>
      <c r="M19" s="45">
        <v>0.6</v>
      </c>
      <c r="N19" s="305">
        <v>0</v>
      </c>
      <c r="O19" s="305">
        <v>0</v>
      </c>
      <c r="P19" s="305">
        <v>0</v>
      </c>
      <c r="Q19" s="306">
        <v>2608178.74</v>
      </c>
      <c r="R19" s="305">
        <v>0</v>
      </c>
      <c r="S19" s="305">
        <v>0</v>
      </c>
      <c r="T19" s="305">
        <v>0</v>
      </c>
      <c r="U19" s="305">
        <v>0</v>
      </c>
      <c r="V19" s="305">
        <v>0</v>
      </c>
      <c r="W19" s="305">
        <v>0</v>
      </c>
      <c r="X19" s="127" t="b">
        <f t="shared" si="10"/>
        <v>1</v>
      </c>
      <c r="Y19" s="136">
        <f t="shared" si="5"/>
        <v>0.6</v>
      </c>
      <c r="Z19" s="137" t="b">
        <f t="shared" si="6"/>
        <v>1</v>
      </c>
      <c r="AA19" s="137" t="b">
        <f t="shared" si="7"/>
        <v>1</v>
      </c>
    </row>
    <row r="20" spans="1:27" ht="33.75">
      <c r="A20" s="8">
        <v>18</v>
      </c>
      <c r="B20" s="43" t="s">
        <v>181</v>
      </c>
      <c r="C20" s="32" t="s">
        <v>170</v>
      </c>
      <c r="D20" s="43" t="s">
        <v>171</v>
      </c>
      <c r="E20" s="32">
        <v>3061</v>
      </c>
      <c r="F20" s="86" t="s">
        <v>182</v>
      </c>
      <c r="G20" s="32" t="s">
        <v>61</v>
      </c>
      <c r="H20" s="52">
        <v>1.329</v>
      </c>
      <c r="I20" s="32" t="s">
        <v>183</v>
      </c>
      <c r="J20" s="306">
        <v>5703911.36</v>
      </c>
      <c r="K20" s="306">
        <f t="shared" si="8"/>
        <v>2851955.68</v>
      </c>
      <c r="L20" s="306">
        <f t="shared" si="9"/>
        <v>2851955.68</v>
      </c>
      <c r="M20" s="45">
        <v>0.5</v>
      </c>
      <c r="N20" s="305">
        <v>0</v>
      </c>
      <c r="O20" s="305">
        <v>0</v>
      </c>
      <c r="P20" s="305">
        <v>0</v>
      </c>
      <c r="Q20" s="306">
        <v>2851955.68</v>
      </c>
      <c r="R20" s="305">
        <v>0</v>
      </c>
      <c r="S20" s="305">
        <v>0</v>
      </c>
      <c r="T20" s="305">
        <v>0</v>
      </c>
      <c r="U20" s="305">
        <v>0</v>
      </c>
      <c r="V20" s="305">
        <v>0</v>
      </c>
      <c r="W20" s="305">
        <v>0</v>
      </c>
      <c r="X20" s="127" t="b">
        <f t="shared" si="10"/>
        <v>1</v>
      </c>
      <c r="Y20" s="136">
        <f t="shared" si="5"/>
        <v>0.5</v>
      </c>
      <c r="Z20" s="137" t="b">
        <f t="shared" si="6"/>
        <v>1</v>
      </c>
      <c r="AA20" s="137" t="b">
        <f t="shared" si="7"/>
        <v>1</v>
      </c>
    </row>
    <row r="21" spans="1:27" ht="30" customHeight="1">
      <c r="A21" s="8">
        <v>19</v>
      </c>
      <c r="B21" s="43" t="s">
        <v>184</v>
      </c>
      <c r="C21" s="32" t="s">
        <v>170</v>
      </c>
      <c r="D21" s="43" t="s">
        <v>185</v>
      </c>
      <c r="E21" s="32">
        <v>3022</v>
      </c>
      <c r="F21" s="86" t="s">
        <v>186</v>
      </c>
      <c r="G21" s="32" t="s">
        <v>50</v>
      </c>
      <c r="H21" s="52">
        <v>0.994</v>
      </c>
      <c r="I21" s="46" t="s">
        <v>187</v>
      </c>
      <c r="J21" s="306">
        <v>3736290.67</v>
      </c>
      <c r="K21" s="306">
        <f t="shared" si="8"/>
        <v>2989032.54</v>
      </c>
      <c r="L21" s="306">
        <f t="shared" si="9"/>
        <v>747258.13</v>
      </c>
      <c r="M21" s="45">
        <v>0.8</v>
      </c>
      <c r="N21" s="305">
        <v>0</v>
      </c>
      <c r="O21" s="305">
        <v>0</v>
      </c>
      <c r="P21" s="305">
        <v>0</v>
      </c>
      <c r="Q21" s="306">
        <v>2989032.54</v>
      </c>
      <c r="R21" s="305">
        <v>0</v>
      </c>
      <c r="S21" s="305">
        <v>0</v>
      </c>
      <c r="T21" s="305">
        <v>0</v>
      </c>
      <c r="U21" s="305">
        <v>0</v>
      </c>
      <c r="V21" s="305">
        <v>0</v>
      </c>
      <c r="W21" s="305">
        <v>0</v>
      </c>
      <c r="X21" s="127" t="b">
        <f t="shared" si="10"/>
        <v>1</v>
      </c>
      <c r="Y21" s="136">
        <f t="shared" si="5"/>
        <v>0.8</v>
      </c>
      <c r="Z21" s="137" t="b">
        <f t="shared" si="6"/>
        <v>1</v>
      </c>
      <c r="AA21" s="137" t="b">
        <f t="shared" si="7"/>
        <v>1</v>
      </c>
    </row>
    <row r="22" spans="1:27" ht="22.5">
      <c r="A22" s="8">
        <v>20</v>
      </c>
      <c r="B22" s="43" t="s">
        <v>188</v>
      </c>
      <c r="C22" s="32" t="s">
        <v>170</v>
      </c>
      <c r="D22" s="43" t="s">
        <v>189</v>
      </c>
      <c r="E22" s="32">
        <v>3013</v>
      </c>
      <c r="F22" s="86" t="s">
        <v>190</v>
      </c>
      <c r="G22" s="32" t="s">
        <v>50</v>
      </c>
      <c r="H22" s="52">
        <v>3.95</v>
      </c>
      <c r="I22" s="32" t="s">
        <v>191</v>
      </c>
      <c r="J22" s="306">
        <v>5000000</v>
      </c>
      <c r="K22" s="306">
        <f t="shared" si="8"/>
        <v>2500000</v>
      </c>
      <c r="L22" s="306">
        <f t="shared" si="9"/>
        <v>2500000</v>
      </c>
      <c r="M22" s="45">
        <v>0.5</v>
      </c>
      <c r="N22" s="305">
        <v>0</v>
      </c>
      <c r="O22" s="305">
        <v>0</v>
      </c>
      <c r="P22" s="305">
        <v>0</v>
      </c>
      <c r="Q22" s="306">
        <v>2500000</v>
      </c>
      <c r="R22" s="305">
        <v>0</v>
      </c>
      <c r="S22" s="305">
        <v>0</v>
      </c>
      <c r="T22" s="305">
        <v>0</v>
      </c>
      <c r="U22" s="305">
        <v>0</v>
      </c>
      <c r="V22" s="305">
        <v>0</v>
      </c>
      <c r="W22" s="305">
        <v>0</v>
      </c>
      <c r="X22" s="127" t="b">
        <f t="shared" si="10"/>
        <v>1</v>
      </c>
      <c r="Y22" s="136">
        <f t="shared" si="5"/>
        <v>0.5</v>
      </c>
      <c r="Z22" s="137" t="b">
        <f t="shared" si="6"/>
        <v>1</v>
      </c>
      <c r="AA22" s="137" t="b">
        <f t="shared" si="7"/>
        <v>1</v>
      </c>
    </row>
    <row r="23" spans="1:27" ht="32.25" customHeight="1">
      <c r="A23" s="8">
        <v>21</v>
      </c>
      <c r="B23" s="47" t="s">
        <v>192</v>
      </c>
      <c r="C23" s="42" t="s">
        <v>269</v>
      </c>
      <c r="D23" s="47" t="s">
        <v>94</v>
      </c>
      <c r="E23" s="42">
        <v>3021</v>
      </c>
      <c r="F23" s="92" t="s">
        <v>193</v>
      </c>
      <c r="G23" s="42" t="s">
        <v>57</v>
      </c>
      <c r="H23" s="53">
        <v>1.145</v>
      </c>
      <c r="I23" s="42" t="s">
        <v>194</v>
      </c>
      <c r="J23" s="303">
        <v>4460224.13</v>
      </c>
      <c r="K23" s="303">
        <f t="shared" si="8"/>
        <v>2230112.07</v>
      </c>
      <c r="L23" s="303">
        <f t="shared" si="9"/>
        <v>2230112.06</v>
      </c>
      <c r="M23" s="24">
        <v>0.5</v>
      </c>
      <c r="N23" s="301">
        <v>0</v>
      </c>
      <c r="O23" s="301">
        <v>0</v>
      </c>
      <c r="P23" s="301">
        <v>0</v>
      </c>
      <c r="Q23" s="303">
        <v>1115056.03</v>
      </c>
      <c r="R23" s="303">
        <v>1115056.04</v>
      </c>
      <c r="S23" s="301">
        <v>0</v>
      </c>
      <c r="T23" s="301">
        <v>0</v>
      </c>
      <c r="U23" s="301">
        <v>0</v>
      </c>
      <c r="V23" s="301">
        <v>0</v>
      </c>
      <c r="W23" s="301">
        <v>0</v>
      </c>
      <c r="X23" s="127" t="b">
        <f t="shared" si="10"/>
        <v>1</v>
      </c>
      <c r="Y23" s="136">
        <f t="shared" si="5"/>
        <v>0.5</v>
      </c>
      <c r="Z23" s="137" t="b">
        <f t="shared" si="6"/>
        <v>1</v>
      </c>
      <c r="AA23" s="137" t="b">
        <f t="shared" si="7"/>
        <v>1</v>
      </c>
    </row>
    <row r="24" spans="1:27" ht="30" customHeight="1">
      <c r="A24" s="8">
        <v>22</v>
      </c>
      <c r="B24" s="43" t="s">
        <v>195</v>
      </c>
      <c r="C24" s="58" t="s">
        <v>170</v>
      </c>
      <c r="D24" s="93" t="s">
        <v>196</v>
      </c>
      <c r="E24" s="58">
        <v>3014</v>
      </c>
      <c r="F24" s="84" t="s">
        <v>197</v>
      </c>
      <c r="G24" s="58" t="s">
        <v>50</v>
      </c>
      <c r="H24" s="57">
        <v>2.518</v>
      </c>
      <c r="I24" s="58" t="s">
        <v>198</v>
      </c>
      <c r="J24" s="322">
        <v>7635681.5</v>
      </c>
      <c r="K24" s="306">
        <f t="shared" si="8"/>
        <v>3817840.75</v>
      </c>
      <c r="L24" s="306">
        <f t="shared" si="9"/>
        <v>3817840.75</v>
      </c>
      <c r="M24" s="59">
        <v>0.5</v>
      </c>
      <c r="N24" s="305">
        <v>0</v>
      </c>
      <c r="O24" s="305">
        <v>0</v>
      </c>
      <c r="P24" s="305">
        <v>0</v>
      </c>
      <c r="Q24" s="306">
        <v>3817840.75</v>
      </c>
      <c r="R24" s="305">
        <v>0</v>
      </c>
      <c r="S24" s="305">
        <v>0</v>
      </c>
      <c r="T24" s="305">
        <v>0</v>
      </c>
      <c r="U24" s="305">
        <v>0</v>
      </c>
      <c r="V24" s="305">
        <v>0</v>
      </c>
      <c r="W24" s="305">
        <v>0</v>
      </c>
      <c r="X24" s="127" t="b">
        <f t="shared" si="10"/>
        <v>1</v>
      </c>
      <c r="Y24" s="136">
        <f t="shared" si="5"/>
        <v>0.5</v>
      </c>
      <c r="Z24" s="137" t="b">
        <f t="shared" si="6"/>
        <v>1</v>
      </c>
      <c r="AA24" s="137" t="b">
        <f t="shared" si="7"/>
        <v>1</v>
      </c>
    </row>
    <row r="25" spans="1:27" ht="30" customHeight="1">
      <c r="A25" s="8">
        <v>23</v>
      </c>
      <c r="B25" s="43" t="s">
        <v>199</v>
      </c>
      <c r="C25" s="32" t="s">
        <v>170</v>
      </c>
      <c r="D25" s="43" t="s">
        <v>200</v>
      </c>
      <c r="E25" s="62">
        <v>3009</v>
      </c>
      <c r="F25" s="86" t="s">
        <v>201</v>
      </c>
      <c r="G25" s="32" t="s">
        <v>50</v>
      </c>
      <c r="H25" s="52">
        <v>0.995</v>
      </c>
      <c r="I25" s="32" t="s">
        <v>173</v>
      </c>
      <c r="J25" s="306">
        <v>1662976.21</v>
      </c>
      <c r="K25" s="306">
        <f t="shared" si="8"/>
        <v>997785.73</v>
      </c>
      <c r="L25" s="306">
        <f t="shared" si="9"/>
        <v>665190.48</v>
      </c>
      <c r="M25" s="45">
        <v>0.6</v>
      </c>
      <c r="N25" s="305">
        <v>0</v>
      </c>
      <c r="O25" s="305">
        <v>0</v>
      </c>
      <c r="P25" s="305">
        <v>0</v>
      </c>
      <c r="Q25" s="306">
        <v>997785.73</v>
      </c>
      <c r="R25" s="305">
        <v>0</v>
      </c>
      <c r="S25" s="305">
        <v>0</v>
      </c>
      <c r="T25" s="305">
        <v>0</v>
      </c>
      <c r="U25" s="305">
        <v>0</v>
      </c>
      <c r="V25" s="305">
        <v>0</v>
      </c>
      <c r="W25" s="305">
        <v>0</v>
      </c>
      <c r="X25" s="127" t="b">
        <f t="shared" si="10"/>
        <v>1</v>
      </c>
      <c r="Y25" s="136">
        <f t="shared" si="5"/>
        <v>0.6</v>
      </c>
      <c r="Z25" s="137" t="b">
        <f t="shared" si="6"/>
        <v>1</v>
      </c>
      <c r="AA25" s="137" t="b">
        <f t="shared" si="7"/>
        <v>1</v>
      </c>
    </row>
    <row r="26" spans="1:27" ht="41.25" customHeight="1">
      <c r="A26" s="8">
        <v>24</v>
      </c>
      <c r="B26" s="47" t="s">
        <v>202</v>
      </c>
      <c r="C26" s="42" t="s">
        <v>269</v>
      </c>
      <c r="D26" s="47" t="s">
        <v>203</v>
      </c>
      <c r="E26" s="42">
        <v>3010</v>
      </c>
      <c r="F26" s="92" t="s">
        <v>204</v>
      </c>
      <c r="G26" s="42" t="s">
        <v>50</v>
      </c>
      <c r="H26" s="53">
        <v>3.02</v>
      </c>
      <c r="I26" s="49" t="s">
        <v>176</v>
      </c>
      <c r="J26" s="303">
        <v>8176286.05</v>
      </c>
      <c r="K26" s="303">
        <f t="shared" si="8"/>
        <v>4088143.03</v>
      </c>
      <c r="L26" s="303">
        <f t="shared" si="9"/>
        <v>4088143.02</v>
      </c>
      <c r="M26" s="24">
        <v>0.5</v>
      </c>
      <c r="N26" s="301">
        <v>0</v>
      </c>
      <c r="O26" s="301">
        <v>0</v>
      </c>
      <c r="P26" s="301">
        <v>0</v>
      </c>
      <c r="Q26" s="303">
        <v>620000</v>
      </c>
      <c r="R26" s="303">
        <v>3468143.03</v>
      </c>
      <c r="S26" s="301">
        <v>0</v>
      </c>
      <c r="T26" s="301">
        <v>0</v>
      </c>
      <c r="U26" s="301">
        <v>0</v>
      </c>
      <c r="V26" s="301">
        <v>0</v>
      </c>
      <c r="W26" s="301">
        <v>0</v>
      </c>
      <c r="X26" s="127" t="b">
        <f t="shared" si="10"/>
        <v>1</v>
      </c>
      <c r="Y26" s="136">
        <f t="shared" si="5"/>
        <v>0.5</v>
      </c>
      <c r="Z26" s="137" t="b">
        <f t="shared" si="6"/>
        <v>1</v>
      </c>
      <c r="AA26" s="137" t="b">
        <f t="shared" si="7"/>
        <v>1</v>
      </c>
    </row>
    <row r="27" spans="1:27" ht="39" customHeight="1">
      <c r="A27" s="8">
        <v>25</v>
      </c>
      <c r="B27" s="43" t="s">
        <v>205</v>
      </c>
      <c r="C27" s="32" t="s">
        <v>170</v>
      </c>
      <c r="D27" s="43" t="s">
        <v>107</v>
      </c>
      <c r="E27" s="32">
        <v>3004</v>
      </c>
      <c r="F27" s="86" t="s">
        <v>206</v>
      </c>
      <c r="G27" s="32" t="s">
        <v>50</v>
      </c>
      <c r="H27" s="52">
        <v>0.313</v>
      </c>
      <c r="I27" s="32" t="s">
        <v>273</v>
      </c>
      <c r="J27" s="306">
        <v>3458342.96</v>
      </c>
      <c r="K27" s="306">
        <f t="shared" si="8"/>
        <v>1729171.48</v>
      </c>
      <c r="L27" s="306">
        <f t="shared" si="9"/>
        <v>1729171.48</v>
      </c>
      <c r="M27" s="45">
        <v>0.5</v>
      </c>
      <c r="N27" s="305">
        <v>0</v>
      </c>
      <c r="O27" s="305">
        <v>0</v>
      </c>
      <c r="P27" s="305">
        <v>0</v>
      </c>
      <c r="Q27" s="306">
        <v>1729171.48</v>
      </c>
      <c r="R27" s="305">
        <v>0</v>
      </c>
      <c r="S27" s="305">
        <v>0</v>
      </c>
      <c r="T27" s="305">
        <v>0</v>
      </c>
      <c r="U27" s="305">
        <v>0</v>
      </c>
      <c r="V27" s="305">
        <v>0</v>
      </c>
      <c r="W27" s="305">
        <v>0</v>
      </c>
      <c r="X27" s="127" t="b">
        <f t="shared" si="10"/>
        <v>1</v>
      </c>
      <c r="Y27" s="136">
        <f t="shared" si="5"/>
        <v>0.5</v>
      </c>
      <c r="Z27" s="137" t="b">
        <f t="shared" si="6"/>
        <v>1</v>
      </c>
      <c r="AA27" s="137" t="b">
        <f t="shared" si="7"/>
        <v>1</v>
      </c>
    </row>
    <row r="28" spans="1:27" ht="30" customHeight="1">
      <c r="A28" s="8">
        <v>26</v>
      </c>
      <c r="B28" s="43" t="s">
        <v>207</v>
      </c>
      <c r="C28" s="32" t="s">
        <v>170</v>
      </c>
      <c r="D28" s="43" t="s">
        <v>208</v>
      </c>
      <c r="E28" s="32">
        <v>3026</v>
      </c>
      <c r="F28" s="86" t="s">
        <v>209</v>
      </c>
      <c r="G28" s="32" t="s">
        <v>50</v>
      </c>
      <c r="H28" s="52">
        <v>3.317</v>
      </c>
      <c r="I28" s="32" t="s">
        <v>210</v>
      </c>
      <c r="J28" s="306">
        <v>3683247.82</v>
      </c>
      <c r="K28" s="306">
        <f t="shared" si="8"/>
        <v>2209948.69</v>
      </c>
      <c r="L28" s="306">
        <f t="shared" si="9"/>
        <v>1473299.13</v>
      </c>
      <c r="M28" s="45">
        <v>0.6</v>
      </c>
      <c r="N28" s="305">
        <v>0</v>
      </c>
      <c r="O28" s="305">
        <v>0</v>
      </c>
      <c r="P28" s="305">
        <v>0</v>
      </c>
      <c r="Q28" s="306">
        <v>2209948.69</v>
      </c>
      <c r="R28" s="305">
        <v>0</v>
      </c>
      <c r="S28" s="305">
        <v>0</v>
      </c>
      <c r="T28" s="305">
        <v>0</v>
      </c>
      <c r="U28" s="305">
        <v>0</v>
      </c>
      <c r="V28" s="305">
        <v>0</v>
      </c>
      <c r="W28" s="305">
        <v>0</v>
      </c>
      <c r="X28" s="127" t="b">
        <f t="shared" si="10"/>
        <v>1</v>
      </c>
      <c r="Y28" s="136">
        <f t="shared" si="5"/>
        <v>0.6</v>
      </c>
      <c r="Z28" s="137" t="b">
        <f t="shared" si="6"/>
        <v>1</v>
      </c>
      <c r="AA28" s="137" t="b">
        <f t="shared" si="7"/>
        <v>1</v>
      </c>
    </row>
    <row r="29" spans="1:27" ht="30" customHeight="1">
      <c r="A29" s="8">
        <v>27</v>
      </c>
      <c r="B29" s="47" t="s">
        <v>211</v>
      </c>
      <c r="C29" s="42" t="s">
        <v>269</v>
      </c>
      <c r="D29" s="47" t="s">
        <v>160</v>
      </c>
      <c r="E29" s="42">
        <v>3012</v>
      </c>
      <c r="F29" s="92" t="s">
        <v>212</v>
      </c>
      <c r="G29" s="42" t="s">
        <v>57</v>
      </c>
      <c r="H29" s="53">
        <v>2.335</v>
      </c>
      <c r="I29" s="49" t="s">
        <v>213</v>
      </c>
      <c r="J29" s="303">
        <v>3346051.12</v>
      </c>
      <c r="K29" s="303">
        <f t="shared" si="8"/>
        <v>1673025.56</v>
      </c>
      <c r="L29" s="303">
        <f t="shared" si="9"/>
        <v>1673025.56</v>
      </c>
      <c r="M29" s="24">
        <v>0.5</v>
      </c>
      <c r="N29" s="301">
        <v>0</v>
      </c>
      <c r="O29" s="301">
        <v>0</v>
      </c>
      <c r="P29" s="301">
        <v>0</v>
      </c>
      <c r="Q29" s="303">
        <v>0</v>
      </c>
      <c r="R29" s="303">
        <v>1673025.56</v>
      </c>
      <c r="S29" s="301">
        <v>0</v>
      </c>
      <c r="T29" s="301">
        <v>0</v>
      </c>
      <c r="U29" s="301">
        <v>0</v>
      </c>
      <c r="V29" s="301">
        <v>0</v>
      </c>
      <c r="W29" s="301">
        <v>0</v>
      </c>
      <c r="X29" s="127" t="b">
        <f t="shared" si="10"/>
        <v>1</v>
      </c>
      <c r="Y29" s="136">
        <f t="shared" si="5"/>
        <v>0.5</v>
      </c>
      <c r="Z29" s="137" t="b">
        <f t="shared" si="6"/>
        <v>1</v>
      </c>
      <c r="AA29" s="137" t="b">
        <f t="shared" si="7"/>
        <v>1</v>
      </c>
    </row>
    <row r="30" spans="1:27" ht="30" customHeight="1">
      <c r="A30" s="8">
        <v>28</v>
      </c>
      <c r="B30" s="43" t="s">
        <v>214</v>
      </c>
      <c r="C30" s="32" t="s">
        <v>170</v>
      </c>
      <c r="D30" s="43" t="s">
        <v>88</v>
      </c>
      <c r="E30" s="32">
        <v>3031</v>
      </c>
      <c r="F30" s="86" t="s">
        <v>215</v>
      </c>
      <c r="G30" s="32" t="s">
        <v>50</v>
      </c>
      <c r="H30" s="52">
        <v>1</v>
      </c>
      <c r="I30" s="32" t="s">
        <v>216</v>
      </c>
      <c r="J30" s="306">
        <v>1064066.51</v>
      </c>
      <c r="K30" s="306">
        <f t="shared" si="8"/>
        <v>532033.26</v>
      </c>
      <c r="L30" s="306">
        <f t="shared" si="9"/>
        <v>532033.25</v>
      </c>
      <c r="M30" s="45">
        <v>0.5</v>
      </c>
      <c r="N30" s="305">
        <v>0</v>
      </c>
      <c r="O30" s="305">
        <v>0</v>
      </c>
      <c r="P30" s="305">
        <v>0</v>
      </c>
      <c r="Q30" s="306">
        <v>532033.26</v>
      </c>
      <c r="R30" s="305">
        <v>0</v>
      </c>
      <c r="S30" s="305">
        <v>0</v>
      </c>
      <c r="T30" s="305">
        <v>0</v>
      </c>
      <c r="U30" s="305">
        <v>0</v>
      </c>
      <c r="V30" s="305">
        <v>0</v>
      </c>
      <c r="W30" s="305">
        <v>0</v>
      </c>
      <c r="X30" s="127" t="b">
        <f t="shared" si="10"/>
        <v>1</v>
      </c>
      <c r="Y30" s="136">
        <f t="shared" si="5"/>
        <v>0.5</v>
      </c>
      <c r="Z30" s="137" t="b">
        <f t="shared" si="6"/>
        <v>1</v>
      </c>
      <c r="AA30" s="137" t="b">
        <f t="shared" si="7"/>
        <v>1</v>
      </c>
    </row>
    <row r="31" spans="1:27" ht="30" customHeight="1">
      <c r="A31" s="8">
        <v>29</v>
      </c>
      <c r="B31" s="43" t="s">
        <v>217</v>
      </c>
      <c r="C31" s="58" t="s">
        <v>170</v>
      </c>
      <c r="D31" s="93" t="s">
        <v>218</v>
      </c>
      <c r="E31" s="58">
        <v>3025</v>
      </c>
      <c r="F31" s="84" t="s">
        <v>219</v>
      </c>
      <c r="G31" s="58" t="s">
        <v>50</v>
      </c>
      <c r="H31" s="57">
        <v>0.98</v>
      </c>
      <c r="I31" s="58" t="s">
        <v>220</v>
      </c>
      <c r="J31" s="322">
        <v>1784212</v>
      </c>
      <c r="K31" s="306">
        <f t="shared" si="8"/>
        <v>892106</v>
      </c>
      <c r="L31" s="306">
        <f t="shared" si="9"/>
        <v>892106</v>
      </c>
      <c r="M31" s="59">
        <v>0.5</v>
      </c>
      <c r="N31" s="305">
        <v>0</v>
      </c>
      <c r="O31" s="305">
        <v>0</v>
      </c>
      <c r="P31" s="305">
        <v>0</v>
      </c>
      <c r="Q31" s="306">
        <v>892106</v>
      </c>
      <c r="R31" s="305">
        <v>0</v>
      </c>
      <c r="S31" s="305">
        <v>0</v>
      </c>
      <c r="T31" s="305">
        <v>0</v>
      </c>
      <c r="U31" s="305">
        <v>0</v>
      </c>
      <c r="V31" s="305">
        <v>0</v>
      </c>
      <c r="W31" s="305">
        <v>0</v>
      </c>
      <c r="X31" s="127" t="b">
        <f t="shared" si="10"/>
        <v>1</v>
      </c>
      <c r="Y31" s="136">
        <f t="shared" si="5"/>
        <v>0.5</v>
      </c>
      <c r="Z31" s="137" t="b">
        <f t="shared" si="6"/>
        <v>1</v>
      </c>
      <c r="AA31" s="137" t="b">
        <f t="shared" si="7"/>
        <v>1</v>
      </c>
    </row>
    <row r="32" spans="1:27" ht="24" customHeight="1">
      <c r="A32" s="8">
        <v>30</v>
      </c>
      <c r="B32" s="43" t="s">
        <v>221</v>
      </c>
      <c r="C32" s="32" t="s">
        <v>170</v>
      </c>
      <c r="D32" s="43" t="s">
        <v>222</v>
      </c>
      <c r="E32" s="32">
        <v>3001</v>
      </c>
      <c r="F32" s="86" t="s">
        <v>223</v>
      </c>
      <c r="G32" s="32" t="s">
        <v>50</v>
      </c>
      <c r="H32" s="52">
        <v>0.657</v>
      </c>
      <c r="I32" s="32" t="s">
        <v>187</v>
      </c>
      <c r="J32" s="306">
        <v>1525270.14</v>
      </c>
      <c r="K32" s="306">
        <f t="shared" si="8"/>
        <v>1067689.1</v>
      </c>
      <c r="L32" s="306">
        <f t="shared" si="9"/>
        <v>457581.04</v>
      </c>
      <c r="M32" s="45">
        <v>0.7</v>
      </c>
      <c r="N32" s="305">
        <v>0</v>
      </c>
      <c r="O32" s="305">
        <v>0</v>
      </c>
      <c r="P32" s="305">
        <v>0</v>
      </c>
      <c r="Q32" s="306">
        <v>1067689.1</v>
      </c>
      <c r="R32" s="305">
        <v>0</v>
      </c>
      <c r="S32" s="305">
        <v>0</v>
      </c>
      <c r="T32" s="305">
        <v>0</v>
      </c>
      <c r="U32" s="305">
        <v>0</v>
      </c>
      <c r="V32" s="305">
        <v>0</v>
      </c>
      <c r="W32" s="305">
        <v>0</v>
      </c>
      <c r="X32" s="127" t="b">
        <f t="shared" si="10"/>
        <v>1</v>
      </c>
      <c r="Y32" s="136">
        <f t="shared" si="5"/>
        <v>0.7</v>
      </c>
      <c r="Z32" s="137" t="b">
        <f t="shared" si="6"/>
        <v>1</v>
      </c>
      <c r="AA32" s="137" t="b">
        <f t="shared" si="7"/>
        <v>1</v>
      </c>
    </row>
    <row r="33" spans="1:27" ht="45">
      <c r="A33" s="8">
        <v>31</v>
      </c>
      <c r="B33" s="43" t="s">
        <v>224</v>
      </c>
      <c r="C33" s="32" t="s">
        <v>170</v>
      </c>
      <c r="D33" s="43" t="s">
        <v>225</v>
      </c>
      <c r="E33" s="32">
        <v>3017</v>
      </c>
      <c r="F33" s="86" t="s">
        <v>226</v>
      </c>
      <c r="G33" s="32" t="s">
        <v>57</v>
      </c>
      <c r="H33" s="52">
        <v>2.162</v>
      </c>
      <c r="I33" s="46" t="s">
        <v>227</v>
      </c>
      <c r="J33" s="306">
        <v>4775000</v>
      </c>
      <c r="K33" s="306">
        <f t="shared" si="8"/>
        <v>3342500</v>
      </c>
      <c r="L33" s="306">
        <f t="shared" si="9"/>
        <v>1432500</v>
      </c>
      <c r="M33" s="45">
        <v>0.7</v>
      </c>
      <c r="N33" s="305">
        <v>0</v>
      </c>
      <c r="O33" s="305">
        <v>0</v>
      </c>
      <c r="P33" s="305">
        <v>0</v>
      </c>
      <c r="Q33" s="306">
        <v>3342500</v>
      </c>
      <c r="R33" s="305">
        <v>0</v>
      </c>
      <c r="S33" s="305">
        <v>0</v>
      </c>
      <c r="T33" s="305">
        <v>0</v>
      </c>
      <c r="U33" s="305">
        <v>0</v>
      </c>
      <c r="V33" s="305">
        <v>0</v>
      </c>
      <c r="W33" s="305">
        <v>0</v>
      </c>
      <c r="X33" s="127" t="b">
        <f t="shared" si="10"/>
        <v>1</v>
      </c>
      <c r="Y33" s="136">
        <f t="shared" si="5"/>
        <v>0.7</v>
      </c>
      <c r="Z33" s="137" t="b">
        <f t="shared" si="6"/>
        <v>1</v>
      </c>
      <c r="AA33" s="137" t="b">
        <f t="shared" si="7"/>
        <v>1</v>
      </c>
    </row>
    <row r="34" spans="1:27" ht="22.5">
      <c r="A34" s="8">
        <v>32</v>
      </c>
      <c r="B34" s="43" t="s">
        <v>228</v>
      </c>
      <c r="C34" s="46" t="s">
        <v>170</v>
      </c>
      <c r="D34" s="43" t="s">
        <v>200</v>
      </c>
      <c r="E34" s="62">
        <v>3009</v>
      </c>
      <c r="F34" s="86" t="s">
        <v>229</v>
      </c>
      <c r="G34" s="32" t="s">
        <v>50</v>
      </c>
      <c r="H34" s="52">
        <v>0.99</v>
      </c>
      <c r="I34" s="32" t="s">
        <v>227</v>
      </c>
      <c r="J34" s="306">
        <v>1114292.61</v>
      </c>
      <c r="K34" s="306">
        <f t="shared" si="8"/>
        <v>668575.57</v>
      </c>
      <c r="L34" s="306">
        <f t="shared" si="9"/>
        <v>445717.04</v>
      </c>
      <c r="M34" s="45">
        <v>0.6</v>
      </c>
      <c r="N34" s="305">
        <v>0</v>
      </c>
      <c r="O34" s="305">
        <v>0</v>
      </c>
      <c r="P34" s="305">
        <v>0</v>
      </c>
      <c r="Q34" s="306">
        <v>668575.57</v>
      </c>
      <c r="R34" s="305">
        <v>0</v>
      </c>
      <c r="S34" s="305">
        <v>0</v>
      </c>
      <c r="T34" s="305">
        <v>0</v>
      </c>
      <c r="U34" s="305">
        <v>0</v>
      </c>
      <c r="V34" s="305">
        <v>0</v>
      </c>
      <c r="W34" s="305">
        <v>0</v>
      </c>
      <c r="X34" s="127" t="b">
        <f t="shared" si="10"/>
        <v>1</v>
      </c>
      <c r="Y34" s="136">
        <f t="shared" si="5"/>
        <v>0.6</v>
      </c>
      <c r="Z34" s="137" t="b">
        <f t="shared" si="6"/>
        <v>1</v>
      </c>
      <c r="AA34" s="137" t="b">
        <f t="shared" si="7"/>
        <v>1</v>
      </c>
    </row>
    <row r="35" spans="1:27" ht="30" customHeight="1">
      <c r="A35" s="8">
        <v>33</v>
      </c>
      <c r="B35" s="43" t="s">
        <v>230</v>
      </c>
      <c r="C35" s="32" t="s">
        <v>170</v>
      </c>
      <c r="D35" s="43" t="s">
        <v>102</v>
      </c>
      <c r="E35" s="32">
        <v>3027</v>
      </c>
      <c r="F35" s="86" t="s">
        <v>231</v>
      </c>
      <c r="G35" s="32" t="s">
        <v>50</v>
      </c>
      <c r="H35" s="52">
        <v>0.229</v>
      </c>
      <c r="I35" s="46" t="s">
        <v>210</v>
      </c>
      <c r="J35" s="306">
        <v>348857.54</v>
      </c>
      <c r="K35" s="306">
        <f t="shared" si="8"/>
        <v>244200.28</v>
      </c>
      <c r="L35" s="306">
        <f t="shared" si="9"/>
        <v>104657.26</v>
      </c>
      <c r="M35" s="45">
        <v>0.7</v>
      </c>
      <c r="N35" s="305">
        <v>0</v>
      </c>
      <c r="O35" s="305">
        <v>0</v>
      </c>
      <c r="P35" s="305">
        <v>0</v>
      </c>
      <c r="Q35" s="306">
        <v>244200.28</v>
      </c>
      <c r="R35" s="305">
        <v>0</v>
      </c>
      <c r="S35" s="305">
        <v>0</v>
      </c>
      <c r="T35" s="305">
        <v>0</v>
      </c>
      <c r="U35" s="305">
        <v>0</v>
      </c>
      <c r="V35" s="305">
        <v>0</v>
      </c>
      <c r="W35" s="305">
        <v>0</v>
      </c>
      <c r="X35" s="127" t="b">
        <f t="shared" si="10"/>
        <v>1</v>
      </c>
      <c r="Y35" s="136">
        <f t="shared" si="5"/>
        <v>0.7</v>
      </c>
      <c r="Z35" s="137" t="b">
        <f t="shared" si="6"/>
        <v>1</v>
      </c>
      <c r="AA35" s="137" t="b">
        <f t="shared" si="7"/>
        <v>1</v>
      </c>
    </row>
    <row r="36" spans="1:27" ht="30" customHeight="1">
      <c r="A36" s="8">
        <v>34</v>
      </c>
      <c r="B36" s="47" t="s">
        <v>232</v>
      </c>
      <c r="C36" s="42" t="s">
        <v>269</v>
      </c>
      <c r="D36" s="47" t="s">
        <v>233</v>
      </c>
      <c r="E36" s="63">
        <v>3062</v>
      </c>
      <c r="F36" s="92" t="s">
        <v>234</v>
      </c>
      <c r="G36" s="63" t="s">
        <v>50</v>
      </c>
      <c r="H36" s="350">
        <v>0.798</v>
      </c>
      <c r="I36" s="63" t="s">
        <v>235</v>
      </c>
      <c r="J36" s="351">
        <v>10225832.26</v>
      </c>
      <c r="K36" s="303">
        <f t="shared" si="8"/>
        <v>5112916.13</v>
      </c>
      <c r="L36" s="303">
        <f t="shared" si="9"/>
        <v>5112916.13</v>
      </c>
      <c r="M36" s="24">
        <v>0.5</v>
      </c>
      <c r="N36" s="301">
        <v>0</v>
      </c>
      <c r="O36" s="301">
        <v>0</v>
      </c>
      <c r="P36" s="301">
        <v>0</v>
      </c>
      <c r="Q36" s="303">
        <v>2556458.07</v>
      </c>
      <c r="R36" s="303">
        <v>2556458.06</v>
      </c>
      <c r="S36" s="301">
        <v>0</v>
      </c>
      <c r="T36" s="301">
        <v>0</v>
      </c>
      <c r="U36" s="301">
        <v>0</v>
      </c>
      <c r="V36" s="301">
        <v>0</v>
      </c>
      <c r="W36" s="301">
        <v>0</v>
      </c>
      <c r="X36" s="127" t="b">
        <f t="shared" si="10"/>
        <v>1</v>
      </c>
      <c r="Y36" s="136">
        <f t="shared" si="5"/>
        <v>0.5</v>
      </c>
      <c r="Z36" s="137" t="b">
        <f t="shared" si="6"/>
        <v>1</v>
      </c>
      <c r="AA36" s="137" t="b">
        <f t="shared" si="7"/>
        <v>1</v>
      </c>
    </row>
    <row r="37" spans="1:27" ht="42" customHeight="1">
      <c r="A37" s="8">
        <v>35</v>
      </c>
      <c r="B37" s="43" t="s">
        <v>236</v>
      </c>
      <c r="C37" s="32" t="s">
        <v>170</v>
      </c>
      <c r="D37" s="43" t="s">
        <v>102</v>
      </c>
      <c r="E37" s="32">
        <v>3027</v>
      </c>
      <c r="F37" s="86" t="s">
        <v>237</v>
      </c>
      <c r="G37" s="32" t="s">
        <v>50</v>
      </c>
      <c r="H37" s="52">
        <v>0.15</v>
      </c>
      <c r="I37" s="32" t="s">
        <v>210</v>
      </c>
      <c r="J37" s="306">
        <v>748819.6</v>
      </c>
      <c r="K37" s="306">
        <f t="shared" si="8"/>
        <v>524173.72</v>
      </c>
      <c r="L37" s="306">
        <f t="shared" si="9"/>
        <v>224645.88</v>
      </c>
      <c r="M37" s="45">
        <v>0.7</v>
      </c>
      <c r="N37" s="305">
        <v>0</v>
      </c>
      <c r="O37" s="305">
        <v>0</v>
      </c>
      <c r="P37" s="305">
        <v>0</v>
      </c>
      <c r="Q37" s="306">
        <v>524173.72</v>
      </c>
      <c r="R37" s="305">
        <v>0</v>
      </c>
      <c r="S37" s="305">
        <v>0</v>
      </c>
      <c r="T37" s="305">
        <v>0</v>
      </c>
      <c r="U37" s="305">
        <v>0</v>
      </c>
      <c r="V37" s="305">
        <v>0</v>
      </c>
      <c r="W37" s="305">
        <v>0</v>
      </c>
      <c r="X37" s="127" t="b">
        <f t="shared" si="10"/>
        <v>1</v>
      </c>
      <c r="Y37" s="136">
        <f t="shared" si="5"/>
        <v>0.7</v>
      </c>
      <c r="Z37" s="137" t="b">
        <f t="shared" si="6"/>
        <v>1</v>
      </c>
      <c r="AA37" s="137" t="b">
        <f t="shared" si="7"/>
        <v>1</v>
      </c>
    </row>
    <row r="38" spans="1:27" ht="56.25">
      <c r="A38" s="8">
        <v>36</v>
      </c>
      <c r="B38" s="43" t="s">
        <v>238</v>
      </c>
      <c r="C38" s="32" t="s">
        <v>170</v>
      </c>
      <c r="D38" s="43" t="s">
        <v>94</v>
      </c>
      <c r="E38" s="32">
        <v>3021</v>
      </c>
      <c r="F38" s="86" t="s">
        <v>239</v>
      </c>
      <c r="G38" s="32" t="s">
        <v>57</v>
      </c>
      <c r="H38" s="52">
        <v>0.381</v>
      </c>
      <c r="I38" s="32" t="s">
        <v>240</v>
      </c>
      <c r="J38" s="306">
        <v>4666734.42</v>
      </c>
      <c r="K38" s="306">
        <f t="shared" si="8"/>
        <v>2333367.21</v>
      </c>
      <c r="L38" s="306">
        <f t="shared" si="9"/>
        <v>2333367.21</v>
      </c>
      <c r="M38" s="45">
        <v>0.5</v>
      </c>
      <c r="N38" s="305">
        <v>0</v>
      </c>
      <c r="O38" s="305">
        <v>0</v>
      </c>
      <c r="P38" s="305">
        <v>0</v>
      </c>
      <c r="Q38" s="306">
        <v>2333367.21</v>
      </c>
      <c r="R38" s="305">
        <v>0</v>
      </c>
      <c r="S38" s="305">
        <v>0</v>
      </c>
      <c r="T38" s="305">
        <v>0</v>
      </c>
      <c r="U38" s="305">
        <v>0</v>
      </c>
      <c r="V38" s="305">
        <v>0</v>
      </c>
      <c r="W38" s="305">
        <v>0</v>
      </c>
      <c r="X38" s="127" t="b">
        <f t="shared" si="10"/>
        <v>1</v>
      </c>
      <c r="Y38" s="136">
        <f t="shared" si="5"/>
        <v>0.5</v>
      </c>
      <c r="Z38" s="137" t="b">
        <f t="shared" si="6"/>
        <v>1</v>
      </c>
      <c r="AA38" s="137" t="b">
        <f t="shared" si="7"/>
        <v>1</v>
      </c>
    </row>
    <row r="39" spans="1:27" ht="28.5" customHeight="1">
      <c r="A39" s="8">
        <v>37</v>
      </c>
      <c r="B39" s="43" t="s">
        <v>241</v>
      </c>
      <c r="C39" s="32" t="s">
        <v>170</v>
      </c>
      <c r="D39" s="43" t="s">
        <v>156</v>
      </c>
      <c r="E39" s="32">
        <v>3008</v>
      </c>
      <c r="F39" s="86" t="s">
        <v>242</v>
      </c>
      <c r="G39" s="32" t="s">
        <v>50</v>
      </c>
      <c r="H39" s="52">
        <v>3.415</v>
      </c>
      <c r="I39" s="32" t="s">
        <v>191</v>
      </c>
      <c r="J39" s="306">
        <v>9374992.6</v>
      </c>
      <c r="K39" s="306">
        <f>INT(J39*M39)</f>
        <v>7499994</v>
      </c>
      <c r="L39" s="306">
        <f t="shared" si="9"/>
        <v>1874998.6</v>
      </c>
      <c r="M39" s="45">
        <v>0.8</v>
      </c>
      <c r="N39" s="305">
        <v>0</v>
      </c>
      <c r="O39" s="305">
        <v>0</v>
      </c>
      <c r="P39" s="305">
        <v>0</v>
      </c>
      <c r="Q39" s="306">
        <f>K39</f>
        <v>7499994</v>
      </c>
      <c r="R39" s="305">
        <v>0</v>
      </c>
      <c r="S39" s="305">
        <v>0</v>
      </c>
      <c r="T39" s="305">
        <v>0</v>
      </c>
      <c r="U39" s="305">
        <v>0</v>
      </c>
      <c r="V39" s="305">
        <v>0</v>
      </c>
      <c r="W39" s="305">
        <v>0</v>
      </c>
      <c r="X39" s="127" t="b">
        <f t="shared" si="10"/>
        <v>1</v>
      </c>
      <c r="Y39" s="136">
        <f t="shared" si="5"/>
        <v>0.8</v>
      </c>
      <c r="Z39" s="137" t="b">
        <f t="shared" si="6"/>
        <v>1</v>
      </c>
      <c r="AA39" s="137" t="b">
        <f t="shared" si="7"/>
        <v>1</v>
      </c>
    </row>
    <row r="40" spans="1:27" ht="30" customHeight="1">
      <c r="A40" s="8">
        <v>38</v>
      </c>
      <c r="B40" s="43" t="s">
        <v>243</v>
      </c>
      <c r="C40" s="32" t="s">
        <v>170</v>
      </c>
      <c r="D40" s="43" t="s">
        <v>244</v>
      </c>
      <c r="E40" s="32">
        <v>3020</v>
      </c>
      <c r="F40" s="86" t="s">
        <v>245</v>
      </c>
      <c r="G40" s="32" t="s">
        <v>50</v>
      </c>
      <c r="H40" s="52">
        <v>0.94</v>
      </c>
      <c r="I40" s="46" t="s">
        <v>183</v>
      </c>
      <c r="J40" s="306">
        <v>3277939.42</v>
      </c>
      <c r="K40" s="306">
        <f>INT(J40*M40)</f>
        <v>2622351</v>
      </c>
      <c r="L40" s="306">
        <f t="shared" si="9"/>
        <v>655588.42</v>
      </c>
      <c r="M40" s="45">
        <v>0.8</v>
      </c>
      <c r="N40" s="305">
        <v>0</v>
      </c>
      <c r="O40" s="305">
        <v>0</v>
      </c>
      <c r="P40" s="305">
        <v>0</v>
      </c>
      <c r="Q40" s="306">
        <f>K40</f>
        <v>2622351</v>
      </c>
      <c r="R40" s="305">
        <v>0</v>
      </c>
      <c r="S40" s="305">
        <v>0</v>
      </c>
      <c r="T40" s="305">
        <v>0</v>
      </c>
      <c r="U40" s="305">
        <v>0</v>
      </c>
      <c r="V40" s="305">
        <v>0</v>
      </c>
      <c r="W40" s="305">
        <v>0</v>
      </c>
      <c r="X40" s="127" t="b">
        <f t="shared" si="10"/>
        <v>1</v>
      </c>
      <c r="Y40" s="136">
        <f t="shared" si="5"/>
        <v>0.8</v>
      </c>
      <c r="Z40" s="137" t="b">
        <f t="shared" si="6"/>
        <v>1</v>
      </c>
      <c r="AA40" s="137" t="b">
        <f t="shared" si="7"/>
        <v>1</v>
      </c>
    </row>
    <row r="41" spans="1:27" ht="33.75">
      <c r="A41" s="8">
        <v>39</v>
      </c>
      <c r="B41" s="43" t="s">
        <v>246</v>
      </c>
      <c r="C41" s="32" t="s">
        <v>170</v>
      </c>
      <c r="D41" s="43" t="s">
        <v>88</v>
      </c>
      <c r="E41" s="32">
        <v>3031</v>
      </c>
      <c r="F41" s="86" t="s">
        <v>247</v>
      </c>
      <c r="G41" s="32" t="s">
        <v>50</v>
      </c>
      <c r="H41" s="52">
        <v>3.75</v>
      </c>
      <c r="I41" s="32" t="s">
        <v>216</v>
      </c>
      <c r="J41" s="306">
        <v>3190171.57</v>
      </c>
      <c r="K41" s="306">
        <f t="shared" si="8"/>
        <v>1595085.79</v>
      </c>
      <c r="L41" s="306">
        <f t="shared" si="9"/>
        <v>1595085.78</v>
      </c>
      <c r="M41" s="45">
        <v>0.5</v>
      </c>
      <c r="N41" s="305">
        <v>0</v>
      </c>
      <c r="O41" s="305">
        <v>0</v>
      </c>
      <c r="P41" s="305">
        <v>0</v>
      </c>
      <c r="Q41" s="306">
        <v>1595085.79</v>
      </c>
      <c r="R41" s="305">
        <v>0</v>
      </c>
      <c r="S41" s="305">
        <v>0</v>
      </c>
      <c r="T41" s="305">
        <v>0</v>
      </c>
      <c r="U41" s="305">
        <v>0</v>
      </c>
      <c r="V41" s="305">
        <v>0</v>
      </c>
      <c r="W41" s="305">
        <v>0</v>
      </c>
      <c r="X41" s="127" t="b">
        <f t="shared" si="10"/>
        <v>1</v>
      </c>
      <c r="Y41" s="136">
        <f t="shared" si="5"/>
        <v>0.5</v>
      </c>
      <c r="Z41" s="137" t="b">
        <f t="shared" si="6"/>
        <v>1</v>
      </c>
      <c r="AA41" s="137" t="b">
        <f t="shared" si="7"/>
        <v>1</v>
      </c>
    </row>
    <row r="42" spans="1:27" ht="33.75" customHeight="1">
      <c r="A42" s="8">
        <v>40</v>
      </c>
      <c r="B42" s="43" t="s">
        <v>248</v>
      </c>
      <c r="C42" s="58" t="s">
        <v>170</v>
      </c>
      <c r="D42" s="83" t="s">
        <v>218</v>
      </c>
      <c r="E42" s="58">
        <v>3025</v>
      </c>
      <c r="F42" s="84" t="s">
        <v>249</v>
      </c>
      <c r="G42" s="58" t="s">
        <v>50</v>
      </c>
      <c r="H42" s="57">
        <v>0.95</v>
      </c>
      <c r="I42" s="58" t="s">
        <v>220</v>
      </c>
      <c r="J42" s="322">
        <v>1148727</v>
      </c>
      <c r="K42" s="306">
        <f t="shared" si="8"/>
        <v>574363.5</v>
      </c>
      <c r="L42" s="306">
        <f t="shared" si="9"/>
        <v>574363.5</v>
      </c>
      <c r="M42" s="59">
        <v>0.5</v>
      </c>
      <c r="N42" s="305">
        <v>0</v>
      </c>
      <c r="O42" s="305">
        <v>0</v>
      </c>
      <c r="P42" s="305">
        <v>0</v>
      </c>
      <c r="Q42" s="306">
        <v>574363.5</v>
      </c>
      <c r="R42" s="305">
        <v>0</v>
      </c>
      <c r="S42" s="305">
        <v>0</v>
      </c>
      <c r="T42" s="305">
        <v>0</v>
      </c>
      <c r="U42" s="305">
        <v>0</v>
      </c>
      <c r="V42" s="305">
        <v>0</v>
      </c>
      <c r="W42" s="305">
        <v>0</v>
      </c>
      <c r="X42" s="127" t="b">
        <f t="shared" si="10"/>
        <v>1</v>
      </c>
      <c r="Y42" s="136">
        <f aca="true" t="shared" si="11" ref="Y42:Y49">ROUND(K42/J42,4)</f>
        <v>0.5</v>
      </c>
      <c r="Z42" s="137" t="b">
        <f aca="true" t="shared" si="12" ref="Z42:Z49">Y42=M42</f>
        <v>1</v>
      </c>
      <c r="AA42" s="137" t="b">
        <f aca="true" t="shared" si="13" ref="AA42:AA49">J42=K42+L42</f>
        <v>1</v>
      </c>
    </row>
    <row r="43" spans="1:27" ht="31.5" customHeight="1">
      <c r="A43" s="8">
        <v>41</v>
      </c>
      <c r="B43" s="43" t="s">
        <v>250</v>
      </c>
      <c r="C43" s="32" t="s">
        <v>170</v>
      </c>
      <c r="D43" s="43" t="s">
        <v>251</v>
      </c>
      <c r="E43" s="32">
        <v>3023</v>
      </c>
      <c r="F43" s="86" t="s">
        <v>252</v>
      </c>
      <c r="G43" s="32" t="s">
        <v>50</v>
      </c>
      <c r="H43" s="52">
        <v>0.834</v>
      </c>
      <c r="I43" s="32" t="s">
        <v>253</v>
      </c>
      <c r="J43" s="306">
        <v>1129591.93</v>
      </c>
      <c r="K43" s="306">
        <f>INT(J43*M43)</f>
        <v>903673</v>
      </c>
      <c r="L43" s="306">
        <f t="shared" si="9"/>
        <v>225918.93</v>
      </c>
      <c r="M43" s="45">
        <v>0.8</v>
      </c>
      <c r="N43" s="305">
        <v>0</v>
      </c>
      <c r="O43" s="305">
        <v>0</v>
      </c>
      <c r="P43" s="305">
        <v>0</v>
      </c>
      <c r="Q43" s="306">
        <f>K43</f>
        <v>903673</v>
      </c>
      <c r="R43" s="305">
        <v>0</v>
      </c>
      <c r="S43" s="305">
        <v>0</v>
      </c>
      <c r="T43" s="305">
        <v>0</v>
      </c>
      <c r="U43" s="305">
        <v>0</v>
      </c>
      <c r="V43" s="305">
        <v>0</v>
      </c>
      <c r="W43" s="305">
        <v>0</v>
      </c>
      <c r="X43" s="127" t="b">
        <f t="shared" si="10"/>
        <v>1</v>
      </c>
      <c r="Y43" s="136">
        <f t="shared" si="11"/>
        <v>0.8</v>
      </c>
      <c r="Z43" s="137" t="b">
        <f t="shared" si="12"/>
        <v>1</v>
      </c>
      <c r="AA43" s="137" t="b">
        <f t="shared" si="13"/>
        <v>1</v>
      </c>
    </row>
    <row r="44" spans="1:27" ht="29.25" customHeight="1">
      <c r="A44" s="8">
        <v>42</v>
      </c>
      <c r="B44" s="43" t="s">
        <v>254</v>
      </c>
      <c r="C44" s="32" t="s">
        <v>170</v>
      </c>
      <c r="D44" s="43" t="s">
        <v>251</v>
      </c>
      <c r="E44" s="32">
        <v>3023</v>
      </c>
      <c r="F44" s="86" t="s">
        <v>255</v>
      </c>
      <c r="G44" s="32" t="s">
        <v>50</v>
      </c>
      <c r="H44" s="52">
        <v>0.921</v>
      </c>
      <c r="I44" s="46" t="s">
        <v>253</v>
      </c>
      <c r="J44" s="306">
        <v>1350941.96</v>
      </c>
      <c r="K44" s="306">
        <f>INT(J44*M44)</f>
        <v>1080753</v>
      </c>
      <c r="L44" s="306">
        <f t="shared" si="9"/>
        <v>270188.96</v>
      </c>
      <c r="M44" s="45">
        <v>0.8</v>
      </c>
      <c r="N44" s="305">
        <v>0</v>
      </c>
      <c r="O44" s="305">
        <v>0</v>
      </c>
      <c r="P44" s="305">
        <v>0</v>
      </c>
      <c r="Q44" s="306">
        <f>K44</f>
        <v>1080753</v>
      </c>
      <c r="R44" s="305">
        <v>0</v>
      </c>
      <c r="S44" s="305">
        <v>0</v>
      </c>
      <c r="T44" s="305">
        <v>0</v>
      </c>
      <c r="U44" s="305">
        <v>0</v>
      </c>
      <c r="V44" s="305">
        <v>0</v>
      </c>
      <c r="W44" s="305">
        <v>0</v>
      </c>
      <c r="X44" s="127" t="b">
        <f t="shared" si="10"/>
        <v>1</v>
      </c>
      <c r="Y44" s="136">
        <f t="shared" si="11"/>
        <v>0.8</v>
      </c>
      <c r="Z44" s="137" t="b">
        <f t="shared" si="12"/>
        <v>1</v>
      </c>
      <c r="AA44" s="137" t="b">
        <f t="shared" si="13"/>
        <v>1</v>
      </c>
    </row>
    <row r="45" spans="1:27" ht="28.5" customHeight="1">
      <c r="A45" s="8">
        <v>43</v>
      </c>
      <c r="B45" s="43" t="s">
        <v>256</v>
      </c>
      <c r="C45" s="32" t="s">
        <v>170</v>
      </c>
      <c r="D45" s="43" t="s">
        <v>257</v>
      </c>
      <c r="E45" s="32">
        <v>3024</v>
      </c>
      <c r="F45" s="86" t="s">
        <v>258</v>
      </c>
      <c r="G45" s="32" t="s">
        <v>57</v>
      </c>
      <c r="H45" s="52">
        <v>1.461</v>
      </c>
      <c r="I45" s="32" t="s">
        <v>259</v>
      </c>
      <c r="J45" s="306">
        <v>3446411.92</v>
      </c>
      <c r="K45" s="306">
        <f t="shared" si="8"/>
        <v>2757129.54</v>
      </c>
      <c r="L45" s="306">
        <f t="shared" si="9"/>
        <v>689282.38</v>
      </c>
      <c r="M45" s="45">
        <v>0.8</v>
      </c>
      <c r="N45" s="305">
        <v>0</v>
      </c>
      <c r="O45" s="305">
        <v>0</v>
      </c>
      <c r="P45" s="305">
        <v>0</v>
      </c>
      <c r="Q45" s="306">
        <v>2757129.54</v>
      </c>
      <c r="R45" s="305">
        <v>0</v>
      </c>
      <c r="S45" s="305">
        <v>0</v>
      </c>
      <c r="T45" s="305">
        <v>0</v>
      </c>
      <c r="U45" s="305">
        <v>0</v>
      </c>
      <c r="V45" s="305">
        <v>0</v>
      </c>
      <c r="W45" s="305">
        <v>0</v>
      </c>
      <c r="X45" s="127" t="b">
        <f t="shared" si="10"/>
        <v>1</v>
      </c>
      <c r="Y45" s="136">
        <f t="shared" si="11"/>
        <v>0.8</v>
      </c>
      <c r="Z45" s="137" t="b">
        <f t="shared" si="12"/>
        <v>1</v>
      </c>
      <c r="AA45" s="137" t="b">
        <f t="shared" si="13"/>
        <v>1</v>
      </c>
    </row>
    <row r="46" spans="1:27" ht="30" customHeight="1">
      <c r="A46" s="8">
        <v>44</v>
      </c>
      <c r="B46" s="43" t="s">
        <v>260</v>
      </c>
      <c r="C46" s="32" t="s">
        <v>170</v>
      </c>
      <c r="D46" s="43" t="s">
        <v>261</v>
      </c>
      <c r="E46" s="32">
        <v>3028</v>
      </c>
      <c r="F46" s="86" t="s">
        <v>262</v>
      </c>
      <c r="G46" s="32" t="s">
        <v>61</v>
      </c>
      <c r="H46" s="52">
        <v>0.99</v>
      </c>
      <c r="I46" s="32" t="s">
        <v>210</v>
      </c>
      <c r="J46" s="306">
        <v>1260939.6</v>
      </c>
      <c r="K46" s="306">
        <f t="shared" si="8"/>
        <v>756563.76</v>
      </c>
      <c r="L46" s="306">
        <f t="shared" si="9"/>
        <v>504375.84</v>
      </c>
      <c r="M46" s="45">
        <v>0.6</v>
      </c>
      <c r="N46" s="305">
        <v>0</v>
      </c>
      <c r="O46" s="305">
        <v>0</v>
      </c>
      <c r="P46" s="305">
        <v>0</v>
      </c>
      <c r="Q46" s="306">
        <v>756563.76</v>
      </c>
      <c r="R46" s="305">
        <v>0</v>
      </c>
      <c r="S46" s="305">
        <v>0</v>
      </c>
      <c r="T46" s="305">
        <v>0</v>
      </c>
      <c r="U46" s="305">
        <v>0</v>
      </c>
      <c r="V46" s="305">
        <v>0</v>
      </c>
      <c r="W46" s="305">
        <v>0</v>
      </c>
      <c r="X46" s="127" t="b">
        <f t="shared" si="10"/>
        <v>1</v>
      </c>
      <c r="Y46" s="136">
        <f t="shared" si="11"/>
        <v>0.6</v>
      </c>
      <c r="Z46" s="137" t="b">
        <f t="shared" si="12"/>
        <v>1</v>
      </c>
      <c r="AA46" s="137" t="b">
        <f t="shared" si="13"/>
        <v>1</v>
      </c>
    </row>
    <row r="47" spans="1:27" ht="22.5">
      <c r="A47" s="8">
        <v>45</v>
      </c>
      <c r="B47" s="43" t="s">
        <v>263</v>
      </c>
      <c r="C47" s="32" t="s">
        <v>170</v>
      </c>
      <c r="D47" s="43" t="s">
        <v>264</v>
      </c>
      <c r="E47" s="32">
        <v>3019</v>
      </c>
      <c r="F47" s="86" t="s">
        <v>265</v>
      </c>
      <c r="G47" s="32" t="s">
        <v>50</v>
      </c>
      <c r="H47" s="52">
        <v>2.202</v>
      </c>
      <c r="I47" s="46" t="s">
        <v>183</v>
      </c>
      <c r="J47" s="306">
        <v>6534826.82</v>
      </c>
      <c r="K47" s="306">
        <f t="shared" si="8"/>
        <v>4574378.77</v>
      </c>
      <c r="L47" s="306">
        <f t="shared" si="9"/>
        <v>1960448.05</v>
      </c>
      <c r="M47" s="45">
        <v>0.7</v>
      </c>
      <c r="N47" s="305">
        <v>0</v>
      </c>
      <c r="O47" s="305">
        <v>0</v>
      </c>
      <c r="P47" s="305">
        <v>0</v>
      </c>
      <c r="Q47" s="306">
        <v>4574378.77</v>
      </c>
      <c r="R47" s="305">
        <v>0</v>
      </c>
      <c r="S47" s="305">
        <v>0</v>
      </c>
      <c r="T47" s="305">
        <v>0</v>
      </c>
      <c r="U47" s="305">
        <v>0</v>
      </c>
      <c r="V47" s="305">
        <v>0</v>
      </c>
      <c r="W47" s="305">
        <v>0</v>
      </c>
      <c r="X47" s="127" t="b">
        <f t="shared" si="10"/>
        <v>1</v>
      </c>
      <c r="Y47" s="136">
        <f t="shared" si="11"/>
        <v>0.7</v>
      </c>
      <c r="Z47" s="137" t="b">
        <f t="shared" si="12"/>
        <v>1</v>
      </c>
      <c r="AA47" s="137" t="b">
        <f t="shared" si="13"/>
        <v>1</v>
      </c>
    </row>
    <row r="48" spans="1:28" s="343" customFormat="1" ht="36" customHeight="1">
      <c r="A48" s="347">
        <v>46</v>
      </c>
      <c r="B48" s="43" t="s">
        <v>686</v>
      </c>
      <c r="C48" s="32" t="s">
        <v>170</v>
      </c>
      <c r="D48" s="43" t="s">
        <v>251</v>
      </c>
      <c r="E48" s="32">
        <v>3023</v>
      </c>
      <c r="F48" s="86" t="s">
        <v>687</v>
      </c>
      <c r="G48" s="32" t="s">
        <v>50</v>
      </c>
      <c r="H48" s="52">
        <v>1.573</v>
      </c>
      <c r="I48" s="32" t="s">
        <v>527</v>
      </c>
      <c r="J48" s="306">
        <v>6706032.39</v>
      </c>
      <c r="K48" s="306">
        <f>ROUNDDOWN(J48*M48,2)</f>
        <v>3353016.19</v>
      </c>
      <c r="L48" s="306">
        <f>J48-K48</f>
        <v>3353016.2</v>
      </c>
      <c r="M48" s="45">
        <v>0.5</v>
      </c>
      <c r="N48" s="331">
        <v>0</v>
      </c>
      <c r="O48" s="331">
        <v>0</v>
      </c>
      <c r="P48" s="305">
        <v>0</v>
      </c>
      <c r="Q48" s="306">
        <f>K48</f>
        <v>3353016.19</v>
      </c>
      <c r="R48" s="332">
        <v>0</v>
      </c>
      <c r="S48" s="332">
        <v>0</v>
      </c>
      <c r="T48" s="332">
        <v>0</v>
      </c>
      <c r="U48" s="335">
        <v>0</v>
      </c>
      <c r="V48" s="335">
        <v>0</v>
      </c>
      <c r="W48" s="335">
        <v>0</v>
      </c>
      <c r="X48" s="127" t="b">
        <f>K48=SUM(N48:W48)</f>
        <v>1</v>
      </c>
      <c r="Y48" s="136">
        <f>ROUND(K48/J48,4)</f>
        <v>0.5</v>
      </c>
      <c r="Z48" s="137" t="b">
        <f>Y48=M48</f>
        <v>1</v>
      </c>
      <c r="AA48" s="137" t="b">
        <f>J48=K48+L48</f>
        <v>1</v>
      </c>
      <c r="AB48" s="342"/>
    </row>
    <row r="49" spans="1:29" s="129" customFormat="1" ht="33.75" customHeight="1">
      <c r="A49" s="50" t="s">
        <v>932</v>
      </c>
      <c r="B49" s="43" t="s">
        <v>266</v>
      </c>
      <c r="C49" s="32" t="s">
        <v>170</v>
      </c>
      <c r="D49" s="43" t="s">
        <v>267</v>
      </c>
      <c r="E49" s="32">
        <v>3005</v>
      </c>
      <c r="F49" s="86" t="s">
        <v>268</v>
      </c>
      <c r="G49" s="32" t="s">
        <v>50</v>
      </c>
      <c r="H49" s="52">
        <v>1.267</v>
      </c>
      <c r="I49" s="32" t="s">
        <v>187</v>
      </c>
      <c r="J49" s="306">
        <v>5296628.46</v>
      </c>
      <c r="K49" s="306">
        <v>254312.78</v>
      </c>
      <c r="L49" s="306">
        <f t="shared" si="9"/>
        <v>5042315.68</v>
      </c>
      <c r="M49" s="45">
        <v>0.6</v>
      </c>
      <c r="N49" s="305">
        <v>0</v>
      </c>
      <c r="O49" s="305">
        <v>0</v>
      </c>
      <c r="P49" s="305">
        <v>0</v>
      </c>
      <c r="Q49" s="306">
        <v>254312.78</v>
      </c>
      <c r="R49" s="305">
        <v>0</v>
      </c>
      <c r="S49" s="305">
        <v>0</v>
      </c>
      <c r="T49" s="305">
        <v>0</v>
      </c>
      <c r="U49" s="305">
        <v>0</v>
      </c>
      <c r="V49" s="305">
        <v>0</v>
      </c>
      <c r="W49" s="305">
        <v>0</v>
      </c>
      <c r="X49" s="127" t="b">
        <f t="shared" si="10"/>
        <v>1</v>
      </c>
      <c r="Y49" s="136">
        <f t="shared" si="11"/>
        <v>0.05</v>
      </c>
      <c r="Z49" s="137" t="b">
        <f t="shared" si="12"/>
        <v>0</v>
      </c>
      <c r="AA49" s="137" t="b">
        <f t="shared" si="13"/>
        <v>1</v>
      </c>
      <c r="AB49" s="142"/>
      <c r="AC49" s="142"/>
    </row>
    <row r="50" spans="1:27" ht="19.5" customHeight="1">
      <c r="A50" s="374" t="s">
        <v>44</v>
      </c>
      <c r="B50" s="374"/>
      <c r="C50" s="374"/>
      <c r="D50" s="374"/>
      <c r="E50" s="374"/>
      <c r="F50" s="374"/>
      <c r="G50" s="374"/>
      <c r="H50" s="97">
        <f>SUM(H3:H49)</f>
        <v>108.287</v>
      </c>
      <c r="I50" s="23" t="s">
        <v>14</v>
      </c>
      <c r="J50" s="9">
        <f>SUM(J3:J49)</f>
        <v>232533595.38</v>
      </c>
      <c r="K50" s="9">
        <f>SUM(K3:K49)</f>
        <v>134618731.11</v>
      </c>
      <c r="L50" s="9">
        <f>SUM(L3:L49)</f>
        <v>97914864.27</v>
      </c>
      <c r="M50" s="20" t="s">
        <v>14</v>
      </c>
      <c r="N50" s="9">
        <f aca="true" t="shared" si="14" ref="N50:W50">SUM(N3:N49)</f>
        <v>702557</v>
      </c>
      <c r="O50" s="9">
        <f t="shared" si="14"/>
        <v>9723937</v>
      </c>
      <c r="P50" s="307">
        <f t="shared" si="14"/>
        <v>26195136.96</v>
      </c>
      <c r="Q50" s="307">
        <f t="shared" si="14"/>
        <v>86397768.79</v>
      </c>
      <c r="R50" s="307">
        <f t="shared" si="14"/>
        <v>11599331.36</v>
      </c>
      <c r="S50" s="307">
        <f t="shared" si="14"/>
        <v>0</v>
      </c>
      <c r="T50" s="307">
        <f t="shared" si="14"/>
        <v>0</v>
      </c>
      <c r="U50" s="307">
        <f t="shared" si="14"/>
        <v>0</v>
      </c>
      <c r="V50" s="307">
        <f t="shared" si="14"/>
        <v>0</v>
      </c>
      <c r="W50" s="307">
        <f t="shared" si="14"/>
        <v>0</v>
      </c>
      <c r="X50" s="127" t="b">
        <f>K50=SUM(N50:W50)</f>
        <v>1</v>
      </c>
      <c r="Y50" s="136">
        <f>ROUND(K50/J50,4)</f>
        <v>0.58</v>
      </c>
      <c r="Z50" s="137" t="s">
        <v>14</v>
      </c>
      <c r="AA50" s="137" t="b">
        <f>J50=K50+L50</f>
        <v>1</v>
      </c>
    </row>
    <row r="51" spans="1:27" ht="19.5" customHeight="1">
      <c r="A51" s="371" t="s">
        <v>37</v>
      </c>
      <c r="B51" s="371"/>
      <c r="C51" s="371"/>
      <c r="D51" s="371"/>
      <c r="E51" s="371"/>
      <c r="F51" s="371"/>
      <c r="G51" s="371"/>
      <c r="H51" s="98">
        <f>SUMIF($C$3:$C$49,"K",H3:H49)</f>
        <v>56.539</v>
      </c>
      <c r="I51" s="348" t="s">
        <v>14</v>
      </c>
      <c r="J51" s="10">
        <f>SUMIF($C$3:$C$49,"K",J3:J49)</f>
        <v>98633959.49</v>
      </c>
      <c r="K51" s="10">
        <f>SUMIF($C$3:$C$49,"K",K3:K49)</f>
        <v>59374668.86</v>
      </c>
      <c r="L51" s="10">
        <f>SUMIF($C$3:$C$49,"K",L3:L49)</f>
        <v>39259290.63</v>
      </c>
      <c r="M51" s="21" t="s">
        <v>14</v>
      </c>
      <c r="N51" s="10">
        <f aca="true" t="shared" si="15" ref="N51:W51">SUMIF($C$3:$C$49,"K",N3:N49)</f>
        <v>702557</v>
      </c>
      <c r="O51" s="10">
        <f t="shared" si="15"/>
        <v>9723937</v>
      </c>
      <c r="P51" s="308">
        <f t="shared" si="15"/>
        <v>26195136.96</v>
      </c>
      <c r="Q51" s="308">
        <f t="shared" si="15"/>
        <v>22753037.9</v>
      </c>
      <c r="R51" s="308">
        <f t="shared" si="15"/>
        <v>0</v>
      </c>
      <c r="S51" s="308">
        <f t="shared" si="15"/>
        <v>0</v>
      </c>
      <c r="T51" s="308">
        <f t="shared" si="15"/>
        <v>0</v>
      </c>
      <c r="U51" s="308">
        <f t="shared" si="15"/>
        <v>0</v>
      </c>
      <c r="V51" s="308">
        <f t="shared" si="15"/>
        <v>0</v>
      </c>
      <c r="W51" s="308">
        <f t="shared" si="15"/>
        <v>0</v>
      </c>
      <c r="X51" s="127" t="b">
        <f>K51=SUM(N51:W51)</f>
        <v>1</v>
      </c>
      <c r="Y51" s="136">
        <f>ROUND(K51/J51,4)</f>
        <v>0.6</v>
      </c>
      <c r="Z51" s="137" t="s">
        <v>14</v>
      </c>
      <c r="AA51" s="137" t="b">
        <f>J51=K51+L51</f>
        <v>1</v>
      </c>
    </row>
    <row r="52" spans="1:27" ht="19.5" customHeight="1">
      <c r="A52" s="374" t="s">
        <v>38</v>
      </c>
      <c r="B52" s="374"/>
      <c r="C52" s="374"/>
      <c r="D52" s="374"/>
      <c r="E52" s="374"/>
      <c r="F52" s="374"/>
      <c r="G52" s="374"/>
      <c r="H52" s="97">
        <f>SUMIF($C$3:$C$49,"N",H3:H49)</f>
        <v>42.729</v>
      </c>
      <c r="I52" s="23" t="s">
        <v>14</v>
      </c>
      <c r="J52" s="9">
        <f>SUMIF($C$3:$C$49,"N",J3:J49)</f>
        <v>98402413.45</v>
      </c>
      <c r="K52" s="9">
        <f>SUMIF($C$3:$C$49,"N",K3:K49)</f>
        <v>57495451.02</v>
      </c>
      <c r="L52" s="9">
        <f>SUMIF($C$3:$C$49,"N",L3:L49)</f>
        <v>40906962.43</v>
      </c>
      <c r="M52" s="20" t="s">
        <v>14</v>
      </c>
      <c r="N52" s="9">
        <f aca="true" t="shared" si="16" ref="N52:W52">SUMIF($C$3:$C$49,"N",N3:N49)</f>
        <v>0</v>
      </c>
      <c r="O52" s="9">
        <f t="shared" si="16"/>
        <v>0</v>
      </c>
      <c r="P52" s="307">
        <f t="shared" si="16"/>
        <v>0</v>
      </c>
      <c r="Q52" s="307">
        <f t="shared" si="16"/>
        <v>57495451.02</v>
      </c>
      <c r="R52" s="307">
        <f t="shared" si="16"/>
        <v>0</v>
      </c>
      <c r="S52" s="307">
        <f t="shared" si="16"/>
        <v>0</v>
      </c>
      <c r="T52" s="307">
        <f t="shared" si="16"/>
        <v>0</v>
      </c>
      <c r="U52" s="307">
        <f t="shared" si="16"/>
        <v>0</v>
      </c>
      <c r="V52" s="307">
        <f t="shared" si="16"/>
        <v>0</v>
      </c>
      <c r="W52" s="307">
        <f t="shared" si="16"/>
        <v>0</v>
      </c>
      <c r="X52" s="127" t="b">
        <f>K52=SUM(N52:W52)</f>
        <v>1</v>
      </c>
      <c r="Y52" s="136">
        <f>ROUND(K52/J52,4)</f>
        <v>0.58</v>
      </c>
      <c r="Z52" s="137" t="s">
        <v>14</v>
      </c>
      <c r="AA52" s="137" t="b">
        <f>J52=K52+L52</f>
        <v>1</v>
      </c>
    </row>
    <row r="53" spans="1:27" ht="19.5" customHeight="1">
      <c r="A53" s="371" t="s">
        <v>39</v>
      </c>
      <c r="B53" s="371"/>
      <c r="C53" s="371"/>
      <c r="D53" s="371"/>
      <c r="E53" s="371"/>
      <c r="F53" s="371"/>
      <c r="G53" s="371"/>
      <c r="H53" s="98">
        <f>SUMIF($C$3:$C$49,"W",H3:H49)</f>
        <v>9.019</v>
      </c>
      <c r="I53" s="348" t="s">
        <v>14</v>
      </c>
      <c r="J53" s="10">
        <f>SUMIF($C$3:$C$49,"W",J3:J49)</f>
        <v>35497222.44</v>
      </c>
      <c r="K53" s="10">
        <f>SUMIF($C$3:$C$49,"W",K3:K49)</f>
        <v>17748611.23</v>
      </c>
      <c r="L53" s="10">
        <f>SUMIF($C$3:$C$49,"W",L3:L49)</f>
        <v>17748611.21</v>
      </c>
      <c r="M53" s="21" t="s">
        <v>14</v>
      </c>
      <c r="N53" s="10">
        <f aca="true" t="shared" si="17" ref="N53:W53">SUMIF($C$3:$C$49,"W",N3:N49)</f>
        <v>0</v>
      </c>
      <c r="O53" s="10">
        <f t="shared" si="17"/>
        <v>0</v>
      </c>
      <c r="P53" s="309">
        <f t="shared" si="17"/>
        <v>0</v>
      </c>
      <c r="Q53" s="308">
        <f t="shared" si="17"/>
        <v>6149279.87</v>
      </c>
      <c r="R53" s="308">
        <f t="shared" si="17"/>
        <v>11599331.36</v>
      </c>
      <c r="S53" s="308">
        <f t="shared" si="17"/>
        <v>0</v>
      </c>
      <c r="T53" s="308">
        <f t="shared" si="17"/>
        <v>0</v>
      </c>
      <c r="U53" s="308">
        <f t="shared" si="17"/>
        <v>0</v>
      </c>
      <c r="V53" s="308">
        <f t="shared" si="17"/>
        <v>0</v>
      </c>
      <c r="W53" s="308">
        <f t="shared" si="17"/>
        <v>0</v>
      </c>
      <c r="X53" s="127" t="b">
        <f>K53=SUM(N53:W53)</f>
        <v>1</v>
      </c>
      <c r="Y53" s="136">
        <f>ROUND(K53/J53,4)</f>
        <v>0.5</v>
      </c>
      <c r="Z53" s="137" t="s">
        <v>14</v>
      </c>
      <c r="AA53" s="137" t="b">
        <f>J53=K53+L53</f>
        <v>1</v>
      </c>
    </row>
    <row r="54" spans="1:16" ht="11.25">
      <c r="A54" s="106"/>
      <c r="B54" s="109"/>
      <c r="C54" s="106"/>
      <c r="D54" s="109"/>
      <c r="E54" s="106"/>
      <c r="F54" s="109"/>
      <c r="G54" s="106"/>
      <c r="P54" s="145"/>
    </row>
    <row r="55" spans="1:27" ht="11.25">
      <c r="A55" s="110" t="s">
        <v>23</v>
      </c>
      <c r="B55" s="110"/>
      <c r="C55" s="11"/>
      <c r="D55" s="110"/>
      <c r="E55" s="11"/>
      <c r="F55" s="110"/>
      <c r="G55" s="11"/>
      <c r="J55" s="108"/>
      <c r="X55" s="140"/>
      <c r="AA55" s="143"/>
    </row>
    <row r="56" spans="1:27" ht="11.25">
      <c r="A56" s="111" t="s">
        <v>24</v>
      </c>
      <c r="B56" s="111"/>
      <c r="C56" s="12"/>
      <c r="D56" s="111"/>
      <c r="E56" s="12"/>
      <c r="F56" s="111"/>
      <c r="G56" s="12"/>
      <c r="J56" s="130"/>
      <c r="N56" s="137"/>
      <c r="X56" s="140"/>
      <c r="Y56" s="142"/>
      <c r="Z56" s="142"/>
      <c r="AA56" s="142"/>
    </row>
    <row r="57" spans="1:27" ht="11.25">
      <c r="A57" s="110" t="s">
        <v>42</v>
      </c>
      <c r="B57" s="109"/>
      <c r="C57" s="106"/>
      <c r="D57" s="109"/>
      <c r="E57" s="106"/>
      <c r="F57" s="109"/>
      <c r="G57" s="106"/>
      <c r="J57" s="130"/>
      <c r="Y57" s="142"/>
      <c r="Z57" s="142"/>
      <c r="AA57" s="142"/>
    </row>
    <row r="58" spans="1:27" ht="11.25">
      <c r="A58" s="340" t="s">
        <v>27</v>
      </c>
      <c r="B58" s="112"/>
      <c r="C58" s="15"/>
      <c r="D58" s="112"/>
      <c r="E58" s="15"/>
      <c r="F58" s="112"/>
      <c r="G58" s="15"/>
      <c r="J58" s="130"/>
      <c r="Y58" s="142"/>
      <c r="Z58" s="142"/>
      <c r="AA58" s="142"/>
    </row>
  </sheetData>
  <sheetProtection/>
  <mergeCells count="18">
    <mergeCell ref="G1:G2"/>
    <mergeCell ref="L1:L2"/>
    <mergeCell ref="M1:M2"/>
    <mergeCell ref="N1:W1"/>
    <mergeCell ref="H1:H2"/>
    <mergeCell ref="I1:I2"/>
    <mergeCell ref="J1:J2"/>
    <mergeCell ref="K1:K2"/>
    <mergeCell ref="A51:G51"/>
    <mergeCell ref="D1:D2"/>
    <mergeCell ref="A53:G53"/>
    <mergeCell ref="A52:G52"/>
    <mergeCell ref="E1:E2"/>
    <mergeCell ref="A50:G50"/>
    <mergeCell ref="A1:A2"/>
    <mergeCell ref="B1:B2"/>
    <mergeCell ref="C1:C2"/>
    <mergeCell ref="F1:F2"/>
  </mergeCells>
  <conditionalFormatting sqref="X3:AA51">
    <cfRule type="cellIs" priority="18" dxfId="69" operator="equal">
      <formula>FALSE</formula>
    </cfRule>
  </conditionalFormatting>
  <conditionalFormatting sqref="X3:Z51">
    <cfRule type="containsText" priority="16" dxfId="69" operator="containsText" text="fałsz">
      <formula>NOT(ISERROR(SEARCH("fałsz",X3)))</formula>
    </cfRule>
  </conditionalFormatting>
  <conditionalFormatting sqref="AA55">
    <cfRule type="cellIs" priority="15" dxfId="69" operator="equal">
      <formula>FALSE</formula>
    </cfRule>
  </conditionalFormatting>
  <conditionalFormatting sqref="AA55">
    <cfRule type="cellIs" priority="14" dxfId="69" operator="equal">
      <formula>FALSE</formula>
    </cfRule>
  </conditionalFormatting>
  <conditionalFormatting sqref="Y53:Z53">
    <cfRule type="cellIs" priority="13" dxfId="69" operator="equal">
      <formula>FALSE</formula>
    </cfRule>
  </conditionalFormatting>
  <conditionalFormatting sqref="X53">
    <cfRule type="cellIs" priority="12" dxfId="69" operator="equal">
      <formula>FALSE</formula>
    </cfRule>
  </conditionalFormatting>
  <conditionalFormatting sqref="X53:Z53">
    <cfRule type="containsText" priority="11" dxfId="69" operator="containsText" text="fałsz">
      <formula>NOT(ISERROR(SEARCH("fałsz",X53)))</formula>
    </cfRule>
  </conditionalFormatting>
  <conditionalFormatting sqref="AA53">
    <cfRule type="cellIs" priority="10" dxfId="69" operator="equal">
      <formula>FALSE</formula>
    </cfRule>
  </conditionalFormatting>
  <conditionalFormatting sqref="AA53">
    <cfRule type="cellIs" priority="9" dxfId="69" operator="equal">
      <formula>FALSE</formula>
    </cfRule>
  </conditionalFormatting>
  <conditionalFormatting sqref="Y52:Z52">
    <cfRule type="cellIs" priority="8" dxfId="69" operator="equal">
      <formula>FALSE</formula>
    </cfRule>
  </conditionalFormatting>
  <conditionalFormatting sqref="X52">
    <cfRule type="cellIs" priority="7" dxfId="69" operator="equal">
      <formula>FALSE</formula>
    </cfRule>
  </conditionalFormatting>
  <conditionalFormatting sqref="X52:Z52">
    <cfRule type="containsText" priority="6" dxfId="69" operator="containsText" text="fałsz">
      <formula>NOT(ISERROR(SEARCH("fałsz",X52)))</formula>
    </cfRule>
  </conditionalFormatting>
  <conditionalFormatting sqref="AA52">
    <cfRule type="cellIs" priority="5" dxfId="69" operator="equal">
      <formula>FALSE</formula>
    </cfRule>
  </conditionalFormatting>
  <conditionalFormatting sqref="AA52">
    <cfRule type="cellIs" priority="4" dxfId="69" operator="equal">
      <formula>FALSE</formula>
    </cfRule>
  </conditionalFormatting>
  <conditionalFormatting sqref="AB48">
    <cfRule type="cellIs" priority="3" dxfId="69" operator="equal">
      <formula>FALSE</formula>
    </cfRule>
  </conditionalFormatting>
  <dataValidations count="3">
    <dataValidation type="list" allowBlank="1" showInputMessage="1" showErrorMessage="1" sqref="C16 C3:C6">
      <formula1>"N,K,W"</formula1>
      <formula2>0</formula2>
    </dataValidation>
    <dataValidation type="list" allowBlank="1" showInputMessage="1" showErrorMessage="1" sqref="G3:G6">
      <formula1>"B,P,R"</formula1>
      <formula2>0</formula2>
    </dataValidation>
    <dataValidation type="list" allowBlank="1" showErrorMessage="1" sqref="C30">
      <formula1>"N,K,W"</formula1>
      <formula2>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8" r:id="rId1"/>
  <headerFooter>
    <oddHeader>&amp;LWojewództwo wielkopolskie - zadania powiatowe lista podstawowa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7"/>
  <sheetViews>
    <sheetView showGridLines="0" view="pageBreakPreview" zoomScale="90" zoomScaleSheetLayoutView="90" zoomScalePageLayoutView="0" workbookViewId="0" topLeftCell="A21">
      <selection activeCell="K21" sqref="K21"/>
    </sheetView>
  </sheetViews>
  <sheetFormatPr defaultColWidth="9.140625" defaultRowHeight="15"/>
  <cols>
    <col min="1" max="1" width="8.57421875" style="127" customWidth="1"/>
    <col min="2" max="2" width="17.8515625" style="138" customWidth="1"/>
    <col min="3" max="3" width="12.8515625" style="127" customWidth="1"/>
    <col min="4" max="4" width="17.28125" style="139" customWidth="1"/>
    <col min="5" max="5" width="11.7109375" style="127" customWidth="1"/>
    <col min="6" max="6" width="12.00390625" style="139" customWidth="1"/>
    <col min="7" max="7" width="38.28125" style="139" customWidth="1"/>
    <col min="8" max="8" width="9.7109375" style="127" customWidth="1"/>
    <col min="9" max="9" width="12.7109375" style="127" customWidth="1"/>
    <col min="10" max="11" width="15.7109375" style="127" customWidth="1"/>
    <col min="12" max="12" width="15.7109375" style="137" customWidth="1"/>
    <col min="13" max="24" width="15.7109375" style="127" customWidth="1"/>
    <col min="25" max="27" width="15.7109375" style="116" customWidth="1"/>
    <col min="28" max="28" width="15.7109375" style="129" customWidth="1"/>
    <col min="29" max="16384" width="9.140625" style="129" customWidth="1"/>
  </cols>
  <sheetData>
    <row r="1" spans="1:24" ht="19.5" customHeight="1">
      <c r="A1" s="375" t="s">
        <v>4</v>
      </c>
      <c r="B1" s="375" t="s">
        <v>5</v>
      </c>
      <c r="C1" s="376" t="s">
        <v>43</v>
      </c>
      <c r="D1" s="372" t="s">
        <v>6</v>
      </c>
      <c r="E1" s="375" t="s">
        <v>32</v>
      </c>
      <c r="F1" s="372" t="s">
        <v>15</v>
      </c>
      <c r="G1" s="375" t="s">
        <v>7</v>
      </c>
      <c r="H1" s="375" t="s">
        <v>25</v>
      </c>
      <c r="I1" s="375" t="s">
        <v>8</v>
      </c>
      <c r="J1" s="375" t="s">
        <v>26</v>
      </c>
      <c r="K1" s="375" t="s">
        <v>9</v>
      </c>
      <c r="L1" s="378" t="s">
        <v>17</v>
      </c>
      <c r="M1" s="372" t="s">
        <v>13</v>
      </c>
      <c r="N1" s="375" t="s">
        <v>11</v>
      </c>
      <c r="O1" s="375" t="s">
        <v>12</v>
      </c>
      <c r="P1" s="375"/>
      <c r="Q1" s="375"/>
      <c r="R1" s="375"/>
      <c r="S1" s="375"/>
      <c r="T1" s="375"/>
      <c r="U1" s="375"/>
      <c r="V1" s="375"/>
      <c r="W1" s="375"/>
      <c r="X1" s="375"/>
    </row>
    <row r="2" spans="1:28" ht="30.75" customHeight="1">
      <c r="A2" s="375"/>
      <c r="B2" s="375"/>
      <c r="C2" s="377"/>
      <c r="D2" s="373"/>
      <c r="E2" s="375"/>
      <c r="F2" s="373"/>
      <c r="G2" s="375"/>
      <c r="H2" s="375"/>
      <c r="I2" s="375"/>
      <c r="J2" s="375"/>
      <c r="K2" s="375"/>
      <c r="L2" s="378"/>
      <c r="M2" s="373"/>
      <c r="N2" s="375"/>
      <c r="O2" s="345">
        <v>2019</v>
      </c>
      <c r="P2" s="345">
        <v>2020</v>
      </c>
      <c r="Q2" s="345">
        <v>2021</v>
      </c>
      <c r="R2" s="345">
        <v>2022</v>
      </c>
      <c r="S2" s="345">
        <v>2023</v>
      </c>
      <c r="T2" s="345">
        <v>2024</v>
      </c>
      <c r="U2" s="345">
        <v>2025</v>
      </c>
      <c r="V2" s="345">
        <v>2026</v>
      </c>
      <c r="W2" s="345">
        <v>2027</v>
      </c>
      <c r="X2" s="345">
        <v>2028</v>
      </c>
      <c r="Y2" s="127" t="s">
        <v>28</v>
      </c>
      <c r="Z2" s="127" t="s">
        <v>29</v>
      </c>
      <c r="AA2" s="127" t="s">
        <v>30</v>
      </c>
      <c r="AB2" s="130" t="s">
        <v>31</v>
      </c>
    </row>
    <row r="3" spans="1:28" s="132" customFormat="1" ht="22.5">
      <c r="A3" s="131">
        <v>1</v>
      </c>
      <c r="B3" s="29" t="s">
        <v>85</v>
      </c>
      <c r="C3" s="39" t="s">
        <v>48</v>
      </c>
      <c r="D3" s="35" t="s">
        <v>86</v>
      </c>
      <c r="E3" s="30" t="s">
        <v>87</v>
      </c>
      <c r="F3" s="29" t="s">
        <v>88</v>
      </c>
      <c r="G3" s="29" t="s">
        <v>89</v>
      </c>
      <c r="H3" s="30" t="s">
        <v>50</v>
      </c>
      <c r="I3" s="36">
        <v>0.684</v>
      </c>
      <c r="J3" s="37" t="s">
        <v>90</v>
      </c>
      <c r="K3" s="301">
        <f>L3+M3</f>
        <v>1181706.88</v>
      </c>
      <c r="L3" s="301">
        <v>590853.44</v>
      </c>
      <c r="M3" s="301">
        <v>590853.44</v>
      </c>
      <c r="N3" s="40">
        <v>0.5</v>
      </c>
      <c r="O3" s="301">
        <v>0</v>
      </c>
      <c r="P3" s="302">
        <v>113439.06</v>
      </c>
      <c r="Q3" s="301">
        <v>300000</v>
      </c>
      <c r="R3" s="301">
        <v>177414.38</v>
      </c>
      <c r="S3" s="310">
        <v>0</v>
      </c>
      <c r="T3" s="310">
        <v>0</v>
      </c>
      <c r="U3" s="310">
        <v>0</v>
      </c>
      <c r="V3" s="310">
        <v>0</v>
      </c>
      <c r="W3" s="310">
        <v>0</v>
      </c>
      <c r="X3" s="310">
        <v>0</v>
      </c>
      <c r="Y3" s="117" t="b">
        <f aca="true" t="shared" si="0" ref="Y3:Y129">L3=SUM(O3:X3)</f>
        <v>1</v>
      </c>
      <c r="Z3" s="118">
        <f aca="true" t="shared" si="1" ref="Z3:Z129">ROUND(L3/K3,4)</f>
        <v>0.5</v>
      </c>
      <c r="AA3" s="119" t="b">
        <f aca="true" t="shared" si="2" ref="AA3:AA129">Z3=N3</f>
        <v>1</v>
      </c>
      <c r="AB3" s="119" t="b">
        <f aca="true" t="shared" si="3" ref="AB3:AB129">K3=L3+M3</f>
        <v>1</v>
      </c>
    </row>
    <row r="4" spans="1:28" s="132" customFormat="1" ht="33.75">
      <c r="A4" s="131">
        <v>2</v>
      </c>
      <c r="B4" s="29" t="s">
        <v>91</v>
      </c>
      <c r="C4" s="39" t="s">
        <v>48</v>
      </c>
      <c r="D4" s="35" t="s">
        <v>92</v>
      </c>
      <c r="E4" s="30" t="s">
        <v>93</v>
      </c>
      <c r="F4" s="29" t="s">
        <v>94</v>
      </c>
      <c r="G4" s="29" t="s">
        <v>95</v>
      </c>
      <c r="H4" s="30" t="s">
        <v>57</v>
      </c>
      <c r="I4" s="36">
        <v>0.961</v>
      </c>
      <c r="J4" s="37" t="s">
        <v>96</v>
      </c>
      <c r="K4" s="301">
        <v>2641335.99</v>
      </c>
      <c r="L4" s="301">
        <v>1320667.99</v>
      </c>
      <c r="M4" s="301">
        <f>K4-L4</f>
        <v>1320668</v>
      </c>
      <c r="N4" s="13">
        <v>0.5</v>
      </c>
      <c r="O4" s="319">
        <v>0</v>
      </c>
      <c r="P4" s="302">
        <v>1081664.45</v>
      </c>
      <c r="Q4" s="301">
        <v>239003.54</v>
      </c>
      <c r="R4" s="319">
        <v>0</v>
      </c>
      <c r="S4" s="319">
        <v>0</v>
      </c>
      <c r="T4" s="319">
        <v>0</v>
      </c>
      <c r="U4" s="319">
        <v>0</v>
      </c>
      <c r="V4" s="319">
        <v>0</v>
      </c>
      <c r="W4" s="319">
        <v>0</v>
      </c>
      <c r="X4" s="319">
        <v>0</v>
      </c>
      <c r="Y4" s="117" t="b">
        <f t="shared" si="0"/>
        <v>1</v>
      </c>
      <c r="Z4" s="118">
        <f t="shared" si="1"/>
        <v>0.5</v>
      </c>
      <c r="AA4" s="119" t="b">
        <f t="shared" si="2"/>
        <v>1</v>
      </c>
      <c r="AB4" s="119" t="b">
        <f t="shared" si="3"/>
        <v>1</v>
      </c>
    </row>
    <row r="5" spans="1:28" s="132" customFormat="1" ht="22.5">
      <c r="A5" s="131">
        <v>3</v>
      </c>
      <c r="B5" s="29" t="s">
        <v>97</v>
      </c>
      <c r="C5" s="39" t="s">
        <v>48</v>
      </c>
      <c r="D5" s="35" t="s">
        <v>98</v>
      </c>
      <c r="E5" s="30">
        <v>3031053</v>
      </c>
      <c r="F5" s="29" t="s">
        <v>88</v>
      </c>
      <c r="G5" s="29" t="s">
        <v>99</v>
      </c>
      <c r="H5" s="30" t="s">
        <v>57</v>
      </c>
      <c r="I5" s="36">
        <v>1.197</v>
      </c>
      <c r="J5" s="37" t="s">
        <v>915</v>
      </c>
      <c r="K5" s="301">
        <f>L5+M5</f>
        <v>7163008.68</v>
      </c>
      <c r="L5" s="302">
        <v>2986574</v>
      </c>
      <c r="M5" s="301">
        <v>4176434.68</v>
      </c>
      <c r="N5" s="40">
        <v>0.6</v>
      </c>
      <c r="O5" s="301">
        <v>0</v>
      </c>
      <c r="P5" s="302">
        <v>0</v>
      </c>
      <c r="Q5" s="301">
        <v>1860000</v>
      </c>
      <c r="R5" s="301">
        <v>1126574</v>
      </c>
      <c r="S5" s="301">
        <v>0</v>
      </c>
      <c r="T5" s="301">
        <v>0</v>
      </c>
      <c r="U5" s="301">
        <v>0</v>
      </c>
      <c r="V5" s="301">
        <v>0</v>
      </c>
      <c r="W5" s="301">
        <v>0</v>
      </c>
      <c r="X5" s="301">
        <v>0</v>
      </c>
      <c r="Y5" s="117" t="b">
        <f t="shared" si="0"/>
        <v>1</v>
      </c>
      <c r="Z5" s="118">
        <f t="shared" si="1"/>
        <v>0.42</v>
      </c>
      <c r="AA5" s="119" t="b">
        <f t="shared" si="2"/>
        <v>0</v>
      </c>
      <c r="AB5" s="119" t="b">
        <f t="shared" si="3"/>
        <v>1</v>
      </c>
    </row>
    <row r="6" spans="1:28" s="132" customFormat="1" ht="21.75" customHeight="1">
      <c r="A6" s="131">
        <v>4</v>
      </c>
      <c r="B6" s="29" t="s">
        <v>100</v>
      </c>
      <c r="C6" s="39" t="s">
        <v>48</v>
      </c>
      <c r="D6" s="35" t="s">
        <v>101</v>
      </c>
      <c r="E6" s="30">
        <v>3027062</v>
      </c>
      <c r="F6" s="29" t="s">
        <v>102</v>
      </c>
      <c r="G6" s="29" t="s">
        <v>103</v>
      </c>
      <c r="H6" s="30" t="s">
        <v>57</v>
      </c>
      <c r="I6" s="36">
        <v>1.129</v>
      </c>
      <c r="J6" s="37" t="s">
        <v>104</v>
      </c>
      <c r="K6" s="301">
        <v>2660145.02</v>
      </c>
      <c r="L6" s="302">
        <v>1330072.51</v>
      </c>
      <c r="M6" s="301">
        <f>K6-L6</f>
        <v>1330072.51</v>
      </c>
      <c r="N6" s="40">
        <v>0.5</v>
      </c>
      <c r="O6" s="301">
        <v>0</v>
      </c>
      <c r="P6" s="302">
        <v>78432.23</v>
      </c>
      <c r="Q6" s="301">
        <v>446289</v>
      </c>
      <c r="R6" s="301">
        <f>250000+450000</f>
        <v>700000</v>
      </c>
      <c r="S6" s="301">
        <v>105351.28</v>
      </c>
      <c r="T6" s="301">
        <v>0</v>
      </c>
      <c r="U6" s="301">
        <v>0</v>
      </c>
      <c r="V6" s="301">
        <v>0</v>
      </c>
      <c r="W6" s="301">
        <v>0</v>
      </c>
      <c r="X6" s="301">
        <v>0</v>
      </c>
      <c r="Y6" s="117" t="b">
        <f t="shared" si="0"/>
        <v>1</v>
      </c>
      <c r="Z6" s="118">
        <f t="shared" si="1"/>
        <v>0.5</v>
      </c>
      <c r="AA6" s="119" t="b">
        <f t="shared" si="2"/>
        <v>1</v>
      </c>
      <c r="AB6" s="119" t="b">
        <f t="shared" si="3"/>
        <v>1</v>
      </c>
    </row>
    <row r="7" spans="1:28" s="132" customFormat="1" ht="30" customHeight="1">
      <c r="A7" s="131">
        <v>5</v>
      </c>
      <c r="B7" s="29" t="s">
        <v>105</v>
      </c>
      <c r="C7" s="39" t="s">
        <v>48</v>
      </c>
      <c r="D7" s="35" t="s">
        <v>106</v>
      </c>
      <c r="E7" s="30">
        <v>3004023</v>
      </c>
      <c r="F7" s="29" t="s">
        <v>107</v>
      </c>
      <c r="G7" s="29" t="s">
        <v>108</v>
      </c>
      <c r="H7" s="30" t="s">
        <v>57</v>
      </c>
      <c r="I7" s="36">
        <v>1.157</v>
      </c>
      <c r="J7" s="37" t="s">
        <v>109</v>
      </c>
      <c r="K7" s="301">
        <v>14432271.76</v>
      </c>
      <c r="L7" s="302">
        <f>K7*N7</f>
        <v>7216135.88</v>
      </c>
      <c r="M7" s="301">
        <f>K7-L7</f>
        <v>7216135.88</v>
      </c>
      <c r="N7" s="40">
        <v>0.5</v>
      </c>
      <c r="O7" s="301">
        <v>0</v>
      </c>
      <c r="P7" s="302">
        <v>3939128.26</v>
      </c>
      <c r="Q7" s="301">
        <v>3000000</v>
      </c>
      <c r="R7" s="301">
        <v>277007.62</v>
      </c>
      <c r="S7" s="301">
        <v>0</v>
      </c>
      <c r="T7" s="301">
        <v>0</v>
      </c>
      <c r="U7" s="301">
        <v>0</v>
      </c>
      <c r="V7" s="301">
        <v>0</v>
      </c>
      <c r="W7" s="301">
        <v>0</v>
      </c>
      <c r="X7" s="301">
        <v>0</v>
      </c>
      <c r="Y7" s="117" t="b">
        <f t="shared" si="0"/>
        <v>1</v>
      </c>
      <c r="Z7" s="118">
        <f t="shared" si="1"/>
        <v>0.5</v>
      </c>
      <c r="AA7" s="119" t="b">
        <f t="shared" si="2"/>
        <v>1</v>
      </c>
      <c r="AB7" s="119" t="b">
        <f t="shared" si="3"/>
        <v>1</v>
      </c>
    </row>
    <row r="8" spans="1:28" s="132" customFormat="1" ht="25.5" customHeight="1">
      <c r="A8" s="131">
        <v>6</v>
      </c>
      <c r="B8" s="29" t="s">
        <v>110</v>
      </c>
      <c r="C8" s="39" t="s">
        <v>48</v>
      </c>
      <c r="D8" s="35" t="s">
        <v>111</v>
      </c>
      <c r="E8" s="30">
        <v>3003011</v>
      </c>
      <c r="F8" s="29" t="s">
        <v>112</v>
      </c>
      <c r="G8" s="29" t="s">
        <v>113</v>
      </c>
      <c r="H8" s="30" t="s">
        <v>57</v>
      </c>
      <c r="I8" s="36">
        <v>1.319</v>
      </c>
      <c r="J8" s="37" t="s">
        <v>114</v>
      </c>
      <c r="K8" s="301">
        <f>L8+M8</f>
        <v>4688733.26</v>
      </c>
      <c r="L8" s="302">
        <v>2344366.63</v>
      </c>
      <c r="M8" s="301">
        <v>2344366.63</v>
      </c>
      <c r="N8" s="40">
        <v>0.5</v>
      </c>
      <c r="O8" s="301">
        <v>0</v>
      </c>
      <c r="P8" s="302">
        <v>1000000</v>
      </c>
      <c r="Q8" s="301">
        <f>L8-P8</f>
        <v>1344366.63</v>
      </c>
      <c r="R8" s="301">
        <v>0</v>
      </c>
      <c r="S8" s="301">
        <v>0</v>
      </c>
      <c r="T8" s="301">
        <v>0</v>
      </c>
      <c r="U8" s="301">
        <v>0</v>
      </c>
      <c r="V8" s="301">
        <v>0</v>
      </c>
      <c r="W8" s="301">
        <v>0</v>
      </c>
      <c r="X8" s="301">
        <v>0</v>
      </c>
      <c r="Y8" s="117" t="b">
        <f t="shared" si="0"/>
        <v>1</v>
      </c>
      <c r="Z8" s="118">
        <f t="shared" si="1"/>
        <v>0.5</v>
      </c>
      <c r="AA8" s="119" t="b">
        <f t="shared" si="2"/>
        <v>1</v>
      </c>
      <c r="AB8" s="119" t="b">
        <f t="shared" si="3"/>
        <v>1</v>
      </c>
    </row>
    <row r="9" spans="1:28" s="132" customFormat="1" ht="78" customHeight="1">
      <c r="A9" s="131">
        <v>7</v>
      </c>
      <c r="B9" s="29" t="s">
        <v>115</v>
      </c>
      <c r="C9" s="30" t="s">
        <v>48</v>
      </c>
      <c r="D9" s="29" t="s">
        <v>92</v>
      </c>
      <c r="E9" s="30">
        <v>3021052</v>
      </c>
      <c r="F9" s="29" t="s">
        <v>94</v>
      </c>
      <c r="G9" s="41" t="s">
        <v>116</v>
      </c>
      <c r="H9" s="30" t="s">
        <v>57</v>
      </c>
      <c r="I9" s="51">
        <v>1.261</v>
      </c>
      <c r="J9" s="30" t="s">
        <v>117</v>
      </c>
      <c r="K9" s="301">
        <f>L9+M9</f>
        <v>2888320.85</v>
      </c>
      <c r="L9" s="301">
        <v>1444160.42</v>
      </c>
      <c r="M9" s="301">
        <v>1444160.43</v>
      </c>
      <c r="N9" s="40">
        <v>0.5</v>
      </c>
      <c r="O9" s="301">
        <v>0</v>
      </c>
      <c r="P9" s="302">
        <v>0</v>
      </c>
      <c r="Q9" s="301">
        <v>1217658.49</v>
      </c>
      <c r="R9" s="301">
        <f>L9-Q9</f>
        <v>226501.93</v>
      </c>
      <c r="S9" s="301">
        <v>0</v>
      </c>
      <c r="T9" s="301">
        <v>0</v>
      </c>
      <c r="U9" s="301">
        <v>0</v>
      </c>
      <c r="V9" s="301">
        <v>0</v>
      </c>
      <c r="W9" s="301">
        <v>0</v>
      </c>
      <c r="X9" s="301">
        <v>0</v>
      </c>
      <c r="Y9" s="117" t="b">
        <f t="shared" si="0"/>
        <v>1</v>
      </c>
      <c r="Z9" s="118">
        <f t="shared" si="1"/>
        <v>0.5</v>
      </c>
      <c r="AA9" s="119" t="b">
        <f t="shared" si="2"/>
        <v>1</v>
      </c>
      <c r="AB9" s="119" t="b">
        <f t="shared" si="3"/>
        <v>1</v>
      </c>
    </row>
    <row r="10" spans="1:28" s="132" customFormat="1" ht="52.5" customHeight="1">
      <c r="A10" s="131">
        <v>8</v>
      </c>
      <c r="B10" s="29" t="s">
        <v>118</v>
      </c>
      <c r="C10" s="30" t="s">
        <v>48</v>
      </c>
      <c r="D10" s="29" t="s">
        <v>119</v>
      </c>
      <c r="E10" s="30">
        <v>3002032</v>
      </c>
      <c r="F10" s="29" t="s">
        <v>120</v>
      </c>
      <c r="G10" s="41" t="s">
        <v>121</v>
      </c>
      <c r="H10" s="30" t="s">
        <v>57</v>
      </c>
      <c r="I10" s="51">
        <v>0.842</v>
      </c>
      <c r="J10" s="30" t="s">
        <v>122</v>
      </c>
      <c r="K10" s="301">
        <v>1091655.9</v>
      </c>
      <c r="L10" s="301">
        <f>K10*N10</f>
        <v>654993.54</v>
      </c>
      <c r="M10" s="301">
        <f>K10-L10</f>
        <v>436662.36</v>
      </c>
      <c r="N10" s="40">
        <v>0.6</v>
      </c>
      <c r="O10" s="301">
        <v>0</v>
      </c>
      <c r="P10" s="302">
        <v>0</v>
      </c>
      <c r="Q10" s="301">
        <f>L10*0.5</f>
        <v>327496.77</v>
      </c>
      <c r="R10" s="301">
        <f>L10-Q10</f>
        <v>327496.77</v>
      </c>
      <c r="S10" s="301">
        <v>0</v>
      </c>
      <c r="T10" s="301">
        <v>0</v>
      </c>
      <c r="U10" s="301">
        <v>0</v>
      </c>
      <c r="V10" s="301">
        <v>0</v>
      </c>
      <c r="W10" s="301">
        <v>0</v>
      </c>
      <c r="X10" s="301">
        <v>0</v>
      </c>
      <c r="Y10" s="117" t="b">
        <f t="shared" si="0"/>
        <v>1</v>
      </c>
      <c r="Z10" s="118">
        <f t="shared" si="1"/>
        <v>0.6</v>
      </c>
      <c r="AA10" s="119" t="b">
        <f t="shared" si="2"/>
        <v>1</v>
      </c>
      <c r="AB10" s="119" t="b">
        <f t="shared" si="3"/>
        <v>1</v>
      </c>
    </row>
    <row r="11" spans="1:28" s="132" customFormat="1" ht="45.75" customHeight="1">
      <c r="A11" s="131">
        <v>9</v>
      </c>
      <c r="B11" s="29" t="s">
        <v>123</v>
      </c>
      <c r="C11" s="30" t="s">
        <v>48</v>
      </c>
      <c r="D11" s="29" t="s">
        <v>124</v>
      </c>
      <c r="E11" s="30">
        <v>3002083</v>
      </c>
      <c r="F11" s="29" t="s">
        <v>120</v>
      </c>
      <c r="G11" s="41" t="s">
        <v>125</v>
      </c>
      <c r="H11" s="30" t="s">
        <v>50</v>
      </c>
      <c r="I11" s="51">
        <v>1.269</v>
      </c>
      <c r="J11" s="30" t="s">
        <v>126</v>
      </c>
      <c r="K11" s="301">
        <v>2823806.9</v>
      </c>
      <c r="L11" s="301">
        <v>1378582.53</v>
      </c>
      <c r="M11" s="301">
        <f>K11-L11</f>
        <v>1445224.37</v>
      </c>
      <c r="N11" s="40">
        <v>0.5</v>
      </c>
      <c r="O11" s="301">
        <v>0</v>
      </c>
      <c r="P11" s="302">
        <v>0</v>
      </c>
      <c r="Q11" s="301">
        <v>689291.65</v>
      </c>
      <c r="R11" s="301">
        <f>L11-Q11</f>
        <v>689290.88</v>
      </c>
      <c r="S11" s="301">
        <v>0</v>
      </c>
      <c r="T11" s="301">
        <v>0</v>
      </c>
      <c r="U11" s="301">
        <v>0</v>
      </c>
      <c r="V11" s="301">
        <v>0</v>
      </c>
      <c r="W11" s="301">
        <v>0</v>
      </c>
      <c r="X11" s="301">
        <v>0</v>
      </c>
      <c r="Y11" s="117" t="b">
        <f t="shared" si="0"/>
        <v>1</v>
      </c>
      <c r="Z11" s="118">
        <f t="shared" si="1"/>
        <v>0.49</v>
      </c>
      <c r="AA11" s="119" t="b">
        <f t="shared" si="2"/>
        <v>0</v>
      </c>
      <c r="AB11" s="119" t="b">
        <f t="shared" si="3"/>
        <v>1</v>
      </c>
    </row>
    <row r="12" spans="1:28" s="132" customFormat="1" ht="49.5" customHeight="1">
      <c r="A12" s="131">
        <v>10</v>
      </c>
      <c r="B12" s="29" t="s">
        <v>127</v>
      </c>
      <c r="C12" s="30" t="s">
        <v>48</v>
      </c>
      <c r="D12" s="29" t="s">
        <v>128</v>
      </c>
      <c r="E12" s="30">
        <v>3061000</v>
      </c>
      <c r="F12" s="29" t="s">
        <v>129</v>
      </c>
      <c r="G12" s="41" t="s">
        <v>130</v>
      </c>
      <c r="H12" s="30" t="s">
        <v>57</v>
      </c>
      <c r="I12" s="51">
        <v>1.018</v>
      </c>
      <c r="J12" s="30" t="s">
        <v>897</v>
      </c>
      <c r="K12" s="301">
        <f>L12+M12</f>
        <v>14149659.47</v>
      </c>
      <c r="L12" s="301">
        <v>7040728.81</v>
      </c>
      <c r="M12" s="301">
        <v>7108930.66</v>
      </c>
      <c r="N12" s="40">
        <v>0.5</v>
      </c>
      <c r="O12" s="302">
        <v>0</v>
      </c>
      <c r="P12" s="302">
        <v>0</v>
      </c>
      <c r="Q12" s="301">
        <f>L12*0.5</f>
        <v>3520364.41</v>
      </c>
      <c r="R12" s="301">
        <f>L12-Q12</f>
        <v>3520364.4</v>
      </c>
      <c r="S12" s="301">
        <v>0</v>
      </c>
      <c r="T12" s="301">
        <v>0</v>
      </c>
      <c r="U12" s="301">
        <v>0</v>
      </c>
      <c r="V12" s="301">
        <v>0</v>
      </c>
      <c r="W12" s="301">
        <v>0</v>
      </c>
      <c r="X12" s="301">
        <v>0</v>
      </c>
      <c r="Y12" s="117" t="b">
        <f t="shared" si="0"/>
        <v>1</v>
      </c>
      <c r="Z12" s="118">
        <f t="shared" si="1"/>
        <v>0.5</v>
      </c>
      <c r="AA12" s="119" t="b">
        <f t="shared" si="2"/>
        <v>1</v>
      </c>
      <c r="AB12" s="119" t="b">
        <f t="shared" si="3"/>
        <v>1</v>
      </c>
    </row>
    <row r="13" spans="1:28" s="132" customFormat="1" ht="51" customHeight="1">
      <c r="A13" s="131">
        <v>11</v>
      </c>
      <c r="B13" s="29" t="s">
        <v>131</v>
      </c>
      <c r="C13" s="30" t="s">
        <v>48</v>
      </c>
      <c r="D13" s="29" t="s">
        <v>132</v>
      </c>
      <c r="E13" s="30">
        <v>3021083</v>
      </c>
      <c r="F13" s="29" t="s">
        <v>94</v>
      </c>
      <c r="G13" s="41" t="s">
        <v>133</v>
      </c>
      <c r="H13" s="30" t="s">
        <v>50</v>
      </c>
      <c r="I13" s="51">
        <v>0.726</v>
      </c>
      <c r="J13" s="30" t="s">
        <v>122</v>
      </c>
      <c r="K13" s="301">
        <v>1136518.29</v>
      </c>
      <c r="L13" s="301">
        <v>568259.14</v>
      </c>
      <c r="M13" s="301">
        <f>K13-L13</f>
        <v>568259.15</v>
      </c>
      <c r="N13" s="40">
        <v>0.5</v>
      </c>
      <c r="O13" s="302">
        <v>0</v>
      </c>
      <c r="P13" s="302">
        <v>0</v>
      </c>
      <c r="Q13" s="301">
        <f>L13</f>
        <v>568259.14</v>
      </c>
      <c r="R13" s="301">
        <v>0</v>
      </c>
      <c r="S13" s="301">
        <v>0</v>
      </c>
      <c r="T13" s="301">
        <v>0</v>
      </c>
      <c r="U13" s="301">
        <v>0</v>
      </c>
      <c r="V13" s="301">
        <v>0</v>
      </c>
      <c r="W13" s="301">
        <v>0</v>
      </c>
      <c r="X13" s="301">
        <v>0</v>
      </c>
      <c r="Y13" s="117" t="b">
        <f t="shared" si="0"/>
        <v>1</v>
      </c>
      <c r="Z13" s="118">
        <f t="shared" si="1"/>
        <v>0.5</v>
      </c>
      <c r="AA13" s="119" t="b">
        <f t="shared" si="2"/>
        <v>1</v>
      </c>
      <c r="AB13" s="119" t="b">
        <f t="shared" si="3"/>
        <v>1</v>
      </c>
    </row>
    <row r="14" spans="1:28" s="132" customFormat="1" ht="30" customHeight="1">
      <c r="A14" s="131">
        <v>12</v>
      </c>
      <c r="B14" s="29" t="s">
        <v>134</v>
      </c>
      <c r="C14" s="30" t="s">
        <v>48</v>
      </c>
      <c r="D14" s="29" t="s">
        <v>135</v>
      </c>
      <c r="E14" s="30">
        <v>3027033</v>
      </c>
      <c r="F14" s="29" t="s">
        <v>102</v>
      </c>
      <c r="G14" s="41" t="s">
        <v>136</v>
      </c>
      <c r="H14" s="30" t="s">
        <v>61</v>
      </c>
      <c r="I14" s="51">
        <v>3.265</v>
      </c>
      <c r="J14" s="30" t="s">
        <v>898</v>
      </c>
      <c r="K14" s="301">
        <f>L14+M14</f>
        <v>1969853.75</v>
      </c>
      <c r="L14" s="301">
        <v>1575883</v>
      </c>
      <c r="M14" s="301">
        <v>393970.75</v>
      </c>
      <c r="N14" s="40">
        <v>0.8</v>
      </c>
      <c r="O14" s="302">
        <v>0</v>
      </c>
      <c r="P14" s="302">
        <v>0</v>
      </c>
      <c r="Q14" s="301">
        <v>1181424.43</v>
      </c>
      <c r="R14" s="301">
        <f>L14-Q14</f>
        <v>394458.57</v>
      </c>
      <c r="S14" s="301">
        <v>0</v>
      </c>
      <c r="T14" s="301">
        <v>0</v>
      </c>
      <c r="U14" s="301">
        <v>0</v>
      </c>
      <c r="V14" s="301">
        <v>0</v>
      </c>
      <c r="W14" s="301">
        <v>0</v>
      </c>
      <c r="X14" s="301">
        <v>0</v>
      </c>
      <c r="Y14" s="117" t="b">
        <f t="shared" si="0"/>
        <v>1</v>
      </c>
      <c r="Z14" s="118">
        <f t="shared" si="1"/>
        <v>0.8</v>
      </c>
      <c r="AA14" s="119" t="b">
        <f t="shared" si="2"/>
        <v>1</v>
      </c>
      <c r="AB14" s="119" t="b">
        <f t="shared" si="3"/>
        <v>1</v>
      </c>
    </row>
    <row r="15" spans="1:28" s="132" customFormat="1" ht="45.75" customHeight="1">
      <c r="A15" s="131">
        <v>13</v>
      </c>
      <c r="B15" s="29" t="s">
        <v>137</v>
      </c>
      <c r="C15" s="30" t="s">
        <v>48</v>
      </c>
      <c r="D15" s="29" t="s">
        <v>138</v>
      </c>
      <c r="E15" s="30">
        <v>3031042</v>
      </c>
      <c r="F15" s="29" t="s">
        <v>88</v>
      </c>
      <c r="G15" s="41" t="s">
        <v>139</v>
      </c>
      <c r="H15" s="30" t="s">
        <v>50</v>
      </c>
      <c r="I15" s="51">
        <v>1.84</v>
      </c>
      <c r="J15" s="30" t="s">
        <v>140</v>
      </c>
      <c r="K15" s="301">
        <v>1321277.74</v>
      </c>
      <c r="L15" s="301">
        <v>792766.64</v>
      </c>
      <c r="M15" s="301">
        <f>K15-L15</f>
        <v>528511.1</v>
      </c>
      <c r="N15" s="40">
        <v>0.6</v>
      </c>
      <c r="O15" s="302">
        <v>0</v>
      </c>
      <c r="P15" s="302">
        <v>0</v>
      </c>
      <c r="Q15" s="301">
        <f>L15</f>
        <v>792766.64</v>
      </c>
      <c r="R15" s="301">
        <v>0</v>
      </c>
      <c r="S15" s="301">
        <v>0</v>
      </c>
      <c r="T15" s="301">
        <v>0</v>
      </c>
      <c r="U15" s="301">
        <v>0</v>
      </c>
      <c r="V15" s="301">
        <v>0</v>
      </c>
      <c r="W15" s="301">
        <v>0</v>
      </c>
      <c r="X15" s="301">
        <v>0</v>
      </c>
      <c r="Y15" s="117" t="b">
        <f t="shared" si="0"/>
        <v>1</v>
      </c>
      <c r="Z15" s="118">
        <f t="shared" si="1"/>
        <v>0.6</v>
      </c>
      <c r="AA15" s="119" t="b">
        <f t="shared" si="2"/>
        <v>1</v>
      </c>
      <c r="AB15" s="119" t="b">
        <f t="shared" si="3"/>
        <v>1</v>
      </c>
    </row>
    <row r="16" spans="1:28" s="132" customFormat="1" ht="30" customHeight="1">
      <c r="A16" s="131">
        <v>14</v>
      </c>
      <c r="B16" s="29" t="s">
        <v>141</v>
      </c>
      <c r="C16" s="30" t="s">
        <v>48</v>
      </c>
      <c r="D16" s="29" t="s">
        <v>142</v>
      </c>
      <c r="E16" s="30">
        <v>3027052</v>
      </c>
      <c r="F16" s="29" t="s">
        <v>102</v>
      </c>
      <c r="G16" s="41" t="s">
        <v>143</v>
      </c>
      <c r="H16" s="30" t="s">
        <v>57</v>
      </c>
      <c r="I16" s="51">
        <v>1.077</v>
      </c>
      <c r="J16" s="76" t="s">
        <v>898</v>
      </c>
      <c r="K16" s="301">
        <f>L16+M16</f>
        <v>1669048.24</v>
      </c>
      <c r="L16" s="301">
        <v>1001428.94</v>
      </c>
      <c r="M16" s="301">
        <v>667619.3</v>
      </c>
      <c r="N16" s="40">
        <v>0.6</v>
      </c>
      <c r="O16" s="302">
        <v>0</v>
      </c>
      <c r="P16" s="302">
        <v>0</v>
      </c>
      <c r="Q16" s="301">
        <v>500714.47</v>
      </c>
      <c r="R16" s="301">
        <f>L16-Q16</f>
        <v>500714.47</v>
      </c>
      <c r="S16" s="301">
        <v>0</v>
      </c>
      <c r="T16" s="301">
        <v>0</v>
      </c>
      <c r="U16" s="301">
        <v>0</v>
      </c>
      <c r="V16" s="301">
        <v>0</v>
      </c>
      <c r="W16" s="301">
        <v>0</v>
      </c>
      <c r="X16" s="301">
        <v>0</v>
      </c>
      <c r="Y16" s="117" t="b">
        <f t="shared" si="0"/>
        <v>1</v>
      </c>
      <c r="Z16" s="118">
        <f t="shared" si="1"/>
        <v>0.6</v>
      </c>
      <c r="AA16" s="119" t="b">
        <f t="shared" si="2"/>
        <v>1</v>
      </c>
      <c r="AB16" s="119" t="b">
        <f t="shared" si="3"/>
        <v>1</v>
      </c>
    </row>
    <row r="17" spans="1:28" s="132" customFormat="1" ht="70.5" customHeight="1">
      <c r="A17" s="131">
        <v>15</v>
      </c>
      <c r="B17" s="29" t="s">
        <v>144</v>
      </c>
      <c r="C17" s="30" t="s">
        <v>48</v>
      </c>
      <c r="D17" s="29" t="s">
        <v>145</v>
      </c>
      <c r="E17" s="30">
        <v>3010062</v>
      </c>
      <c r="F17" s="29" t="s">
        <v>146</v>
      </c>
      <c r="G17" s="41" t="s">
        <v>147</v>
      </c>
      <c r="H17" s="30" t="s">
        <v>57</v>
      </c>
      <c r="I17" s="51">
        <v>2.416</v>
      </c>
      <c r="J17" s="30" t="s">
        <v>913</v>
      </c>
      <c r="K17" s="301">
        <v>4062690.63</v>
      </c>
      <c r="L17" s="301">
        <v>2843883.44</v>
      </c>
      <c r="M17" s="301">
        <v>1218807.19</v>
      </c>
      <c r="N17" s="40">
        <v>0.7</v>
      </c>
      <c r="O17" s="302">
        <v>0</v>
      </c>
      <c r="P17" s="302">
        <v>0</v>
      </c>
      <c r="Q17" s="301">
        <f>L17*0.5</f>
        <v>1421941.72</v>
      </c>
      <c r="R17" s="301">
        <f>L17-Q17</f>
        <v>1421941.72</v>
      </c>
      <c r="S17" s="301">
        <v>0</v>
      </c>
      <c r="T17" s="301">
        <v>0</v>
      </c>
      <c r="U17" s="301">
        <v>0</v>
      </c>
      <c r="V17" s="301">
        <v>0</v>
      </c>
      <c r="W17" s="301">
        <v>0</v>
      </c>
      <c r="X17" s="301">
        <v>0</v>
      </c>
      <c r="Y17" s="117" t="b">
        <f t="shared" si="0"/>
        <v>1</v>
      </c>
      <c r="Z17" s="118">
        <f t="shared" si="1"/>
        <v>0.7</v>
      </c>
      <c r="AA17" s="119" t="b">
        <f t="shared" si="2"/>
        <v>1</v>
      </c>
      <c r="AB17" s="119" t="b">
        <f t="shared" si="3"/>
        <v>1</v>
      </c>
    </row>
    <row r="18" spans="1:28" s="132" customFormat="1" ht="51" customHeight="1">
      <c r="A18" s="131">
        <v>16</v>
      </c>
      <c r="B18" s="29" t="s">
        <v>149</v>
      </c>
      <c r="C18" s="30" t="s">
        <v>48</v>
      </c>
      <c r="D18" s="29" t="s">
        <v>150</v>
      </c>
      <c r="E18" s="30">
        <v>3018033</v>
      </c>
      <c r="F18" s="29" t="s">
        <v>151</v>
      </c>
      <c r="G18" s="41" t="s">
        <v>152</v>
      </c>
      <c r="H18" s="30" t="s">
        <v>57</v>
      </c>
      <c r="I18" s="51">
        <v>0.92</v>
      </c>
      <c r="J18" s="30" t="s">
        <v>153</v>
      </c>
      <c r="K18" s="301">
        <v>6746829.21</v>
      </c>
      <c r="L18" s="301">
        <v>3373414.6</v>
      </c>
      <c r="M18" s="301">
        <f>K18-L18</f>
        <v>3373414.61</v>
      </c>
      <c r="N18" s="40">
        <v>0.5</v>
      </c>
      <c r="O18" s="302">
        <v>0</v>
      </c>
      <c r="P18" s="302">
        <v>0</v>
      </c>
      <c r="Q18" s="301">
        <v>2331028.33</v>
      </c>
      <c r="R18" s="301">
        <f>L18-Q18</f>
        <v>1042386.27</v>
      </c>
      <c r="S18" s="301">
        <v>0</v>
      </c>
      <c r="T18" s="301">
        <v>0</v>
      </c>
      <c r="U18" s="301">
        <v>0</v>
      </c>
      <c r="V18" s="301">
        <v>0</v>
      </c>
      <c r="W18" s="301">
        <v>0</v>
      </c>
      <c r="X18" s="301">
        <v>0</v>
      </c>
      <c r="Y18" s="117" t="b">
        <f t="shared" si="0"/>
        <v>1</v>
      </c>
      <c r="Z18" s="118">
        <f t="shared" si="1"/>
        <v>0.5</v>
      </c>
      <c r="AA18" s="119" t="b">
        <f t="shared" si="2"/>
        <v>1</v>
      </c>
      <c r="AB18" s="119" t="b">
        <f t="shared" si="3"/>
        <v>1</v>
      </c>
    </row>
    <row r="19" spans="1:28" s="132" customFormat="1" ht="61.5" customHeight="1">
      <c r="A19" s="131">
        <v>17</v>
      </c>
      <c r="B19" s="29" t="s">
        <v>154</v>
      </c>
      <c r="C19" s="30" t="s">
        <v>48</v>
      </c>
      <c r="D19" s="29" t="s">
        <v>155</v>
      </c>
      <c r="E19" s="42">
        <v>3008012</v>
      </c>
      <c r="F19" s="29" t="s">
        <v>156</v>
      </c>
      <c r="G19" s="41" t="s">
        <v>157</v>
      </c>
      <c r="H19" s="30" t="s">
        <v>57</v>
      </c>
      <c r="I19" s="51">
        <v>0.702</v>
      </c>
      <c r="J19" s="30" t="s">
        <v>899</v>
      </c>
      <c r="K19" s="311">
        <f>L19+M19</f>
        <v>11007433.21</v>
      </c>
      <c r="L19" s="301">
        <v>5503716.6</v>
      </c>
      <c r="M19" s="301">
        <v>5503716.61</v>
      </c>
      <c r="N19" s="40">
        <v>0.5</v>
      </c>
      <c r="O19" s="312">
        <v>0</v>
      </c>
      <c r="P19" s="312">
        <v>0</v>
      </c>
      <c r="Q19" s="301">
        <v>3603797.68</v>
      </c>
      <c r="R19" s="301">
        <f>L19-Q19</f>
        <v>1899918.92</v>
      </c>
      <c r="S19" s="301">
        <v>0</v>
      </c>
      <c r="T19" s="301">
        <v>0</v>
      </c>
      <c r="U19" s="301">
        <v>0</v>
      </c>
      <c r="V19" s="301">
        <v>0</v>
      </c>
      <c r="W19" s="301">
        <v>0</v>
      </c>
      <c r="X19" s="301">
        <v>0</v>
      </c>
      <c r="Y19" s="117" t="b">
        <f t="shared" si="0"/>
        <v>1</v>
      </c>
      <c r="Z19" s="118">
        <f t="shared" si="1"/>
        <v>0.5</v>
      </c>
      <c r="AA19" s="119" t="b">
        <f t="shared" si="2"/>
        <v>1</v>
      </c>
      <c r="AB19" s="119" t="b">
        <f t="shared" si="3"/>
        <v>1</v>
      </c>
    </row>
    <row r="20" spans="1:28" s="132" customFormat="1" ht="45.75" customHeight="1">
      <c r="A20" s="131">
        <v>18</v>
      </c>
      <c r="B20" s="29" t="s">
        <v>158</v>
      </c>
      <c r="C20" s="30" t="s">
        <v>48</v>
      </c>
      <c r="D20" s="29" t="s">
        <v>159</v>
      </c>
      <c r="E20" s="42">
        <v>3012023</v>
      </c>
      <c r="F20" s="29" t="s">
        <v>160</v>
      </c>
      <c r="G20" s="41" t="s">
        <v>161</v>
      </c>
      <c r="H20" s="30" t="s">
        <v>57</v>
      </c>
      <c r="I20" s="51">
        <v>0.632</v>
      </c>
      <c r="J20" s="30" t="s">
        <v>914</v>
      </c>
      <c r="K20" s="311">
        <v>2534198.2</v>
      </c>
      <c r="L20" s="301">
        <f>K20*N20</f>
        <v>1520518.92</v>
      </c>
      <c r="M20" s="301">
        <f>K20-L20</f>
        <v>1013679.28</v>
      </c>
      <c r="N20" s="40">
        <v>0.6</v>
      </c>
      <c r="O20" s="312">
        <v>0</v>
      </c>
      <c r="P20" s="312">
        <v>0</v>
      </c>
      <c r="Q20" s="303">
        <f>L20*0.5</f>
        <v>760259.46</v>
      </c>
      <c r="R20" s="301">
        <f>L20-Q20</f>
        <v>760259.46</v>
      </c>
      <c r="S20" s="301">
        <v>0</v>
      </c>
      <c r="T20" s="301">
        <v>0</v>
      </c>
      <c r="U20" s="301">
        <v>0</v>
      </c>
      <c r="V20" s="301">
        <v>0</v>
      </c>
      <c r="W20" s="301">
        <v>0</v>
      </c>
      <c r="X20" s="301">
        <v>0</v>
      </c>
      <c r="Y20" s="117" t="b">
        <f t="shared" si="0"/>
        <v>1</v>
      </c>
      <c r="Z20" s="118">
        <f t="shared" si="1"/>
        <v>0.6</v>
      </c>
      <c r="AA20" s="119" t="b">
        <f t="shared" si="2"/>
        <v>1</v>
      </c>
      <c r="AB20" s="119" t="b">
        <f t="shared" si="3"/>
        <v>1</v>
      </c>
    </row>
    <row r="21" spans="1:28" s="132" customFormat="1" ht="45.75" customHeight="1">
      <c r="A21" s="131">
        <v>19</v>
      </c>
      <c r="B21" s="29" t="s">
        <v>905</v>
      </c>
      <c r="C21" s="30"/>
      <c r="D21" s="29" t="s">
        <v>907</v>
      </c>
      <c r="E21" s="42">
        <v>3020013</v>
      </c>
      <c r="F21" s="29" t="s">
        <v>244</v>
      </c>
      <c r="G21" s="41" t="s">
        <v>906</v>
      </c>
      <c r="H21" s="30" t="s">
        <v>50</v>
      </c>
      <c r="I21" s="75">
        <v>0</v>
      </c>
      <c r="J21" s="76"/>
      <c r="K21" s="311"/>
      <c r="L21" s="301"/>
      <c r="M21" s="311"/>
      <c r="N21" s="40">
        <v>0</v>
      </c>
      <c r="O21" s="313">
        <v>0</v>
      </c>
      <c r="P21" s="313">
        <v>0</v>
      </c>
      <c r="Q21" s="303">
        <v>0</v>
      </c>
      <c r="R21" s="303">
        <v>0</v>
      </c>
      <c r="S21" s="314">
        <v>0</v>
      </c>
      <c r="T21" s="301">
        <v>0</v>
      </c>
      <c r="U21" s="301">
        <v>0</v>
      </c>
      <c r="V21" s="301">
        <v>0</v>
      </c>
      <c r="W21" s="301">
        <v>0</v>
      </c>
      <c r="X21" s="301">
        <v>0</v>
      </c>
      <c r="Y21" s="117" t="b">
        <f t="shared" si="0"/>
        <v>1</v>
      </c>
      <c r="Z21" s="118" t="e">
        <f t="shared" si="1"/>
        <v>#DIV/0!</v>
      </c>
      <c r="AA21" s="119" t="e">
        <f t="shared" si="2"/>
        <v>#DIV/0!</v>
      </c>
      <c r="AB21" s="119" t="b">
        <f t="shared" si="3"/>
        <v>1</v>
      </c>
    </row>
    <row r="22" spans="1:28" s="132" customFormat="1" ht="45">
      <c r="A22" s="131">
        <v>20</v>
      </c>
      <c r="B22" s="29" t="s">
        <v>164</v>
      </c>
      <c r="C22" s="30"/>
      <c r="D22" s="29" t="s">
        <v>908</v>
      </c>
      <c r="E22" s="42">
        <v>3027011</v>
      </c>
      <c r="F22" s="29" t="s">
        <v>102</v>
      </c>
      <c r="G22" s="41" t="s">
        <v>166</v>
      </c>
      <c r="H22" s="30" t="s">
        <v>57</v>
      </c>
      <c r="I22" s="51">
        <v>0</v>
      </c>
      <c r="J22" s="30"/>
      <c r="K22" s="311"/>
      <c r="L22" s="301"/>
      <c r="M22" s="311"/>
      <c r="N22" s="40">
        <v>0</v>
      </c>
      <c r="O22" s="313">
        <v>0</v>
      </c>
      <c r="P22" s="313">
        <v>0</v>
      </c>
      <c r="Q22" s="303">
        <f>L22*0.5</f>
        <v>0</v>
      </c>
      <c r="R22" s="303">
        <f>L22-Q22</f>
        <v>0</v>
      </c>
      <c r="S22" s="301">
        <v>0</v>
      </c>
      <c r="T22" s="301">
        <v>0</v>
      </c>
      <c r="U22" s="301">
        <v>0</v>
      </c>
      <c r="V22" s="301">
        <v>0</v>
      </c>
      <c r="W22" s="301">
        <v>0</v>
      </c>
      <c r="X22" s="301">
        <v>0</v>
      </c>
      <c r="Y22" s="117" t="b">
        <f t="shared" si="0"/>
        <v>1</v>
      </c>
      <c r="Z22" s="118" t="e">
        <f t="shared" si="1"/>
        <v>#DIV/0!</v>
      </c>
      <c r="AA22" s="119" t="e">
        <f t="shared" si="2"/>
        <v>#DIV/0!</v>
      </c>
      <c r="AB22" s="119" t="b">
        <f t="shared" si="3"/>
        <v>1</v>
      </c>
    </row>
    <row r="23" spans="1:28" s="132" customFormat="1" ht="56.25">
      <c r="A23" s="131">
        <v>21</v>
      </c>
      <c r="B23" s="68" t="s">
        <v>167</v>
      </c>
      <c r="C23" s="71"/>
      <c r="D23" s="68" t="s">
        <v>909</v>
      </c>
      <c r="E23" s="69">
        <v>3031053</v>
      </c>
      <c r="F23" s="68" t="s">
        <v>88</v>
      </c>
      <c r="G23" s="70" t="s">
        <v>168</v>
      </c>
      <c r="H23" s="71" t="s">
        <v>57</v>
      </c>
      <c r="I23" s="72">
        <v>0</v>
      </c>
      <c r="J23" s="71"/>
      <c r="K23" s="315"/>
      <c r="L23" s="316"/>
      <c r="M23" s="311"/>
      <c r="N23" s="73">
        <v>0</v>
      </c>
      <c r="O23" s="317">
        <v>0</v>
      </c>
      <c r="P23" s="317">
        <v>0</v>
      </c>
      <c r="Q23" s="319">
        <v>0</v>
      </c>
      <c r="R23" s="319">
        <v>0</v>
      </c>
      <c r="S23" s="301">
        <v>0</v>
      </c>
      <c r="T23" s="301">
        <v>0</v>
      </c>
      <c r="U23" s="301">
        <v>0</v>
      </c>
      <c r="V23" s="301">
        <v>0</v>
      </c>
      <c r="W23" s="301">
        <v>0</v>
      </c>
      <c r="X23" s="301">
        <v>0</v>
      </c>
      <c r="Y23" s="117" t="b">
        <f t="shared" si="0"/>
        <v>1</v>
      </c>
      <c r="Z23" s="118" t="e">
        <f t="shared" si="1"/>
        <v>#DIV/0!</v>
      </c>
      <c r="AA23" s="119" t="e">
        <f t="shared" si="2"/>
        <v>#DIV/0!</v>
      </c>
      <c r="AB23" s="119" t="b">
        <f t="shared" si="3"/>
        <v>1</v>
      </c>
    </row>
    <row r="24" spans="1:28" s="132" customFormat="1" ht="56.25">
      <c r="A24" s="131">
        <v>22</v>
      </c>
      <c r="B24" s="29" t="s">
        <v>910</v>
      </c>
      <c r="C24" s="30"/>
      <c r="D24" s="29" t="s">
        <v>911</v>
      </c>
      <c r="E24" s="30">
        <v>3004023</v>
      </c>
      <c r="F24" s="29" t="s">
        <v>107</v>
      </c>
      <c r="G24" s="41" t="s">
        <v>108</v>
      </c>
      <c r="H24" s="30" t="s">
        <v>57</v>
      </c>
      <c r="I24" s="51">
        <v>0</v>
      </c>
      <c r="J24" s="30"/>
      <c r="K24" s="311"/>
      <c r="L24" s="301"/>
      <c r="M24" s="311"/>
      <c r="N24" s="40">
        <v>0</v>
      </c>
      <c r="O24" s="318">
        <v>0</v>
      </c>
      <c r="P24" s="318">
        <v>0</v>
      </c>
      <c r="Q24" s="319">
        <v>0</v>
      </c>
      <c r="R24" s="319">
        <v>0</v>
      </c>
      <c r="S24" s="301">
        <v>0</v>
      </c>
      <c r="T24" s="301">
        <v>0</v>
      </c>
      <c r="U24" s="301">
        <v>0</v>
      </c>
      <c r="V24" s="301">
        <v>0</v>
      </c>
      <c r="W24" s="301">
        <v>0</v>
      </c>
      <c r="X24" s="301">
        <v>0</v>
      </c>
      <c r="Y24" s="117" t="b">
        <f t="shared" si="0"/>
        <v>1</v>
      </c>
      <c r="Z24" s="118" t="e">
        <f t="shared" si="1"/>
        <v>#DIV/0!</v>
      </c>
      <c r="AA24" s="119" t="e">
        <f t="shared" si="2"/>
        <v>#DIV/0!</v>
      </c>
      <c r="AB24" s="119" t="b">
        <f t="shared" si="3"/>
        <v>1</v>
      </c>
    </row>
    <row r="25" spans="1:28" s="134" customFormat="1" ht="30" customHeight="1">
      <c r="A25" s="133">
        <v>23</v>
      </c>
      <c r="B25" s="78" t="s">
        <v>270</v>
      </c>
      <c r="C25" s="74" t="s">
        <v>170</v>
      </c>
      <c r="D25" s="78" t="s">
        <v>271</v>
      </c>
      <c r="E25" s="74">
        <v>3021163</v>
      </c>
      <c r="F25" s="78" t="s">
        <v>94</v>
      </c>
      <c r="G25" s="79" t="s">
        <v>272</v>
      </c>
      <c r="H25" s="74" t="s">
        <v>57</v>
      </c>
      <c r="I25" s="80">
        <v>1.281</v>
      </c>
      <c r="J25" s="74" t="s">
        <v>273</v>
      </c>
      <c r="K25" s="320">
        <v>16451557.37</v>
      </c>
      <c r="L25" s="320">
        <f aca="true" t="shared" si="4" ref="L25:L56">K25*N25</f>
        <v>8225778.69</v>
      </c>
      <c r="M25" s="320">
        <f aca="true" t="shared" si="5" ref="M25:M55">K25-L25</f>
        <v>8225778.68</v>
      </c>
      <c r="N25" s="81">
        <v>0.5</v>
      </c>
      <c r="O25" s="321">
        <v>0</v>
      </c>
      <c r="P25" s="321">
        <v>0</v>
      </c>
      <c r="Q25" s="305">
        <v>0</v>
      </c>
      <c r="R25" s="305">
        <f>L25</f>
        <v>8225778.69</v>
      </c>
      <c r="S25" s="305">
        <v>0</v>
      </c>
      <c r="T25" s="305">
        <v>0</v>
      </c>
      <c r="U25" s="305">
        <v>0</v>
      </c>
      <c r="V25" s="305">
        <v>0</v>
      </c>
      <c r="W25" s="305">
        <v>0</v>
      </c>
      <c r="X25" s="305">
        <v>0</v>
      </c>
      <c r="Y25" s="117" t="b">
        <f t="shared" si="0"/>
        <v>1</v>
      </c>
      <c r="Z25" s="118">
        <f t="shared" si="1"/>
        <v>0.5</v>
      </c>
      <c r="AA25" s="119" t="b">
        <f t="shared" si="2"/>
        <v>1</v>
      </c>
      <c r="AB25" s="119" t="b">
        <f t="shared" si="3"/>
        <v>1</v>
      </c>
    </row>
    <row r="26" spans="1:28" s="134" customFormat="1" ht="43.5" customHeight="1">
      <c r="A26" s="133">
        <v>24</v>
      </c>
      <c r="B26" s="43" t="s">
        <v>274</v>
      </c>
      <c r="C26" s="32" t="s">
        <v>170</v>
      </c>
      <c r="D26" s="43" t="s">
        <v>275</v>
      </c>
      <c r="E26" s="32">
        <v>3007042</v>
      </c>
      <c r="F26" s="43" t="s">
        <v>276</v>
      </c>
      <c r="G26" s="44" t="s">
        <v>277</v>
      </c>
      <c r="H26" s="32" t="s">
        <v>50</v>
      </c>
      <c r="I26" s="52">
        <v>1.913</v>
      </c>
      <c r="J26" s="46" t="s">
        <v>278</v>
      </c>
      <c r="K26" s="306">
        <v>4275133.97</v>
      </c>
      <c r="L26" s="306">
        <f t="shared" si="4"/>
        <v>3420107.18</v>
      </c>
      <c r="M26" s="306">
        <f t="shared" si="5"/>
        <v>855026.79</v>
      </c>
      <c r="N26" s="45">
        <v>0.8</v>
      </c>
      <c r="O26" s="321">
        <v>0</v>
      </c>
      <c r="P26" s="321">
        <v>0</v>
      </c>
      <c r="Q26" s="305">
        <v>0</v>
      </c>
      <c r="R26" s="305">
        <f>L26</f>
        <v>3420107.18</v>
      </c>
      <c r="S26" s="305">
        <v>0</v>
      </c>
      <c r="T26" s="305">
        <v>0</v>
      </c>
      <c r="U26" s="305">
        <v>0</v>
      </c>
      <c r="V26" s="305">
        <v>0</v>
      </c>
      <c r="W26" s="305">
        <v>0</v>
      </c>
      <c r="X26" s="305">
        <v>0</v>
      </c>
      <c r="Y26" s="117" t="b">
        <f t="shared" si="0"/>
        <v>1</v>
      </c>
      <c r="Z26" s="118">
        <f t="shared" si="1"/>
        <v>0.8</v>
      </c>
      <c r="AA26" s="119" t="b">
        <f t="shared" si="2"/>
        <v>1</v>
      </c>
      <c r="AB26" s="119" t="b">
        <f t="shared" si="3"/>
        <v>1</v>
      </c>
    </row>
    <row r="27" spans="1:28" s="134" customFormat="1" ht="30" customHeight="1">
      <c r="A27" s="131">
        <v>25</v>
      </c>
      <c r="B27" s="47" t="s">
        <v>279</v>
      </c>
      <c r="C27" s="42" t="s">
        <v>269</v>
      </c>
      <c r="D27" s="47" t="s">
        <v>280</v>
      </c>
      <c r="E27" s="42">
        <v>3017072</v>
      </c>
      <c r="F27" s="47" t="s">
        <v>225</v>
      </c>
      <c r="G27" s="48" t="s">
        <v>281</v>
      </c>
      <c r="H27" s="42" t="s">
        <v>50</v>
      </c>
      <c r="I27" s="53">
        <v>2.39</v>
      </c>
      <c r="J27" s="49" t="s">
        <v>282</v>
      </c>
      <c r="K27" s="303">
        <v>5079605.04</v>
      </c>
      <c r="L27" s="303">
        <f t="shared" si="4"/>
        <v>3555723.53</v>
      </c>
      <c r="M27" s="303">
        <f t="shared" si="5"/>
        <v>1523881.51</v>
      </c>
      <c r="N27" s="24">
        <v>0.7</v>
      </c>
      <c r="O27" s="302">
        <v>0</v>
      </c>
      <c r="P27" s="302">
        <v>0</v>
      </c>
      <c r="Q27" s="301">
        <v>0</v>
      </c>
      <c r="R27" s="301">
        <v>2489006.47</v>
      </c>
      <c r="S27" s="301">
        <v>1066717.06</v>
      </c>
      <c r="T27" s="301">
        <v>0</v>
      </c>
      <c r="U27" s="301">
        <v>0</v>
      </c>
      <c r="V27" s="301">
        <v>0</v>
      </c>
      <c r="W27" s="301">
        <v>0</v>
      </c>
      <c r="X27" s="301">
        <v>0</v>
      </c>
      <c r="Y27" s="117" t="b">
        <f t="shared" si="0"/>
        <v>1</v>
      </c>
      <c r="Z27" s="118">
        <f t="shared" si="1"/>
        <v>0.7</v>
      </c>
      <c r="AA27" s="119" t="b">
        <f t="shared" si="2"/>
        <v>1</v>
      </c>
      <c r="AB27" s="119" t="b">
        <f t="shared" si="3"/>
        <v>1</v>
      </c>
    </row>
    <row r="28" spans="1:28" s="134" customFormat="1" ht="45">
      <c r="A28" s="133">
        <v>26</v>
      </c>
      <c r="B28" s="43" t="s">
        <v>283</v>
      </c>
      <c r="C28" s="32" t="s">
        <v>170</v>
      </c>
      <c r="D28" s="43" t="s">
        <v>284</v>
      </c>
      <c r="E28" s="62">
        <v>3019011</v>
      </c>
      <c r="F28" s="43" t="s">
        <v>264</v>
      </c>
      <c r="G28" s="44" t="s">
        <v>285</v>
      </c>
      <c r="H28" s="32" t="s">
        <v>50</v>
      </c>
      <c r="I28" s="52">
        <v>0.555</v>
      </c>
      <c r="J28" s="32" t="s">
        <v>902</v>
      </c>
      <c r="K28" s="306">
        <v>3729677.8</v>
      </c>
      <c r="L28" s="306">
        <f t="shared" si="4"/>
        <v>1864838.9</v>
      </c>
      <c r="M28" s="306">
        <f t="shared" si="5"/>
        <v>1864838.9</v>
      </c>
      <c r="N28" s="45">
        <v>0.5</v>
      </c>
      <c r="O28" s="321">
        <v>0</v>
      </c>
      <c r="P28" s="321">
        <v>0</v>
      </c>
      <c r="Q28" s="305">
        <v>0</v>
      </c>
      <c r="R28" s="305">
        <f>L28</f>
        <v>1864838.9</v>
      </c>
      <c r="S28" s="305">
        <v>0</v>
      </c>
      <c r="T28" s="305">
        <v>0</v>
      </c>
      <c r="U28" s="305">
        <v>0</v>
      </c>
      <c r="V28" s="305">
        <v>0</v>
      </c>
      <c r="W28" s="305">
        <v>0</v>
      </c>
      <c r="X28" s="305">
        <v>0</v>
      </c>
      <c r="Y28" s="117" t="b">
        <f t="shared" si="0"/>
        <v>1</v>
      </c>
      <c r="Z28" s="118">
        <f t="shared" si="1"/>
        <v>0.5</v>
      </c>
      <c r="AA28" s="119" t="b">
        <f t="shared" si="2"/>
        <v>1</v>
      </c>
      <c r="AB28" s="119" t="b">
        <f t="shared" si="3"/>
        <v>1</v>
      </c>
    </row>
    <row r="29" spans="1:28" s="134" customFormat="1" ht="53.25" customHeight="1">
      <c r="A29" s="131">
        <v>27</v>
      </c>
      <c r="B29" s="47" t="s">
        <v>286</v>
      </c>
      <c r="C29" s="42" t="s">
        <v>269</v>
      </c>
      <c r="D29" s="47" t="s">
        <v>287</v>
      </c>
      <c r="E29" s="42">
        <v>3017063</v>
      </c>
      <c r="F29" s="47" t="s">
        <v>225</v>
      </c>
      <c r="G29" s="48" t="s">
        <v>288</v>
      </c>
      <c r="H29" s="42" t="s">
        <v>50</v>
      </c>
      <c r="I29" s="53">
        <v>3.143</v>
      </c>
      <c r="J29" s="49" t="s">
        <v>289</v>
      </c>
      <c r="K29" s="303">
        <v>6364761.01</v>
      </c>
      <c r="L29" s="303">
        <f t="shared" si="4"/>
        <v>4455332.71</v>
      </c>
      <c r="M29" s="303">
        <f t="shared" si="5"/>
        <v>1909428.3</v>
      </c>
      <c r="N29" s="24">
        <v>0.7</v>
      </c>
      <c r="O29" s="302">
        <v>0</v>
      </c>
      <c r="P29" s="302">
        <v>0</v>
      </c>
      <c r="Q29" s="301">
        <v>0</v>
      </c>
      <c r="R29" s="301">
        <v>2450432.99</v>
      </c>
      <c r="S29" s="301">
        <v>2004899.72</v>
      </c>
      <c r="T29" s="301">
        <v>0</v>
      </c>
      <c r="U29" s="301">
        <v>0</v>
      </c>
      <c r="V29" s="301">
        <v>0</v>
      </c>
      <c r="W29" s="301">
        <v>0</v>
      </c>
      <c r="X29" s="301">
        <v>0</v>
      </c>
      <c r="Y29" s="117" t="b">
        <f t="shared" si="0"/>
        <v>1</v>
      </c>
      <c r="Z29" s="118">
        <f t="shared" si="1"/>
        <v>0.7</v>
      </c>
      <c r="AA29" s="119" t="b">
        <f t="shared" si="2"/>
        <v>1</v>
      </c>
      <c r="AB29" s="119" t="b">
        <f t="shared" si="3"/>
        <v>1</v>
      </c>
    </row>
    <row r="30" spans="1:28" s="134" customFormat="1" ht="30" customHeight="1">
      <c r="A30" s="133">
        <v>28</v>
      </c>
      <c r="B30" s="43" t="s">
        <v>290</v>
      </c>
      <c r="C30" s="32" t="s">
        <v>170</v>
      </c>
      <c r="D30" s="43" t="s">
        <v>291</v>
      </c>
      <c r="E30" s="32">
        <v>3010142</v>
      </c>
      <c r="F30" s="43" t="s">
        <v>146</v>
      </c>
      <c r="G30" s="44" t="s">
        <v>292</v>
      </c>
      <c r="H30" s="32" t="s">
        <v>50</v>
      </c>
      <c r="I30" s="52">
        <v>1.219</v>
      </c>
      <c r="J30" s="32" t="s">
        <v>293</v>
      </c>
      <c r="K30" s="306">
        <v>1164100.93</v>
      </c>
      <c r="L30" s="306">
        <f t="shared" si="4"/>
        <v>931280.74</v>
      </c>
      <c r="M30" s="306">
        <f t="shared" si="5"/>
        <v>232820.19</v>
      </c>
      <c r="N30" s="45">
        <v>0.8</v>
      </c>
      <c r="O30" s="321">
        <v>0</v>
      </c>
      <c r="P30" s="321">
        <v>0</v>
      </c>
      <c r="Q30" s="305">
        <v>0</v>
      </c>
      <c r="R30" s="305">
        <f>L30</f>
        <v>931280.74</v>
      </c>
      <c r="S30" s="305">
        <v>0</v>
      </c>
      <c r="T30" s="305">
        <v>0</v>
      </c>
      <c r="U30" s="305">
        <v>0</v>
      </c>
      <c r="V30" s="305">
        <v>0</v>
      </c>
      <c r="W30" s="305">
        <v>0</v>
      </c>
      <c r="X30" s="305">
        <v>0</v>
      </c>
      <c r="Y30" s="117" t="b">
        <f t="shared" si="0"/>
        <v>1</v>
      </c>
      <c r="Z30" s="118">
        <f t="shared" si="1"/>
        <v>0.8</v>
      </c>
      <c r="AA30" s="119" t="b">
        <f t="shared" si="2"/>
        <v>1</v>
      </c>
      <c r="AB30" s="119" t="b">
        <f t="shared" si="3"/>
        <v>1</v>
      </c>
    </row>
    <row r="31" spans="1:28" s="134" customFormat="1" ht="37.5" customHeight="1">
      <c r="A31" s="133">
        <v>29</v>
      </c>
      <c r="B31" s="43" t="s">
        <v>294</v>
      </c>
      <c r="C31" s="32" t="s">
        <v>170</v>
      </c>
      <c r="D31" s="43" t="s">
        <v>295</v>
      </c>
      <c r="E31" s="62">
        <v>3007093</v>
      </c>
      <c r="F31" s="43" t="s">
        <v>276</v>
      </c>
      <c r="G31" s="44" t="s">
        <v>296</v>
      </c>
      <c r="H31" s="32" t="s">
        <v>50</v>
      </c>
      <c r="I31" s="52">
        <v>0.34</v>
      </c>
      <c r="J31" s="32" t="s">
        <v>273</v>
      </c>
      <c r="K31" s="306">
        <v>1515918.42</v>
      </c>
      <c r="L31" s="306">
        <f t="shared" si="4"/>
        <v>1061142.89</v>
      </c>
      <c r="M31" s="306">
        <f t="shared" si="5"/>
        <v>454775.53</v>
      </c>
      <c r="N31" s="45">
        <v>0.7</v>
      </c>
      <c r="O31" s="321">
        <v>0</v>
      </c>
      <c r="P31" s="321">
        <v>0</v>
      </c>
      <c r="Q31" s="305">
        <v>0</v>
      </c>
      <c r="R31" s="305">
        <f>L31</f>
        <v>1061142.89</v>
      </c>
      <c r="S31" s="305">
        <v>0</v>
      </c>
      <c r="T31" s="305">
        <v>0</v>
      </c>
      <c r="U31" s="305">
        <v>0</v>
      </c>
      <c r="V31" s="305">
        <v>0</v>
      </c>
      <c r="W31" s="305">
        <v>0</v>
      </c>
      <c r="X31" s="305">
        <v>0</v>
      </c>
      <c r="Y31" s="117" t="b">
        <f t="shared" si="0"/>
        <v>1</v>
      </c>
      <c r="Z31" s="118">
        <f t="shared" si="1"/>
        <v>0.7</v>
      </c>
      <c r="AA31" s="119" t="b">
        <f t="shared" si="2"/>
        <v>1</v>
      </c>
      <c r="AB31" s="119" t="b">
        <f t="shared" si="3"/>
        <v>1</v>
      </c>
    </row>
    <row r="32" spans="1:28" s="134" customFormat="1" ht="36.75" customHeight="1">
      <c r="A32" s="131">
        <v>30</v>
      </c>
      <c r="B32" s="47" t="s">
        <v>297</v>
      </c>
      <c r="C32" s="42" t="s">
        <v>269</v>
      </c>
      <c r="D32" s="47" t="s">
        <v>111</v>
      </c>
      <c r="E32" s="42">
        <v>3003011</v>
      </c>
      <c r="F32" s="47" t="s">
        <v>112</v>
      </c>
      <c r="G32" s="48" t="s">
        <v>298</v>
      </c>
      <c r="H32" s="42" t="s">
        <v>57</v>
      </c>
      <c r="I32" s="53">
        <v>0.763</v>
      </c>
      <c r="J32" s="42" t="s">
        <v>299</v>
      </c>
      <c r="K32" s="303">
        <v>6464882.7</v>
      </c>
      <c r="L32" s="303">
        <f t="shared" si="4"/>
        <v>5171906.16</v>
      </c>
      <c r="M32" s="303">
        <f t="shared" si="5"/>
        <v>1292976.54</v>
      </c>
      <c r="N32" s="24">
        <v>0.8</v>
      </c>
      <c r="O32" s="302">
        <v>0</v>
      </c>
      <c r="P32" s="302">
        <v>0</v>
      </c>
      <c r="Q32" s="301">
        <v>0</v>
      </c>
      <c r="R32" s="301">
        <f>2585953.08</f>
        <v>2585953.08</v>
      </c>
      <c r="S32" s="301">
        <f>2585953.08</f>
        <v>2585953.08</v>
      </c>
      <c r="T32" s="301">
        <v>0</v>
      </c>
      <c r="U32" s="301">
        <v>0</v>
      </c>
      <c r="V32" s="301">
        <v>0</v>
      </c>
      <c r="W32" s="301">
        <v>0</v>
      </c>
      <c r="X32" s="301">
        <v>0</v>
      </c>
      <c r="Y32" s="117" t="b">
        <f t="shared" si="0"/>
        <v>1</v>
      </c>
      <c r="Z32" s="118">
        <f t="shared" si="1"/>
        <v>0.8</v>
      </c>
      <c r="AA32" s="119" t="b">
        <f t="shared" si="2"/>
        <v>1</v>
      </c>
      <c r="AB32" s="119" t="b">
        <f t="shared" si="3"/>
        <v>1</v>
      </c>
    </row>
    <row r="33" spans="1:28" s="134" customFormat="1" ht="39.75" customHeight="1">
      <c r="A33" s="133">
        <v>31</v>
      </c>
      <c r="B33" s="43" t="s">
        <v>300</v>
      </c>
      <c r="C33" s="32" t="s">
        <v>170</v>
      </c>
      <c r="D33" s="43" t="s">
        <v>301</v>
      </c>
      <c r="E33" s="32">
        <v>3003053</v>
      </c>
      <c r="F33" s="43" t="s">
        <v>112</v>
      </c>
      <c r="G33" s="44" t="s">
        <v>302</v>
      </c>
      <c r="H33" s="32" t="s">
        <v>50</v>
      </c>
      <c r="I33" s="52">
        <v>0.998</v>
      </c>
      <c r="J33" s="46" t="s">
        <v>303</v>
      </c>
      <c r="K33" s="306">
        <v>1182608.14</v>
      </c>
      <c r="L33" s="306">
        <f t="shared" si="4"/>
        <v>827825.7</v>
      </c>
      <c r="M33" s="306">
        <f t="shared" si="5"/>
        <v>354782.44</v>
      </c>
      <c r="N33" s="45">
        <v>0.7</v>
      </c>
      <c r="O33" s="321">
        <v>0</v>
      </c>
      <c r="P33" s="321">
        <v>0</v>
      </c>
      <c r="Q33" s="305">
        <v>0</v>
      </c>
      <c r="R33" s="305">
        <f>L33</f>
        <v>827825.7</v>
      </c>
      <c r="S33" s="305">
        <v>0</v>
      </c>
      <c r="T33" s="305">
        <v>0</v>
      </c>
      <c r="U33" s="305">
        <v>0</v>
      </c>
      <c r="V33" s="305">
        <v>0</v>
      </c>
      <c r="W33" s="305">
        <v>0</v>
      </c>
      <c r="X33" s="305">
        <v>0</v>
      </c>
      <c r="Y33" s="117" t="b">
        <f t="shared" si="0"/>
        <v>1</v>
      </c>
      <c r="Z33" s="118">
        <f t="shared" si="1"/>
        <v>0.7</v>
      </c>
      <c r="AA33" s="119" t="b">
        <f t="shared" si="2"/>
        <v>1</v>
      </c>
      <c r="AB33" s="119" t="b">
        <f t="shared" si="3"/>
        <v>1</v>
      </c>
    </row>
    <row r="34" spans="1:28" s="134" customFormat="1" ht="39.75" customHeight="1">
      <c r="A34" s="133">
        <v>32</v>
      </c>
      <c r="B34" s="43" t="s">
        <v>304</v>
      </c>
      <c r="C34" s="32" t="s">
        <v>170</v>
      </c>
      <c r="D34" s="43" t="s">
        <v>305</v>
      </c>
      <c r="E34" s="58">
        <v>3010092</v>
      </c>
      <c r="F34" s="43" t="s">
        <v>146</v>
      </c>
      <c r="G34" s="44" t="s">
        <v>306</v>
      </c>
      <c r="H34" s="32" t="s">
        <v>50</v>
      </c>
      <c r="I34" s="52">
        <v>0.465</v>
      </c>
      <c r="J34" s="46" t="s">
        <v>303</v>
      </c>
      <c r="K34" s="306">
        <v>1195679.31</v>
      </c>
      <c r="L34" s="306">
        <f t="shared" si="4"/>
        <v>956543.45</v>
      </c>
      <c r="M34" s="306">
        <f t="shared" si="5"/>
        <v>239135.86</v>
      </c>
      <c r="N34" s="45">
        <v>0.8</v>
      </c>
      <c r="O34" s="321">
        <v>0</v>
      </c>
      <c r="P34" s="321">
        <v>0</v>
      </c>
      <c r="Q34" s="305">
        <v>0</v>
      </c>
      <c r="R34" s="305">
        <f aca="true" t="shared" si="6" ref="R34:R97">L34</f>
        <v>956543.45</v>
      </c>
      <c r="S34" s="305">
        <v>0</v>
      </c>
      <c r="T34" s="305">
        <v>0</v>
      </c>
      <c r="U34" s="305">
        <v>0</v>
      </c>
      <c r="V34" s="305">
        <v>0</v>
      </c>
      <c r="W34" s="305">
        <v>0</v>
      </c>
      <c r="X34" s="305">
        <v>0</v>
      </c>
      <c r="Y34" s="117" t="b">
        <f t="shared" si="0"/>
        <v>1</v>
      </c>
      <c r="Z34" s="118">
        <f t="shared" si="1"/>
        <v>0.8</v>
      </c>
      <c r="AA34" s="119" t="b">
        <f t="shared" si="2"/>
        <v>1</v>
      </c>
      <c r="AB34" s="119" t="b">
        <f t="shared" si="3"/>
        <v>1</v>
      </c>
    </row>
    <row r="35" spans="1:28" s="134" customFormat="1" ht="30" customHeight="1">
      <c r="A35" s="133">
        <v>33</v>
      </c>
      <c r="B35" s="43" t="s">
        <v>307</v>
      </c>
      <c r="C35" s="32" t="s">
        <v>170</v>
      </c>
      <c r="D35" s="43" t="s">
        <v>308</v>
      </c>
      <c r="E35" s="32">
        <v>3010032</v>
      </c>
      <c r="F35" s="43" t="s">
        <v>146</v>
      </c>
      <c r="G35" s="44" t="s">
        <v>309</v>
      </c>
      <c r="H35" s="32" t="s">
        <v>57</v>
      </c>
      <c r="I35" s="52">
        <v>0.55</v>
      </c>
      <c r="J35" s="32" t="s">
        <v>310</v>
      </c>
      <c r="K35" s="306">
        <v>1582356.65</v>
      </c>
      <c r="L35" s="306">
        <f t="shared" si="4"/>
        <v>791178.33</v>
      </c>
      <c r="M35" s="306">
        <f t="shared" si="5"/>
        <v>791178.32</v>
      </c>
      <c r="N35" s="45">
        <v>0.5</v>
      </c>
      <c r="O35" s="321">
        <v>0</v>
      </c>
      <c r="P35" s="321">
        <v>0</v>
      </c>
      <c r="Q35" s="305">
        <v>0</v>
      </c>
      <c r="R35" s="305">
        <f t="shared" si="6"/>
        <v>791178.33</v>
      </c>
      <c r="S35" s="305">
        <v>0</v>
      </c>
      <c r="T35" s="305">
        <v>0</v>
      </c>
      <c r="U35" s="305">
        <v>0</v>
      </c>
      <c r="V35" s="305">
        <v>0</v>
      </c>
      <c r="W35" s="305">
        <v>0</v>
      </c>
      <c r="X35" s="305">
        <v>0</v>
      </c>
      <c r="Y35" s="117" t="b">
        <f t="shared" si="0"/>
        <v>1</v>
      </c>
      <c r="Z35" s="118">
        <f t="shared" si="1"/>
        <v>0.5</v>
      </c>
      <c r="AA35" s="119" t="b">
        <f t="shared" si="2"/>
        <v>1</v>
      </c>
      <c r="AB35" s="119" t="b">
        <f t="shared" si="3"/>
        <v>1</v>
      </c>
    </row>
    <row r="36" spans="1:28" s="134" customFormat="1" ht="30" customHeight="1">
      <c r="A36" s="133">
        <v>34</v>
      </c>
      <c r="B36" s="43" t="s">
        <v>311</v>
      </c>
      <c r="C36" s="32" t="s">
        <v>170</v>
      </c>
      <c r="D36" s="43" t="s">
        <v>284</v>
      </c>
      <c r="E36" s="62">
        <v>3019011</v>
      </c>
      <c r="F36" s="43" t="s">
        <v>264</v>
      </c>
      <c r="G36" s="44" t="s">
        <v>312</v>
      </c>
      <c r="H36" s="32" t="s">
        <v>50</v>
      </c>
      <c r="I36" s="52">
        <v>0.936</v>
      </c>
      <c r="J36" s="32" t="s">
        <v>313</v>
      </c>
      <c r="K36" s="306">
        <v>4324042.82</v>
      </c>
      <c r="L36" s="306">
        <f t="shared" si="4"/>
        <v>2162021.41</v>
      </c>
      <c r="M36" s="306">
        <f t="shared" si="5"/>
        <v>2162021.41</v>
      </c>
      <c r="N36" s="45">
        <v>0.5</v>
      </c>
      <c r="O36" s="321">
        <v>0</v>
      </c>
      <c r="P36" s="321">
        <v>0</v>
      </c>
      <c r="Q36" s="305">
        <v>0</v>
      </c>
      <c r="R36" s="305">
        <f t="shared" si="6"/>
        <v>2162021.41</v>
      </c>
      <c r="S36" s="305">
        <v>0</v>
      </c>
      <c r="T36" s="305">
        <v>0</v>
      </c>
      <c r="U36" s="305">
        <v>0</v>
      </c>
      <c r="V36" s="305">
        <v>0</v>
      </c>
      <c r="W36" s="305">
        <v>0</v>
      </c>
      <c r="X36" s="305">
        <v>0</v>
      </c>
      <c r="Y36" s="117" t="b">
        <f t="shared" si="0"/>
        <v>1</v>
      </c>
      <c r="Z36" s="118">
        <f t="shared" si="1"/>
        <v>0.5</v>
      </c>
      <c r="AA36" s="119" t="b">
        <f t="shared" si="2"/>
        <v>1</v>
      </c>
      <c r="AB36" s="119" t="b">
        <f t="shared" si="3"/>
        <v>1</v>
      </c>
    </row>
    <row r="37" spans="1:28" s="134" customFormat="1" ht="42" customHeight="1">
      <c r="A37" s="133">
        <v>35</v>
      </c>
      <c r="B37" s="43" t="s">
        <v>314</v>
      </c>
      <c r="C37" s="32" t="s">
        <v>170</v>
      </c>
      <c r="D37" s="43" t="s">
        <v>315</v>
      </c>
      <c r="E37" s="32">
        <v>3017011</v>
      </c>
      <c r="F37" s="43" t="s">
        <v>225</v>
      </c>
      <c r="G37" s="44" t="s">
        <v>316</v>
      </c>
      <c r="H37" s="32" t="s">
        <v>50</v>
      </c>
      <c r="I37" s="52">
        <v>1.044</v>
      </c>
      <c r="J37" s="32" t="s">
        <v>317</v>
      </c>
      <c r="K37" s="306">
        <v>4727536.15</v>
      </c>
      <c r="L37" s="306">
        <f t="shared" si="4"/>
        <v>2363768.08</v>
      </c>
      <c r="M37" s="306">
        <f t="shared" si="5"/>
        <v>2363768.07</v>
      </c>
      <c r="N37" s="45">
        <v>0.5</v>
      </c>
      <c r="O37" s="321">
        <v>0</v>
      </c>
      <c r="P37" s="321">
        <v>0</v>
      </c>
      <c r="Q37" s="305">
        <v>0</v>
      </c>
      <c r="R37" s="305">
        <f t="shared" si="6"/>
        <v>2363768.08</v>
      </c>
      <c r="S37" s="305">
        <v>0</v>
      </c>
      <c r="T37" s="305">
        <v>0</v>
      </c>
      <c r="U37" s="305">
        <v>0</v>
      </c>
      <c r="V37" s="305">
        <v>0</v>
      </c>
      <c r="W37" s="305">
        <v>0</v>
      </c>
      <c r="X37" s="305">
        <v>0</v>
      </c>
      <c r="Y37" s="117" t="b">
        <f t="shared" si="0"/>
        <v>1</v>
      </c>
      <c r="Z37" s="118">
        <f t="shared" si="1"/>
        <v>0.5</v>
      </c>
      <c r="AA37" s="119" t="b">
        <f t="shared" si="2"/>
        <v>1</v>
      </c>
      <c r="AB37" s="119" t="b">
        <f t="shared" si="3"/>
        <v>1</v>
      </c>
    </row>
    <row r="38" spans="1:28" s="134" customFormat="1" ht="36.75" customHeight="1">
      <c r="A38" s="133">
        <v>36</v>
      </c>
      <c r="B38" s="43" t="s">
        <v>318</v>
      </c>
      <c r="C38" s="58" t="s">
        <v>170</v>
      </c>
      <c r="D38" s="83" t="s">
        <v>319</v>
      </c>
      <c r="E38" s="58">
        <v>3002011</v>
      </c>
      <c r="F38" s="93" t="s">
        <v>120</v>
      </c>
      <c r="G38" s="84" t="s">
        <v>320</v>
      </c>
      <c r="H38" s="58" t="s">
        <v>57</v>
      </c>
      <c r="I38" s="57">
        <v>0.842</v>
      </c>
      <c r="J38" s="62" t="s">
        <v>273</v>
      </c>
      <c r="K38" s="322">
        <v>6338068.18</v>
      </c>
      <c r="L38" s="306">
        <f t="shared" si="4"/>
        <v>3169034.09</v>
      </c>
      <c r="M38" s="306">
        <f t="shared" si="5"/>
        <v>3169034.09</v>
      </c>
      <c r="N38" s="45">
        <v>0.5</v>
      </c>
      <c r="O38" s="321">
        <v>0</v>
      </c>
      <c r="P38" s="321">
        <v>0</v>
      </c>
      <c r="Q38" s="305">
        <v>0</v>
      </c>
      <c r="R38" s="305">
        <f t="shared" si="6"/>
        <v>3169034.09</v>
      </c>
      <c r="S38" s="305">
        <v>0</v>
      </c>
      <c r="T38" s="305">
        <v>0</v>
      </c>
      <c r="U38" s="305">
        <v>0</v>
      </c>
      <c r="V38" s="305">
        <v>0</v>
      </c>
      <c r="W38" s="305">
        <v>0</v>
      </c>
      <c r="X38" s="305">
        <v>0</v>
      </c>
      <c r="Y38" s="117" t="b">
        <f t="shared" si="0"/>
        <v>1</v>
      </c>
      <c r="Z38" s="118">
        <f t="shared" si="1"/>
        <v>0.5</v>
      </c>
      <c r="AA38" s="119" t="b">
        <f t="shared" si="2"/>
        <v>1</v>
      </c>
      <c r="AB38" s="119" t="b">
        <f t="shared" si="3"/>
        <v>1</v>
      </c>
    </row>
    <row r="39" spans="1:28" s="134" customFormat="1" ht="45.75" customHeight="1">
      <c r="A39" s="133">
        <v>37</v>
      </c>
      <c r="B39" s="43" t="s">
        <v>321</v>
      </c>
      <c r="C39" s="32" t="s">
        <v>170</v>
      </c>
      <c r="D39" s="43" t="s">
        <v>322</v>
      </c>
      <c r="E39" s="32" t="s">
        <v>323</v>
      </c>
      <c r="F39" s="43" t="s">
        <v>146</v>
      </c>
      <c r="G39" s="44" t="s">
        <v>324</v>
      </c>
      <c r="H39" s="32" t="s">
        <v>50</v>
      </c>
      <c r="I39" s="52">
        <v>0.25</v>
      </c>
      <c r="J39" s="32" t="s">
        <v>325</v>
      </c>
      <c r="K39" s="306">
        <v>1642819.11</v>
      </c>
      <c r="L39" s="306">
        <f t="shared" si="4"/>
        <v>1314255.29</v>
      </c>
      <c r="M39" s="306">
        <f t="shared" si="5"/>
        <v>328563.82</v>
      </c>
      <c r="N39" s="45">
        <v>0.8</v>
      </c>
      <c r="O39" s="321">
        <v>0</v>
      </c>
      <c r="P39" s="321">
        <v>0</v>
      </c>
      <c r="Q39" s="305">
        <v>0</v>
      </c>
      <c r="R39" s="305">
        <f t="shared" si="6"/>
        <v>1314255.29</v>
      </c>
      <c r="S39" s="305">
        <v>0</v>
      </c>
      <c r="T39" s="305">
        <v>0</v>
      </c>
      <c r="U39" s="305">
        <v>0</v>
      </c>
      <c r="V39" s="305">
        <v>0</v>
      </c>
      <c r="W39" s="305">
        <v>0</v>
      </c>
      <c r="X39" s="305">
        <v>0</v>
      </c>
      <c r="Y39" s="117" t="b">
        <f aca="true" t="shared" si="7" ref="Y39:Y52">L39=SUM(O39:X39)</f>
        <v>1</v>
      </c>
      <c r="Z39" s="118">
        <f aca="true" t="shared" si="8" ref="Z39:Z52">ROUND(L39/K39,4)</f>
        <v>0.8</v>
      </c>
      <c r="AA39" s="119" t="b">
        <f aca="true" t="shared" si="9" ref="AA39:AA52">Z39=N39</f>
        <v>1</v>
      </c>
      <c r="AB39" s="119" t="b">
        <f aca="true" t="shared" si="10" ref="AB39:AB52">K39=L39+M39</f>
        <v>1</v>
      </c>
    </row>
    <row r="40" spans="1:28" s="134" customFormat="1" ht="19.5" customHeight="1">
      <c r="A40" s="133">
        <v>38</v>
      </c>
      <c r="B40" s="43" t="s">
        <v>326</v>
      </c>
      <c r="C40" s="32" t="s">
        <v>170</v>
      </c>
      <c r="D40" s="43" t="s">
        <v>327</v>
      </c>
      <c r="E40" s="32">
        <v>3021042</v>
      </c>
      <c r="F40" s="43" t="s">
        <v>94</v>
      </c>
      <c r="G40" s="44" t="s">
        <v>328</v>
      </c>
      <c r="H40" s="32" t="s">
        <v>57</v>
      </c>
      <c r="I40" s="52">
        <v>0.333</v>
      </c>
      <c r="J40" s="46" t="s">
        <v>325</v>
      </c>
      <c r="K40" s="306">
        <v>1370973.66</v>
      </c>
      <c r="L40" s="306">
        <f t="shared" si="4"/>
        <v>685486.83</v>
      </c>
      <c r="M40" s="306">
        <f t="shared" si="5"/>
        <v>685486.83</v>
      </c>
      <c r="N40" s="45">
        <v>0.5</v>
      </c>
      <c r="O40" s="321">
        <v>0</v>
      </c>
      <c r="P40" s="321">
        <v>0</v>
      </c>
      <c r="Q40" s="305">
        <v>0</v>
      </c>
      <c r="R40" s="305">
        <f t="shared" si="6"/>
        <v>685486.83</v>
      </c>
      <c r="S40" s="305">
        <v>0</v>
      </c>
      <c r="T40" s="305">
        <v>0</v>
      </c>
      <c r="U40" s="305">
        <v>0</v>
      </c>
      <c r="V40" s="305">
        <v>0</v>
      </c>
      <c r="W40" s="305">
        <v>0</v>
      </c>
      <c r="X40" s="305">
        <v>0</v>
      </c>
      <c r="Y40" s="117" t="b">
        <f t="shared" si="7"/>
        <v>1</v>
      </c>
      <c r="Z40" s="118">
        <f t="shared" si="8"/>
        <v>0.5</v>
      </c>
      <c r="AA40" s="119" t="b">
        <f t="shared" si="9"/>
        <v>1</v>
      </c>
      <c r="AB40" s="119" t="b">
        <f t="shared" si="10"/>
        <v>1</v>
      </c>
    </row>
    <row r="41" spans="1:28" s="134" customFormat="1" ht="30" customHeight="1">
      <c r="A41" s="133">
        <v>39</v>
      </c>
      <c r="B41" s="43" t="s">
        <v>329</v>
      </c>
      <c r="C41" s="32" t="s">
        <v>170</v>
      </c>
      <c r="D41" s="43" t="s">
        <v>330</v>
      </c>
      <c r="E41" s="32">
        <v>3002043</v>
      </c>
      <c r="F41" s="43" t="s">
        <v>120</v>
      </c>
      <c r="G41" s="44" t="s">
        <v>331</v>
      </c>
      <c r="H41" s="32" t="s">
        <v>57</v>
      </c>
      <c r="I41" s="52">
        <v>0.934</v>
      </c>
      <c r="J41" s="46" t="s">
        <v>332</v>
      </c>
      <c r="K41" s="306">
        <v>3279269.97</v>
      </c>
      <c r="L41" s="306">
        <f t="shared" si="4"/>
        <v>2295488.98</v>
      </c>
      <c r="M41" s="306">
        <f t="shared" si="5"/>
        <v>983780.99</v>
      </c>
      <c r="N41" s="45">
        <v>0.7</v>
      </c>
      <c r="O41" s="321">
        <v>0</v>
      </c>
      <c r="P41" s="321">
        <v>0</v>
      </c>
      <c r="Q41" s="305">
        <v>0</v>
      </c>
      <c r="R41" s="305">
        <f t="shared" si="6"/>
        <v>2295488.98</v>
      </c>
      <c r="S41" s="305">
        <v>0</v>
      </c>
      <c r="T41" s="305">
        <v>0</v>
      </c>
      <c r="U41" s="305">
        <v>0</v>
      </c>
      <c r="V41" s="305">
        <v>0</v>
      </c>
      <c r="W41" s="305">
        <v>0</v>
      </c>
      <c r="X41" s="305">
        <v>0</v>
      </c>
      <c r="Y41" s="117" t="b">
        <f t="shared" si="7"/>
        <v>1</v>
      </c>
      <c r="Z41" s="118">
        <f t="shared" si="8"/>
        <v>0.7</v>
      </c>
      <c r="AA41" s="119" t="b">
        <f t="shared" si="9"/>
        <v>1</v>
      </c>
      <c r="AB41" s="119" t="b">
        <f t="shared" si="10"/>
        <v>1</v>
      </c>
    </row>
    <row r="42" spans="1:28" s="134" customFormat="1" ht="30" customHeight="1">
      <c r="A42" s="133">
        <v>40</v>
      </c>
      <c r="B42" s="43" t="s">
        <v>333</v>
      </c>
      <c r="C42" s="32" t="s">
        <v>170</v>
      </c>
      <c r="D42" s="43" t="s">
        <v>334</v>
      </c>
      <c r="E42" s="32">
        <v>3018022</v>
      </c>
      <c r="F42" s="43" t="s">
        <v>151</v>
      </c>
      <c r="G42" s="44" t="s">
        <v>335</v>
      </c>
      <c r="H42" s="32" t="s">
        <v>61</v>
      </c>
      <c r="I42" s="52">
        <v>2.739</v>
      </c>
      <c r="J42" s="32" t="s">
        <v>336</v>
      </c>
      <c r="K42" s="306">
        <v>1820295.18</v>
      </c>
      <c r="L42" s="306">
        <f>INT(N42*K42)</f>
        <v>1456236</v>
      </c>
      <c r="M42" s="306">
        <f t="shared" si="5"/>
        <v>364059.18</v>
      </c>
      <c r="N42" s="45">
        <v>0.8</v>
      </c>
      <c r="O42" s="321">
        <v>0</v>
      </c>
      <c r="P42" s="321">
        <v>0</v>
      </c>
      <c r="Q42" s="305">
        <v>0</v>
      </c>
      <c r="R42" s="305">
        <f t="shared" si="6"/>
        <v>1456236</v>
      </c>
      <c r="S42" s="305">
        <v>0</v>
      </c>
      <c r="T42" s="305">
        <v>0</v>
      </c>
      <c r="U42" s="305">
        <v>0</v>
      </c>
      <c r="V42" s="305">
        <v>0</v>
      </c>
      <c r="W42" s="305">
        <v>0</v>
      </c>
      <c r="X42" s="305">
        <v>0</v>
      </c>
      <c r="Y42" s="117" t="b">
        <f t="shared" si="7"/>
        <v>1</v>
      </c>
      <c r="Z42" s="118">
        <f t="shared" si="8"/>
        <v>0.8</v>
      </c>
      <c r="AA42" s="119" t="b">
        <f t="shared" si="9"/>
        <v>1</v>
      </c>
      <c r="AB42" s="119" t="b">
        <f t="shared" si="10"/>
        <v>1</v>
      </c>
    </row>
    <row r="43" spans="1:28" s="134" customFormat="1" ht="30" customHeight="1">
      <c r="A43" s="133">
        <v>41</v>
      </c>
      <c r="B43" s="43" t="s">
        <v>337</v>
      </c>
      <c r="C43" s="32" t="s">
        <v>170</v>
      </c>
      <c r="D43" s="43" t="s">
        <v>338</v>
      </c>
      <c r="E43" s="32">
        <v>3007052</v>
      </c>
      <c r="F43" s="43" t="s">
        <v>276</v>
      </c>
      <c r="G43" s="44" t="s">
        <v>339</v>
      </c>
      <c r="H43" s="32" t="s">
        <v>50</v>
      </c>
      <c r="I43" s="52">
        <v>0.185</v>
      </c>
      <c r="J43" s="46" t="s">
        <v>187</v>
      </c>
      <c r="K43" s="306">
        <v>887055.3</v>
      </c>
      <c r="L43" s="306">
        <f t="shared" si="4"/>
        <v>709644.24</v>
      </c>
      <c r="M43" s="306">
        <f t="shared" si="5"/>
        <v>177411.06</v>
      </c>
      <c r="N43" s="45">
        <v>0.8</v>
      </c>
      <c r="O43" s="321">
        <v>0</v>
      </c>
      <c r="P43" s="321">
        <v>0</v>
      </c>
      <c r="Q43" s="305">
        <v>0</v>
      </c>
      <c r="R43" s="305">
        <f t="shared" si="6"/>
        <v>709644.24</v>
      </c>
      <c r="S43" s="305">
        <v>0</v>
      </c>
      <c r="T43" s="305">
        <v>0</v>
      </c>
      <c r="U43" s="305">
        <v>0</v>
      </c>
      <c r="V43" s="305">
        <v>0</v>
      </c>
      <c r="W43" s="305">
        <v>0</v>
      </c>
      <c r="X43" s="305">
        <v>0</v>
      </c>
      <c r="Y43" s="117" t="b">
        <f t="shared" si="7"/>
        <v>1</v>
      </c>
      <c r="Z43" s="118">
        <f t="shared" si="8"/>
        <v>0.8</v>
      </c>
      <c r="AA43" s="119" t="b">
        <f t="shared" si="9"/>
        <v>1</v>
      </c>
      <c r="AB43" s="119" t="b">
        <f t="shared" si="10"/>
        <v>1</v>
      </c>
    </row>
    <row r="44" spans="1:28" s="134" customFormat="1" ht="30" customHeight="1">
      <c r="A44" s="133">
        <v>42</v>
      </c>
      <c r="B44" s="43" t="s">
        <v>340</v>
      </c>
      <c r="C44" s="32" t="s">
        <v>170</v>
      </c>
      <c r="D44" s="43" t="s">
        <v>341</v>
      </c>
      <c r="E44" s="32">
        <v>3019062</v>
      </c>
      <c r="F44" s="43" t="s">
        <v>264</v>
      </c>
      <c r="G44" s="44" t="s">
        <v>342</v>
      </c>
      <c r="H44" s="32" t="s">
        <v>57</v>
      </c>
      <c r="I44" s="52">
        <v>0.277</v>
      </c>
      <c r="J44" s="32" t="s">
        <v>343</v>
      </c>
      <c r="K44" s="306">
        <v>499289.4</v>
      </c>
      <c r="L44" s="306">
        <f t="shared" si="4"/>
        <v>249644.7</v>
      </c>
      <c r="M44" s="306">
        <f t="shared" si="5"/>
        <v>249644.7</v>
      </c>
      <c r="N44" s="45">
        <v>0.5</v>
      </c>
      <c r="O44" s="321">
        <v>0</v>
      </c>
      <c r="P44" s="321">
        <v>0</v>
      </c>
      <c r="Q44" s="305">
        <v>0</v>
      </c>
      <c r="R44" s="305">
        <f t="shared" si="6"/>
        <v>249644.7</v>
      </c>
      <c r="S44" s="305">
        <v>0</v>
      </c>
      <c r="T44" s="305">
        <v>0</v>
      </c>
      <c r="U44" s="305">
        <v>0</v>
      </c>
      <c r="V44" s="305">
        <v>0</v>
      </c>
      <c r="W44" s="305">
        <v>0</v>
      </c>
      <c r="X44" s="305">
        <v>0</v>
      </c>
      <c r="Y44" s="117" t="b">
        <f t="shared" si="7"/>
        <v>1</v>
      </c>
      <c r="Z44" s="118">
        <f t="shared" si="8"/>
        <v>0.5</v>
      </c>
      <c r="AA44" s="119" t="b">
        <f t="shared" si="9"/>
        <v>1</v>
      </c>
      <c r="AB44" s="119" t="b">
        <f t="shared" si="10"/>
        <v>1</v>
      </c>
    </row>
    <row r="45" spans="1:28" s="134" customFormat="1" ht="37.5" customHeight="1">
      <c r="A45" s="133">
        <v>43</v>
      </c>
      <c r="B45" s="43" t="s">
        <v>344</v>
      </c>
      <c r="C45" s="32" t="s">
        <v>170</v>
      </c>
      <c r="D45" s="43" t="s">
        <v>345</v>
      </c>
      <c r="E45" s="32">
        <v>3003062</v>
      </c>
      <c r="F45" s="43" t="s">
        <v>112</v>
      </c>
      <c r="G45" s="44" t="s">
        <v>346</v>
      </c>
      <c r="H45" s="32" t="s">
        <v>57</v>
      </c>
      <c r="I45" s="52">
        <v>0.381</v>
      </c>
      <c r="J45" s="32" t="s">
        <v>183</v>
      </c>
      <c r="K45" s="306">
        <v>970190.86</v>
      </c>
      <c r="L45" s="306">
        <f t="shared" si="4"/>
        <v>485095.43</v>
      </c>
      <c r="M45" s="306">
        <f t="shared" si="5"/>
        <v>485095.43</v>
      </c>
      <c r="N45" s="45">
        <v>0.5</v>
      </c>
      <c r="O45" s="321">
        <v>0</v>
      </c>
      <c r="P45" s="321">
        <v>0</v>
      </c>
      <c r="Q45" s="305">
        <v>0</v>
      </c>
      <c r="R45" s="305">
        <f t="shared" si="6"/>
        <v>485095.43</v>
      </c>
      <c r="S45" s="305">
        <v>0</v>
      </c>
      <c r="T45" s="305">
        <v>0</v>
      </c>
      <c r="U45" s="305">
        <v>0</v>
      </c>
      <c r="V45" s="305">
        <v>0</v>
      </c>
      <c r="W45" s="305">
        <v>0</v>
      </c>
      <c r="X45" s="305">
        <v>0</v>
      </c>
      <c r="Y45" s="117" t="b">
        <f t="shared" si="7"/>
        <v>1</v>
      </c>
      <c r="Z45" s="118">
        <f t="shared" si="8"/>
        <v>0.5</v>
      </c>
      <c r="AA45" s="119" t="b">
        <f t="shared" si="9"/>
        <v>1</v>
      </c>
      <c r="AB45" s="119" t="b">
        <f t="shared" si="10"/>
        <v>1</v>
      </c>
    </row>
    <row r="46" spans="1:28" s="134" customFormat="1" ht="36.75" customHeight="1">
      <c r="A46" s="133">
        <v>44</v>
      </c>
      <c r="B46" s="43" t="s">
        <v>347</v>
      </c>
      <c r="C46" s="32" t="s">
        <v>170</v>
      </c>
      <c r="D46" s="43" t="s">
        <v>348</v>
      </c>
      <c r="E46" s="32">
        <v>3012011</v>
      </c>
      <c r="F46" s="43" t="s">
        <v>160</v>
      </c>
      <c r="G46" s="44" t="s">
        <v>349</v>
      </c>
      <c r="H46" s="32" t="s">
        <v>50</v>
      </c>
      <c r="I46" s="52">
        <v>0.194</v>
      </c>
      <c r="J46" s="46" t="s">
        <v>350</v>
      </c>
      <c r="K46" s="306">
        <v>506959.12</v>
      </c>
      <c r="L46" s="306">
        <f t="shared" si="4"/>
        <v>405567.3</v>
      </c>
      <c r="M46" s="306">
        <f t="shared" si="5"/>
        <v>101391.82</v>
      </c>
      <c r="N46" s="45">
        <v>0.8</v>
      </c>
      <c r="O46" s="321">
        <v>0</v>
      </c>
      <c r="P46" s="321">
        <v>0</v>
      </c>
      <c r="Q46" s="305">
        <v>0</v>
      </c>
      <c r="R46" s="305">
        <f t="shared" si="6"/>
        <v>405567.3</v>
      </c>
      <c r="S46" s="305">
        <v>0</v>
      </c>
      <c r="T46" s="305">
        <v>0</v>
      </c>
      <c r="U46" s="305">
        <v>0</v>
      </c>
      <c r="V46" s="305">
        <v>0</v>
      </c>
      <c r="W46" s="305">
        <v>0</v>
      </c>
      <c r="X46" s="305">
        <v>0</v>
      </c>
      <c r="Y46" s="117" t="b">
        <f t="shared" si="7"/>
        <v>1</v>
      </c>
      <c r="Z46" s="118">
        <f t="shared" si="8"/>
        <v>0.8</v>
      </c>
      <c r="AA46" s="119" t="b">
        <f t="shared" si="9"/>
        <v>1</v>
      </c>
      <c r="AB46" s="119" t="b">
        <f t="shared" si="10"/>
        <v>1</v>
      </c>
    </row>
    <row r="47" spans="1:28" s="134" customFormat="1" ht="39.75" customHeight="1">
      <c r="A47" s="133">
        <v>45</v>
      </c>
      <c r="B47" s="43" t="s">
        <v>351</v>
      </c>
      <c r="C47" s="32" t="s">
        <v>170</v>
      </c>
      <c r="D47" s="43" t="s">
        <v>142</v>
      </c>
      <c r="E47" s="32">
        <v>3027052</v>
      </c>
      <c r="F47" s="43" t="s">
        <v>102</v>
      </c>
      <c r="G47" s="44" t="s">
        <v>352</v>
      </c>
      <c r="H47" s="32" t="s">
        <v>50</v>
      </c>
      <c r="I47" s="52">
        <v>0.334</v>
      </c>
      <c r="J47" s="46" t="s">
        <v>353</v>
      </c>
      <c r="K47" s="306">
        <v>1604273.89</v>
      </c>
      <c r="L47" s="306">
        <f t="shared" si="4"/>
        <v>802136.95</v>
      </c>
      <c r="M47" s="306">
        <f t="shared" si="5"/>
        <v>802136.94</v>
      </c>
      <c r="N47" s="45">
        <v>0.5</v>
      </c>
      <c r="O47" s="321">
        <v>0</v>
      </c>
      <c r="P47" s="321">
        <v>0</v>
      </c>
      <c r="Q47" s="305">
        <v>0</v>
      </c>
      <c r="R47" s="305">
        <f t="shared" si="6"/>
        <v>802136.95</v>
      </c>
      <c r="S47" s="305">
        <v>0</v>
      </c>
      <c r="T47" s="305">
        <v>0</v>
      </c>
      <c r="U47" s="305">
        <v>0</v>
      </c>
      <c r="V47" s="305">
        <v>0</v>
      </c>
      <c r="W47" s="305">
        <v>0</v>
      </c>
      <c r="X47" s="305">
        <v>0</v>
      </c>
      <c r="Y47" s="117" t="b">
        <f t="shared" si="7"/>
        <v>1</v>
      </c>
      <c r="Z47" s="118">
        <f t="shared" si="8"/>
        <v>0.5</v>
      </c>
      <c r="AA47" s="119" t="b">
        <f t="shared" si="9"/>
        <v>1</v>
      </c>
      <c r="AB47" s="119" t="b">
        <f t="shared" si="10"/>
        <v>1</v>
      </c>
    </row>
    <row r="48" spans="1:28" s="134" customFormat="1" ht="39.75" customHeight="1">
      <c r="A48" s="133">
        <v>46</v>
      </c>
      <c r="B48" s="43" t="s">
        <v>354</v>
      </c>
      <c r="C48" s="32" t="s">
        <v>170</v>
      </c>
      <c r="D48" s="43" t="s">
        <v>355</v>
      </c>
      <c r="E48" s="32">
        <v>3009063</v>
      </c>
      <c r="F48" s="43" t="s">
        <v>356</v>
      </c>
      <c r="G48" s="44" t="s">
        <v>357</v>
      </c>
      <c r="H48" s="32" t="s">
        <v>57</v>
      </c>
      <c r="I48" s="52">
        <v>0.407</v>
      </c>
      <c r="J48" s="32" t="s">
        <v>183</v>
      </c>
      <c r="K48" s="306">
        <v>930308.56</v>
      </c>
      <c r="L48" s="306">
        <f t="shared" si="4"/>
        <v>744246.85</v>
      </c>
      <c r="M48" s="306">
        <f t="shared" si="5"/>
        <v>186061.71</v>
      </c>
      <c r="N48" s="45">
        <v>0.8</v>
      </c>
      <c r="O48" s="321">
        <v>0</v>
      </c>
      <c r="P48" s="321">
        <v>0</v>
      </c>
      <c r="Q48" s="305">
        <v>0</v>
      </c>
      <c r="R48" s="305">
        <f t="shared" si="6"/>
        <v>744246.85</v>
      </c>
      <c r="S48" s="305">
        <v>0</v>
      </c>
      <c r="T48" s="305">
        <v>0</v>
      </c>
      <c r="U48" s="305">
        <v>0</v>
      </c>
      <c r="V48" s="305">
        <v>0</v>
      </c>
      <c r="W48" s="305">
        <v>0</v>
      </c>
      <c r="X48" s="305">
        <v>0</v>
      </c>
      <c r="Y48" s="117" t="b">
        <f t="shared" si="7"/>
        <v>1</v>
      </c>
      <c r="Z48" s="118">
        <f t="shared" si="8"/>
        <v>0.8</v>
      </c>
      <c r="AA48" s="119" t="b">
        <f t="shared" si="9"/>
        <v>1</v>
      </c>
      <c r="AB48" s="119" t="b">
        <f t="shared" si="10"/>
        <v>1</v>
      </c>
    </row>
    <row r="49" spans="1:28" s="134" customFormat="1" ht="30" customHeight="1">
      <c r="A49" s="133">
        <v>47</v>
      </c>
      <c r="B49" s="43" t="s">
        <v>358</v>
      </c>
      <c r="C49" s="32" t="s">
        <v>170</v>
      </c>
      <c r="D49" s="43" t="s">
        <v>359</v>
      </c>
      <c r="E49" s="32">
        <v>3022033</v>
      </c>
      <c r="F49" s="43" t="s">
        <v>185</v>
      </c>
      <c r="G49" s="44" t="s">
        <v>360</v>
      </c>
      <c r="H49" s="32" t="s">
        <v>57</v>
      </c>
      <c r="I49" s="52">
        <v>0.326</v>
      </c>
      <c r="J49" s="32" t="s">
        <v>227</v>
      </c>
      <c r="K49" s="306">
        <v>1407695.11</v>
      </c>
      <c r="L49" s="306">
        <f t="shared" si="4"/>
        <v>844617.07</v>
      </c>
      <c r="M49" s="306">
        <f t="shared" si="5"/>
        <v>563078.04</v>
      </c>
      <c r="N49" s="45">
        <v>0.6</v>
      </c>
      <c r="O49" s="321">
        <v>0</v>
      </c>
      <c r="P49" s="321">
        <v>0</v>
      </c>
      <c r="Q49" s="305">
        <v>0</v>
      </c>
      <c r="R49" s="305">
        <f t="shared" si="6"/>
        <v>844617.07</v>
      </c>
      <c r="S49" s="305">
        <v>0</v>
      </c>
      <c r="T49" s="305">
        <v>0</v>
      </c>
      <c r="U49" s="305">
        <v>0</v>
      </c>
      <c r="V49" s="305">
        <v>0</v>
      </c>
      <c r="W49" s="305">
        <v>0</v>
      </c>
      <c r="X49" s="305">
        <v>0</v>
      </c>
      <c r="Y49" s="117" t="b">
        <f t="shared" si="7"/>
        <v>1</v>
      </c>
      <c r="Z49" s="118">
        <f t="shared" si="8"/>
        <v>0.6</v>
      </c>
      <c r="AA49" s="119" t="b">
        <f t="shared" si="9"/>
        <v>1</v>
      </c>
      <c r="AB49" s="119" t="b">
        <f t="shared" si="10"/>
        <v>1</v>
      </c>
    </row>
    <row r="50" spans="1:28" s="134" customFormat="1" ht="30" customHeight="1">
      <c r="A50" s="133">
        <v>48</v>
      </c>
      <c r="B50" s="43" t="s">
        <v>361</v>
      </c>
      <c r="C50" s="32" t="s">
        <v>170</v>
      </c>
      <c r="D50" s="43" t="s">
        <v>362</v>
      </c>
      <c r="E50" s="32">
        <v>3002073</v>
      </c>
      <c r="F50" s="43" t="s">
        <v>120</v>
      </c>
      <c r="G50" s="44" t="s">
        <v>363</v>
      </c>
      <c r="H50" s="32" t="s">
        <v>57</v>
      </c>
      <c r="I50" s="52">
        <v>0.67</v>
      </c>
      <c r="J50" s="46" t="s">
        <v>173</v>
      </c>
      <c r="K50" s="306">
        <v>2362721</v>
      </c>
      <c r="L50" s="306">
        <f t="shared" si="4"/>
        <v>1417632.6</v>
      </c>
      <c r="M50" s="306">
        <f t="shared" si="5"/>
        <v>945088.4</v>
      </c>
      <c r="N50" s="45">
        <v>0.6</v>
      </c>
      <c r="O50" s="321">
        <v>0</v>
      </c>
      <c r="P50" s="321">
        <v>0</v>
      </c>
      <c r="Q50" s="305">
        <v>0</v>
      </c>
      <c r="R50" s="305">
        <f t="shared" si="6"/>
        <v>1417632.6</v>
      </c>
      <c r="S50" s="305">
        <v>0</v>
      </c>
      <c r="T50" s="305">
        <v>0</v>
      </c>
      <c r="U50" s="305">
        <v>0</v>
      </c>
      <c r="V50" s="305">
        <v>0</v>
      </c>
      <c r="W50" s="305">
        <v>0</v>
      </c>
      <c r="X50" s="305">
        <v>0</v>
      </c>
      <c r="Y50" s="117" t="b">
        <f t="shared" si="7"/>
        <v>1</v>
      </c>
      <c r="Z50" s="118">
        <f t="shared" si="8"/>
        <v>0.6</v>
      </c>
      <c r="AA50" s="119" t="b">
        <f t="shared" si="9"/>
        <v>1</v>
      </c>
      <c r="AB50" s="119" t="b">
        <f t="shared" si="10"/>
        <v>1</v>
      </c>
    </row>
    <row r="51" spans="1:28" s="134" customFormat="1" ht="30" customHeight="1">
      <c r="A51" s="133">
        <v>49</v>
      </c>
      <c r="B51" s="43" t="s">
        <v>364</v>
      </c>
      <c r="C51" s="32" t="s">
        <v>170</v>
      </c>
      <c r="D51" s="43" t="s">
        <v>365</v>
      </c>
      <c r="E51" s="32">
        <v>3016032</v>
      </c>
      <c r="F51" s="43" t="s">
        <v>366</v>
      </c>
      <c r="G51" s="44" t="s">
        <v>367</v>
      </c>
      <c r="H51" s="32" t="s">
        <v>57</v>
      </c>
      <c r="I51" s="52">
        <v>1.821</v>
      </c>
      <c r="J51" s="46" t="s">
        <v>368</v>
      </c>
      <c r="K51" s="306">
        <v>2027278.1</v>
      </c>
      <c r="L51" s="306">
        <f t="shared" si="4"/>
        <v>1419094.67</v>
      </c>
      <c r="M51" s="306">
        <f t="shared" si="5"/>
        <v>608183.43</v>
      </c>
      <c r="N51" s="45">
        <v>0.7</v>
      </c>
      <c r="O51" s="321">
        <v>0</v>
      </c>
      <c r="P51" s="321">
        <v>0</v>
      </c>
      <c r="Q51" s="305">
        <v>0</v>
      </c>
      <c r="R51" s="305">
        <f t="shared" si="6"/>
        <v>1419094.67</v>
      </c>
      <c r="S51" s="305">
        <v>0</v>
      </c>
      <c r="T51" s="305">
        <v>0</v>
      </c>
      <c r="U51" s="305">
        <v>0</v>
      </c>
      <c r="V51" s="305">
        <v>0</v>
      </c>
      <c r="W51" s="305">
        <v>0</v>
      </c>
      <c r="X51" s="305">
        <v>0</v>
      </c>
      <c r="Y51" s="117" t="b">
        <f t="shared" si="7"/>
        <v>1</v>
      </c>
      <c r="Z51" s="118">
        <f t="shared" si="8"/>
        <v>0.7</v>
      </c>
      <c r="AA51" s="119" t="b">
        <f t="shared" si="9"/>
        <v>1</v>
      </c>
      <c r="AB51" s="119" t="b">
        <f t="shared" si="10"/>
        <v>1</v>
      </c>
    </row>
    <row r="52" spans="1:28" s="134" customFormat="1" ht="36.75" customHeight="1">
      <c r="A52" s="133">
        <v>50</v>
      </c>
      <c r="B52" s="43" t="s">
        <v>369</v>
      </c>
      <c r="C52" s="32" t="s">
        <v>170</v>
      </c>
      <c r="D52" s="43" t="s">
        <v>370</v>
      </c>
      <c r="E52" s="32">
        <v>3021103</v>
      </c>
      <c r="F52" s="43" t="s">
        <v>94</v>
      </c>
      <c r="G52" s="44" t="s">
        <v>371</v>
      </c>
      <c r="H52" s="32" t="s">
        <v>50</v>
      </c>
      <c r="I52" s="52">
        <v>0.244</v>
      </c>
      <c r="J52" s="32" t="s">
        <v>372</v>
      </c>
      <c r="K52" s="306">
        <v>988287.52</v>
      </c>
      <c r="L52" s="306">
        <f t="shared" si="4"/>
        <v>494143.76</v>
      </c>
      <c r="M52" s="306">
        <f t="shared" si="5"/>
        <v>494143.76</v>
      </c>
      <c r="N52" s="45">
        <v>0.5</v>
      </c>
      <c r="O52" s="321">
        <v>0</v>
      </c>
      <c r="P52" s="321">
        <v>0</v>
      </c>
      <c r="Q52" s="305">
        <v>0</v>
      </c>
      <c r="R52" s="305">
        <f t="shared" si="6"/>
        <v>494143.76</v>
      </c>
      <c r="S52" s="305">
        <v>0</v>
      </c>
      <c r="T52" s="305">
        <v>0</v>
      </c>
      <c r="U52" s="305">
        <v>0</v>
      </c>
      <c r="V52" s="305">
        <v>0</v>
      </c>
      <c r="W52" s="305">
        <v>0</v>
      </c>
      <c r="X52" s="305">
        <v>0</v>
      </c>
      <c r="Y52" s="117" t="b">
        <f t="shared" si="7"/>
        <v>1</v>
      </c>
      <c r="Z52" s="118">
        <f t="shared" si="8"/>
        <v>0.5</v>
      </c>
      <c r="AA52" s="119" t="b">
        <f t="shared" si="9"/>
        <v>1</v>
      </c>
      <c r="AB52" s="119" t="b">
        <f t="shared" si="10"/>
        <v>1</v>
      </c>
    </row>
    <row r="53" spans="1:28" s="134" customFormat="1" ht="39.75" customHeight="1">
      <c r="A53" s="133">
        <v>51</v>
      </c>
      <c r="B53" s="43" t="s">
        <v>373</v>
      </c>
      <c r="C53" s="32" t="s">
        <v>170</v>
      </c>
      <c r="D53" s="43" t="s">
        <v>374</v>
      </c>
      <c r="E53" s="32">
        <v>3010082</v>
      </c>
      <c r="F53" s="43" t="s">
        <v>146</v>
      </c>
      <c r="G53" s="44" t="s">
        <v>375</v>
      </c>
      <c r="H53" s="32" t="s">
        <v>57</v>
      </c>
      <c r="I53" s="52">
        <v>1.162</v>
      </c>
      <c r="J53" s="32" t="s">
        <v>273</v>
      </c>
      <c r="K53" s="306">
        <v>1161309.99</v>
      </c>
      <c r="L53" s="306">
        <f t="shared" si="4"/>
        <v>929047.99</v>
      </c>
      <c r="M53" s="306">
        <f t="shared" si="5"/>
        <v>232262</v>
      </c>
      <c r="N53" s="45">
        <v>0.8</v>
      </c>
      <c r="O53" s="321">
        <v>0</v>
      </c>
      <c r="P53" s="321">
        <v>0</v>
      </c>
      <c r="Q53" s="305">
        <v>0</v>
      </c>
      <c r="R53" s="305">
        <f t="shared" si="6"/>
        <v>929047.99</v>
      </c>
      <c r="S53" s="305">
        <v>0</v>
      </c>
      <c r="T53" s="305">
        <v>0</v>
      </c>
      <c r="U53" s="305">
        <v>0</v>
      </c>
      <c r="V53" s="305">
        <v>0</v>
      </c>
      <c r="W53" s="305">
        <v>0</v>
      </c>
      <c r="X53" s="305">
        <v>0</v>
      </c>
      <c r="Y53" s="117" t="b">
        <f t="shared" si="0"/>
        <v>1</v>
      </c>
      <c r="Z53" s="118">
        <f t="shared" si="1"/>
        <v>0.8</v>
      </c>
      <c r="AA53" s="119" t="b">
        <f t="shared" si="2"/>
        <v>1</v>
      </c>
      <c r="AB53" s="119" t="b">
        <f t="shared" si="3"/>
        <v>1</v>
      </c>
    </row>
    <row r="54" spans="1:28" s="134" customFormat="1" ht="30" customHeight="1">
      <c r="A54" s="133">
        <v>52</v>
      </c>
      <c r="B54" s="43" t="s">
        <v>376</v>
      </c>
      <c r="C54" s="32" t="s">
        <v>170</v>
      </c>
      <c r="D54" s="43" t="s">
        <v>377</v>
      </c>
      <c r="E54" s="32">
        <v>3023083</v>
      </c>
      <c r="F54" s="43" t="s">
        <v>251</v>
      </c>
      <c r="G54" s="44" t="s">
        <v>378</v>
      </c>
      <c r="H54" s="32" t="s">
        <v>61</v>
      </c>
      <c r="I54" s="52">
        <v>1.375</v>
      </c>
      <c r="J54" s="46" t="s">
        <v>278</v>
      </c>
      <c r="K54" s="306">
        <v>1373837.22</v>
      </c>
      <c r="L54" s="306">
        <f t="shared" si="4"/>
        <v>824302.33</v>
      </c>
      <c r="M54" s="306">
        <f t="shared" si="5"/>
        <v>549534.89</v>
      </c>
      <c r="N54" s="45">
        <v>0.6</v>
      </c>
      <c r="O54" s="321">
        <v>0</v>
      </c>
      <c r="P54" s="321">
        <v>0</v>
      </c>
      <c r="Q54" s="305">
        <v>0</v>
      </c>
      <c r="R54" s="305">
        <f t="shared" si="6"/>
        <v>824302.33</v>
      </c>
      <c r="S54" s="305">
        <v>0</v>
      </c>
      <c r="T54" s="305">
        <v>0</v>
      </c>
      <c r="U54" s="305">
        <v>0</v>
      </c>
      <c r="V54" s="305">
        <v>0</v>
      </c>
      <c r="W54" s="305">
        <v>0</v>
      </c>
      <c r="X54" s="305">
        <v>0</v>
      </c>
      <c r="Y54" s="117" t="b">
        <f t="shared" si="0"/>
        <v>1</v>
      </c>
      <c r="Z54" s="118">
        <f t="shared" si="1"/>
        <v>0.6</v>
      </c>
      <c r="AA54" s="119" t="b">
        <f t="shared" si="2"/>
        <v>1</v>
      </c>
      <c r="AB54" s="119" t="b">
        <f t="shared" si="3"/>
        <v>1</v>
      </c>
    </row>
    <row r="55" spans="1:28" s="134" customFormat="1" ht="30" customHeight="1">
      <c r="A55" s="133">
        <v>53</v>
      </c>
      <c r="B55" s="43" t="s">
        <v>379</v>
      </c>
      <c r="C55" s="32" t="s">
        <v>170</v>
      </c>
      <c r="D55" s="43" t="s">
        <v>380</v>
      </c>
      <c r="E55" s="32">
        <v>3031082</v>
      </c>
      <c r="F55" s="43" t="s">
        <v>88</v>
      </c>
      <c r="G55" s="44" t="s">
        <v>381</v>
      </c>
      <c r="H55" s="32" t="s">
        <v>50</v>
      </c>
      <c r="I55" s="52">
        <v>0.787</v>
      </c>
      <c r="J55" s="46" t="s">
        <v>382</v>
      </c>
      <c r="K55" s="306">
        <v>639368.97</v>
      </c>
      <c r="L55" s="306">
        <f t="shared" si="4"/>
        <v>319684.49</v>
      </c>
      <c r="M55" s="306">
        <f t="shared" si="5"/>
        <v>319684.48</v>
      </c>
      <c r="N55" s="45">
        <v>0.5</v>
      </c>
      <c r="O55" s="321">
        <v>0</v>
      </c>
      <c r="P55" s="321">
        <v>0</v>
      </c>
      <c r="Q55" s="305">
        <v>0</v>
      </c>
      <c r="R55" s="305">
        <f t="shared" si="6"/>
        <v>319684.49</v>
      </c>
      <c r="S55" s="305">
        <v>0</v>
      </c>
      <c r="T55" s="305">
        <v>0</v>
      </c>
      <c r="U55" s="305">
        <v>0</v>
      </c>
      <c r="V55" s="305">
        <v>0</v>
      </c>
      <c r="W55" s="305">
        <v>0</v>
      </c>
      <c r="X55" s="305">
        <v>0</v>
      </c>
      <c r="Y55" s="117" t="b">
        <f t="shared" si="0"/>
        <v>1</v>
      </c>
      <c r="Z55" s="118">
        <f t="shared" si="1"/>
        <v>0.5</v>
      </c>
      <c r="AA55" s="119" t="b">
        <f t="shared" si="2"/>
        <v>1</v>
      </c>
      <c r="AB55" s="119" t="b">
        <f t="shared" si="3"/>
        <v>1</v>
      </c>
    </row>
    <row r="56" spans="1:28" s="134" customFormat="1" ht="36" customHeight="1">
      <c r="A56" s="133">
        <v>54</v>
      </c>
      <c r="B56" s="43" t="s">
        <v>383</v>
      </c>
      <c r="C56" s="58" t="s">
        <v>170</v>
      </c>
      <c r="D56" s="83" t="s">
        <v>384</v>
      </c>
      <c r="E56" s="58">
        <v>3031062</v>
      </c>
      <c r="F56" s="102" t="s">
        <v>385</v>
      </c>
      <c r="G56" s="84" t="s">
        <v>386</v>
      </c>
      <c r="H56" s="58" t="s">
        <v>50</v>
      </c>
      <c r="I56" s="57">
        <v>0.484</v>
      </c>
      <c r="J56" s="62" t="s">
        <v>387</v>
      </c>
      <c r="K56" s="322">
        <v>669535.06</v>
      </c>
      <c r="L56" s="306">
        <f t="shared" si="4"/>
        <v>334767.53</v>
      </c>
      <c r="M56" s="306">
        <f aca="true" t="shared" si="11" ref="M56:M87">K56-L56</f>
        <v>334767.53</v>
      </c>
      <c r="N56" s="45">
        <v>0.5</v>
      </c>
      <c r="O56" s="321">
        <v>0</v>
      </c>
      <c r="P56" s="321">
        <v>0</v>
      </c>
      <c r="Q56" s="305">
        <v>0</v>
      </c>
      <c r="R56" s="305">
        <f t="shared" si="6"/>
        <v>334767.53</v>
      </c>
      <c r="S56" s="305">
        <v>0</v>
      </c>
      <c r="T56" s="305">
        <v>0</v>
      </c>
      <c r="U56" s="305">
        <v>0</v>
      </c>
      <c r="V56" s="305">
        <v>0</v>
      </c>
      <c r="W56" s="305">
        <v>0</v>
      </c>
      <c r="X56" s="305">
        <v>0</v>
      </c>
      <c r="Y56" s="117" t="b">
        <f t="shared" si="0"/>
        <v>1</v>
      </c>
      <c r="Z56" s="118">
        <f t="shared" si="1"/>
        <v>0.5</v>
      </c>
      <c r="AA56" s="119" t="b">
        <f t="shared" si="2"/>
        <v>1</v>
      </c>
      <c r="AB56" s="119" t="b">
        <f t="shared" si="3"/>
        <v>1</v>
      </c>
    </row>
    <row r="57" spans="1:28" s="134" customFormat="1" ht="39.75" customHeight="1">
      <c r="A57" s="133">
        <v>55</v>
      </c>
      <c r="B57" s="43" t="s">
        <v>388</v>
      </c>
      <c r="C57" s="58" t="s">
        <v>170</v>
      </c>
      <c r="D57" s="83" t="s">
        <v>389</v>
      </c>
      <c r="E57" s="58">
        <v>3023052</v>
      </c>
      <c r="F57" s="102" t="s">
        <v>251</v>
      </c>
      <c r="G57" s="84" t="s">
        <v>390</v>
      </c>
      <c r="H57" s="58" t="s">
        <v>61</v>
      </c>
      <c r="I57" s="57">
        <v>4.207</v>
      </c>
      <c r="J57" s="62" t="s">
        <v>391</v>
      </c>
      <c r="K57" s="322">
        <v>2187772.99</v>
      </c>
      <c r="L57" s="306">
        <f aca="true" t="shared" si="12" ref="L57:L88">K57*N57</f>
        <v>1093886.5</v>
      </c>
      <c r="M57" s="306">
        <f t="shared" si="11"/>
        <v>1093886.49</v>
      </c>
      <c r="N57" s="45">
        <v>0.5</v>
      </c>
      <c r="O57" s="321">
        <v>0</v>
      </c>
      <c r="P57" s="321">
        <v>0</v>
      </c>
      <c r="Q57" s="305">
        <v>0</v>
      </c>
      <c r="R57" s="305">
        <f t="shared" si="6"/>
        <v>1093886.5</v>
      </c>
      <c r="S57" s="305">
        <v>0</v>
      </c>
      <c r="T57" s="305">
        <v>0</v>
      </c>
      <c r="U57" s="305">
        <v>0</v>
      </c>
      <c r="V57" s="305">
        <v>0</v>
      </c>
      <c r="W57" s="305">
        <v>0</v>
      </c>
      <c r="X57" s="305">
        <v>0</v>
      </c>
      <c r="Y57" s="117" t="b">
        <f t="shared" si="0"/>
        <v>1</v>
      </c>
      <c r="Z57" s="118">
        <f t="shared" si="1"/>
        <v>0.5</v>
      </c>
      <c r="AA57" s="119" t="b">
        <f t="shared" si="2"/>
        <v>1</v>
      </c>
      <c r="AB57" s="119" t="b">
        <f t="shared" si="3"/>
        <v>1</v>
      </c>
    </row>
    <row r="58" spans="1:28" s="134" customFormat="1" ht="30" customHeight="1">
      <c r="A58" s="133">
        <v>56</v>
      </c>
      <c r="B58" s="43" t="s">
        <v>392</v>
      </c>
      <c r="C58" s="32" t="s">
        <v>170</v>
      </c>
      <c r="D58" s="43" t="s">
        <v>393</v>
      </c>
      <c r="E58" s="32">
        <v>3021033</v>
      </c>
      <c r="F58" s="43" t="s">
        <v>94</v>
      </c>
      <c r="G58" s="44" t="s">
        <v>394</v>
      </c>
      <c r="H58" s="32" t="s">
        <v>50</v>
      </c>
      <c r="I58" s="52">
        <v>2.02</v>
      </c>
      <c r="J58" s="32" t="s">
        <v>336</v>
      </c>
      <c r="K58" s="306">
        <v>6308671.9</v>
      </c>
      <c r="L58" s="306">
        <f t="shared" si="12"/>
        <v>3154335.95</v>
      </c>
      <c r="M58" s="306">
        <f t="shared" si="11"/>
        <v>3154335.95</v>
      </c>
      <c r="N58" s="45">
        <v>0.5</v>
      </c>
      <c r="O58" s="321">
        <v>0</v>
      </c>
      <c r="P58" s="321">
        <v>0</v>
      </c>
      <c r="Q58" s="305">
        <v>0</v>
      </c>
      <c r="R58" s="305">
        <f t="shared" si="6"/>
        <v>3154335.95</v>
      </c>
      <c r="S58" s="305">
        <v>0</v>
      </c>
      <c r="T58" s="305">
        <v>0</v>
      </c>
      <c r="U58" s="305">
        <v>0</v>
      </c>
      <c r="V58" s="305">
        <v>0</v>
      </c>
      <c r="W58" s="305">
        <v>0</v>
      </c>
      <c r="X58" s="305">
        <v>0</v>
      </c>
      <c r="Y58" s="117" t="b">
        <f t="shared" si="0"/>
        <v>1</v>
      </c>
      <c r="Z58" s="118">
        <f t="shared" si="1"/>
        <v>0.5</v>
      </c>
      <c r="AA58" s="119" t="b">
        <f t="shared" si="2"/>
        <v>1</v>
      </c>
      <c r="AB58" s="119" t="b">
        <f t="shared" si="3"/>
        <v>1</v>
      </c>
    </row>
    <row r="59" spans="1:28" s="134" customFormat="1" ht="30" customHeight="1">
      <c r="A59" s="133">
        <v>57</v>
      </c>
      <c r="B59" s="43" t="s">
        <v>395</v>
      </c>
      <c r="C59" s="32" t="s">
        <v>170</v>
      </c>
      <c r="D59" s="43" t="s">
        <v>396</v>
      </c>
      <c r="E59" s="32">
        <v>3030023</v>
      </c>
      <c r="F59" s="43" t="s">
        <v>397</v>
      </c>
      <c r="G59" s="44" t="s">
        <v>398</v>
      </c>
      <c r="H59" s="32" t="s">
        <v>50</v>
      </c>
      <c r="I59" s="52">
        <v>0.12</v>
      </c>
      <c r="J59" s="32" t="s">
        <v>399</v>
      </c>
      <c r="K59" s="306">
        <v>229426.43</v>
      </c>
      <c r="L59" s="306">
        <f t="shared" si="12"/>
        <v>183541.14</v>
      </c>
      <c r="M59" s="306">
        <f t="shared" si="11"/>
        <v>45885.29</v>
      </c>
      <c r="N59" s="45">
        <v>0.8</v>
      </c>
      <c r="O59" s="321">
        <v>0</v>
      </c>
      <c r="P59" s="321">
        <v>0</v>
      </c>
      <c r="Q59" s="305">
        <v>0</v>
      </c>
      <c r="R59" s="305">
        <f t="shared" si="6"/>
        <v>183541.14</v>
      </c>
      <c r="S59" s="305">
        <v>0</v>
      </c>
      <c r="T59" s="305">
        <v>0</v>
      </c>
      <c r="U59" s="305">
        <v>0</v>
      </c>
      <c r="V59" s="305">
        <v>0</v>
      </c>
      <c r="W59" s="305">
        <v>0</v>
      </c>
      <c r="X59" s="305">
        <v>0</v>
      </c>
      <c r="Y59" s="117" t="b">
        <f t="shared" si="0"/>
        <v>1</v>
      </c>
      <c r="Z59" s="118">
        <f t="shared" si="1"/>
        <v>0.8</v>
      </c>
      <c r="AA59" s="119" t="b">
        <f t="shared" si="2"/>
        <v>1</v>
      </c>
      <c r="AB59" s="119" t="b">
        <f t="shared" si="3"/>
        <v>1</v>
      </c>
    </row>
    <row r="60" spans="1:28" s="134" customFormat="1" ht="30" customHeight="1">
      <c r="A60" s="133">
        <v>58</v>
      </c>
      <c r="B60" s="43" t="s">
        <v>400</v>
      </c>
      <c r="C60" s="32" t="s">
        <v>170</v>
      </c>
      <c r="D60" s="43" t="s">
        <v>401</v>
      </c>
      <c r="E60" s="32">
        <v>3008033</v>
      </c>
      <c r="F60" s="43" t="s">
        <v>156</v>
      </c>
      <c r="G60" s="44" t="s">
        <v>402</v>
      </c>
      <c r="H60" s="32" t="s">
        <v>61</v>
      </c>
      <c r="I60" s="52">
        <v>0.367</v>
      </c>
      <c r="J60" s="46" t="s">
        <v>325</v>
      </c>
      <c r="K60" s="306">
        <v>1344439.62</v>
      </c>
      <c r="L60" s="306">
        <f t="shared" si="12"/>
        <v>672219.81</v>
      </c>
      <c r="M60" s="306">
        <f t="shared" si="11"/>
        <v>672219.81</v>
      </c>
      <c r="N60" s="45">
        <v>0.5</v>
      </c>
      <c r="O60" s="321">
        <v>0</v>
      </c>
      <c r="P60" s="321">
        <v>0</v>
      </c>
      <c r="Q60" s="305">
        <v>0</v>
      </c>
      <c r="R60" s="305">
        <f t="shared" si="6"/>
        <v>672219.81</v>
      </c>
      <c r="S60" s="305">
        <v>0</v>
      </c>
      <c r="T60" s="305">
        <v>0</v>
      </c>
      <c r="U60" s="305">
        <v>0</v>
      </c>
      <c r="V60" s="305">
        <v>0</v>
      </c>
      <c r="W60" s="305">
        <v>0</v>
      </c>
      <c r="X60" s="305">
        <v>0</v>
      </c>
      <c r="Y60" s="117" t="b">
        <f t="shared" si="0"/>
        <v>1</v>
      </c>
      <c r="Z60" s="118">
        <f t="shared" si="1"/>
        <v>0.5</v>
      </c>
      <c r="AA60" s="119" t="b">
        <f t="shared" si="2"/>
        <v>1</v>
      </c>
      <c r="AB60" s="119" t="b">
        <f t="shared" si="3"/>
        <v>1</v>
      </c>
    </row>
    <row r="61" spans="1:28" s="134" customFormat="1" ht="30" customHeight="1">
      <c r="A61" s="133">
        <v>59</v>
      </c>
      <c r="B61" s="43" t="s">
        <v>403</v>
      </c>
      <c r="C61" s="32" t="s">
        <v>170</v>
      </c>
      <c r="D61" s="43" t="s">
        <v>404</v>
      </c>
      <c r="E61" s="32">
        <v>3023042</v>
      </c>
      <c r="F61" s="43" t="s">
        <v>251</v>
      </c>
      <c r="G61" s="44" t="s">
        <v>405</v>
      </c>
      <c r="H61" s="32" t="s">
        <v>50</v>
      </c>
      <c r="I61" s="52">
        <v>0.84</v>
      </c>
      <c r="J61" s="46" t="s">
        <v>406</v>
      </c>
      <c r="K61" s="306">
        <v>1200904.46</v>
      </c>
      <c r="L61" s="306">
        <f>INT(K61*N61)</f>
        <v>960723</v>
      </c>
      <c r="M61" s="306">
        <f>K61-L61</f>
        <v>240181.46</v>
      </c>
      <c r="N61" s="45">
        <v>0.8</v>
      </c>
      <c r="O61" s="321">
        <v>0</v>
      </c>
      <c r="P61" s="321">
        <v>0</v>
      </c>
      <c r="Q61" s="305">
        <v>0</v>
      </c>
      <c r="R61" s="305">
        <f t="shared" si="6"/>
        <v>960723</v>
      </c>
      <c r="S61" s="305">
        <v>0</v>
      </c>
      <c r="T61" s="305">
        <v>0</v>
      </c>
      <c r="U61" s="305">
        <v>0</v>
      </c>
      <c r="V61" s="305">
        <v>0</v>
      </c>
      <c r="W61" s="305">
        <v>0</v>
      </c>
      <c r="X61" s="305">
        <v>0</v>
      </c>
      <c r="Y61" s="117" t="b">
        <f t="shared" si="0"/>
        <v>1</v>
      </c>
      <c r="Z61" s="118">
        <f t="shared" si="1"/>
        <v>0.8</v>
      </c>
      <c r="AA61" s="119" t="b">
        <f t="shared" si="2"/>
        <v>1</v>
      </c>
      <c r="AB61" s="119" t="b">
        <f t="shared" si="3"/>
        <v>1</v>
      </c>
    </row>
    <row r="62" spans="1:28" s="134" customFormat="1" ht="37.5" customHeight="1">
      <c r="A62" s="133">
        <v>60</v>
      </c>
      <c r="B62" s="43" t="s">
        <v>407</v>
      </c>
      <c r="C62" s="32" t="s">
        <v>170</v>
      </c>
      <c r="D62" s="43" t="s">
        <v>408</v>
      </c>
      <c r="E62" s="32">
        <v>3005043</v>
      </c>
      <c r="F62" s="43" t="s">
        <v>267</v>
      </c>
      <c r="G62" s="44" t="s">
        <v>409</v>
      </c>
      <c r="H62" s="32" t="s">
        <v>50</v>
      </c>
      <c r="I62" s="52">
        <v>0.925</v>
      </c>
      <c r="J62" s="46" t="s">
        <v>410</v>
      </c>
      <c r="K62" s="306">
        <v>2995274.6</v>
      </c>
      <c r="L62" s="306">
        <f t="shared" si="12"/>
        <v>1797164.76</v>
      </c>
      <c r="M62" s="306">
        <f t="shared" si="11"/>
        <v>1198109.84</v>
      </c>
      <c r="N62" s="45">
        <v>0.6</v>
      </c>
      <c r="O62" s="321">
        <v>0</v>
      </c>
      <c r="P62" s="321">
        <v>0</v>
      </c>
      <c r="Q62" s="305">
        <v>0</v>
      </c>
      <c r="R62" s="305">
        <f t="shared" si="6"/>
        <v>1797164.76</v>
      </c>
      <c r="S62" s="305">
        <v>0</v>
      </c>
      <c r="T62" s="305">
        <v>0</v>
      </c>
      <c r="U62" s="305">
        <v>0</v>
      </c>
      <c r="V62" s="305">
        <v>0</v>
      </c>
      <c r="W62" s="305">
        <v>0</v>
      </c>
      <c r="X62" s="305">
        <v>0</v>
      </c>
      <c r="Y62" s="117" t="b">
        <f t="shared" si="0"/>
        <v>1</v>
      </c>
      <c r="Z62" s="118">
        <f t="shared" si="1"/>
        <v>0.6</v>
      </c>
      <c r="AA62" s="119" t="b">
        <f t="shared" si="2"/>
        <v>1</v>
      </c>
      <c r="AB62" s="119" t="b">
        <f t="shared" si="3"/>
        <v>1</v>
      </c>
    </row>
    <row r="63" spans="1:28" s="134" customFormat="1" ht="36.75" customHeight="1">
      <c r="A63" s="133">
        <v>61</v>
      </c>
      <c r="B63" s="43" t="s">
        <v>411</v>
      </c>
      <c r="C63" s="58" t="s">
        <v>170</v>
      </c>
      <c r="D63" s="83" t="s">
        <v>412</v>
      </c>
      <c r="E63" s="58">
        <v>3021123</v>
      </c>
      <c r="F63" s="102" t="s">
        <v>94</v>
      </c>
      <c r="G63" s="84" t="s">
        <v>413</v>
      </c>
      <c r="H63" s="58" t="s">
        <v>57</v>
      </c>
      <c r="I63" s="57">
        <v>1.525</v>
      </c>
      <c r="J63" s="62" t="s">
        <v>350</v>
      </c>
      <c r="K63" s="322">
        <v>6456124.48</v>
      </c>
      <c r="L63" s="306">
        <f t="shared" si="12"/>
        <v>3228062.24</v>
      </c>
      <c r="M63" s="306">
        <f t="shared" si="11"/>
        <v>3228062.24</v>
      </c>
      <c r="N63" s="45">
        <v>0.5</v>
      </c>
      <c r="O63" s="321">
        <v>0</v>
      </c>
      <c r="P63" s="321">
        <v>0</v>
      </c>
      <c r="Q63" s="305">
        <v>0</v>
      </c>
      <c r="R63" s="305">
        <f t="shared" si="6"/>
        <v>3228062.24</v>
      </c>
      <c r="S63" s="305">
        <v>0</v>
      </c>
      <c r="T63" s="305">
        <v>0</v>
      </c>
      <c r="U63" s="305">
        <v>0</v>
      </c>
      <c r="V63" s="305">
        <v>0</v>
      </c>
      <c r="W63" s="305">
        <v>0</v>
      </c>
      <c r="X63" s="305">
        <v>0</v>
      </c>
      <c r="Y63" s="117" t="b">
        <f t="shared" si="0"/>
        <v>1</v>
      </c>
      <c r="Z63" s="118">
        <f t="shared" si="1"/>
        <v>0.5</v>
      </c>
      <c r="AA63" s="119" t="b">
        <f t="shared" si="2"/>
        <v>1</v>
      </c>
      <c r="AB63" s="119" t="b">
        <f t="shared" si="3"/>
        <v>1</v>
      </c>
    </row>
    <row r="64" spans="1:28" s="134" customFormat="1" ht="30" customHeight="1">
      <c r="A64" s="133">
        <v>62</v>
      </c>
      <c r="B64" s="43" t="s">
        <v>414</v>
      </c>
      <c r="C64" s="32" t="s">
        <v>170</v>
      </c>
      <c r="D64" s="43" t="s">
        <v>401</v>
      </c>
      <c r="E64" s="32">
        <v>3008033</v>
      </c>
      <c r="F64" s="43" t="s">
        <v>156</v>
      </c>
      <c r="G64" s="44" t="s">
        <v>415</v>
      </c>
      <c r="H64" s="32" t="s">
        <v>57</v>
      </c>
      <c r="I64" s="52">
        <v>0.518</v>
      </c>
      <c r="J64" s="46" t="s">
        <v>416</v>
      </c>
      <c r="K64" s="306">
        <v>2067803.53</v>
      </c>
      <c r="L64" s="306">
        <f t="shared" si="12"/>
        <v>1033901.77</v>
      </c>
      <c r="M64" s="306">
        <f t="shared" si="11"/>
        <v>1033901.76</v>
      </c>
      <c r="N64" s="45">
        <v>0.5</v>
      </c>
      <c r="O64" s="321">
        <v>0</v>
      </c>
      <c r="P64" s="321">
        <v>0</v>
      </c>
      <c r="Q64" s="305">
        <v>0</v>
      </c>
      <c r="R64" s="305">
        <f t="shared" si="6"/>
        <v>1033901.77</v>
      </c>
      <c r="S64" s="305">
        <v>0</v>
      </c>
      <c r="T64" s="305">
        <v>0</v>
      </c>
      <c r="U64" s="305">
        <v>0</v>
      </c>
      <c r="V64" s="305">
        <v>0</v>
      </c>
      <c r="W64" s="305">
        <v>0</v>
      </c>
      <c r="X64" s="305">
        <v>0</v>
      </c>
      <c r="Y64" s="117" t="b">
        <f t="shared" si="0"/>
        <v>1</v>
      </c>
      <c r="Z64" s="118">
        <f t="shared" si="1"/>
        <v>0.5</v>
      </c>
      <c r="AA64" s="119" t="b">
        <f t="shared" si="2"/>
        <v>1</v>
      </c>
      <c r="AB64" s="119" t="b">
        <f t="shared" si="3"/>
        <v>1</v>
      </c>
    </row>
    <row r="65" spans="1:28" s="134" customFormat="1" ht="30" customHeight="1">
      <c r="A65" s="133">
        <v>63</v>
      </c>
      <c r="B65" s="43" t="s">
        <v>417</v>
      </c>
      <c r="C65" s="32" t="s">
        <v>170</v>
      </c>
      <c r="D65" s="43" t="s">
        <v>418</v>
      </c>
      <c r="E65" s="32">
        <v>3003072</v>
      </c>
      <c r="F65" s="43" t="s">
        <v>112</v>
      </c>
      <c r="G65" s="44" t="s">
        <v>419</v>
      </c>
      <c r="H65" s="32" t="s">
        <v>50</v>
      </c>
      <c r="I65" s="52">
        <v>0.993</v>
      </c>
      <c r="J65" s="32" t="s">
        <v>273</v>
      </c>
      <c r="K65" s="306">
        <v>1184140.04</v>
      </c>
      <c r="L65" s="306">
        <f t="shared" si="12"/>
        <v>710484.02</v>
      </c>
      <c r="M65" s="306">
        <f t="shared" si="11"/>
        <v>473656.02</v>
      </c>
      <c r="N65" s="45">
        <v>0.6</v>
      </c>
      <c r="O65" s="321">
        <v>0</v>
      </c>
      <c r="P65" s="321">
        <v>0</v>
      </c>
      <c r="Q65" s="305">
        <v>0</v>
      </c>
      <c r="R65" s="305">
        <f t="shared" si="6"/>
        <v>710484.02</v>
      </c>
      <c r="S65" s="305">
        <v>0</v>
      </c>
      <c r="T65" s="305">
        <v>0</v>
      </c>
      <c r="U65" s="305">
        <v>0</v>
      </c>
      <c r="V65" s="305">
        <v>0</v>
      </c>
      <c r="W65" s="305">
        <v>0</v>
      </c>
      <c r="X65" s="305">
        <v>0</v>
      </c>
      <c r="Y65" s="117" t="b">
        <f t="shared" si="0"/>
        <v>1</v>
      </c>
      <c r="Z65" s="118">
        <f t="shared" si="1"/>
        <v>0.6</v>
      </c>
      <c r="AA65" s="119" t="b">
        <f t="shared" si="2"/>
        <v>1</v>
      </c>
      <c r="AB65" s="119" t="b">
        <f t="shared" si="3"/>
        <v>1</v>
      </c>
    </row>
    <row r="66" spans="1:28" s="134" customFormat="1" ht="37.5" customHeight="1">
      <c r="A66" s="133">
        <v>64</v>
      </c>
      <c r="B66" s="43" t="s">
        <v>420</v>
      </c>
      <c r="C66" s="32" t="s">
        <v>170</v>
      </c>
      <c r="D66" s="43" t="s">
        <v>421</v>
      </c>
      <c r="E66" s="62">
        <v>3002062</v>
      </c>
      <c r="F66" s="43" t="s">
        <v>120</v>
      </c>
      <c r="G66" s="44" t="s">
        <v>422</v>
      </c>
      <c r="H66" s="32" t="s">
        <v>50</v>
      </c>
      <c r="I66" s="52">
        <v>0.732</v>
      </c>
      <c r="J66" s="46" t="s">
        <v>423</v>
      </c>
      <c r="K66" s="306">
        <v>777840.75</v>
      </c>
      <c r="L66" s="306">
        <f t="shared" si="12"/>
        <v>544488.53</v>
      </c>
      <c r="M66" s="306">
        <f t="shared" si="11"/>
        <v>233352.22</v>
      </c>
      <c r="N66" s="45">
        <v>0.7</v>
      </c>
      <c r="O66" s="321">
        <v>0</v>
      </c>
      <c r="P66" s="321">
        <v>0</v>
      </c>
      <c r="Q66" s="305">
        <v>0</v>
      </c>
      <c r="R66" s="305">
        <f t="shared" si="6"/>
        <v>544488.53</v>
      </c>
      <c r="S66" s="305">
        <v>0</v>
      </c>
      <c r="T66" s="305">
        <v>0</v>
      </c>
      <c r="U66" s="305">
        <v>0</v>
      </c>
      <c r="V66" s="305">
        <v>0</v>
      </c>
      <c r="W66" s="305">
        <v>0</v>
      </c>
      <c r="X66" s="305">
        <v>0</v>
      </c>
      <c r="Y66" s="117" t="b">
        <f t="shared" si="0"/>
        <v>1</v>
      </c>
      <c r="Z66" s="118">
        <f t="shared" si="1"/>
        <v>0.7</v>
      </c>
      <c r="AA66" s="119" t="b">
        <f t="shared" si="2"/>
        <v>1</v>
      </c>
      <c r="AB66" s="119" t="b">
        <f t="shared" si="3"/>
        <v>1</v>
      </c>
    </row>
    <row r="67" spans="1:28" s="134" customFormat="1" ht="30" customHeight="1">
      <c r="A67" s="133">
        <v>65</v>
      </c>
      <c r="B67" s="43" t="s">
        <v>424</v>
      </c>
      <c r="C67" s="32" t="s">
        <v>170</v>
      </c>
      <c r="D67" s="43" t="s">
        <v>355</v>
      </c>
      <c r="E67" s="32">
        <v>3009063</v>
      </c>
      <c r="F67" s="43" t="s">
        <v>356</v>
      </c>
      <c r="G67" s="44" t="s">
        <v>425</v>
      </c>
      <c r="H67" s="32" t="s">
        <v>57</v>
      </c>
      <c r="I67" s="52">
        <v>0.465</v>
      </c>
      <c r="J67" s="32" t="s">
        <v>183</v>
      </c>
      <c r="K67" s="306">
        <v>1385686.99</v>
      </c>
      <c r="L67" s="306">
        <f t="shared" si="12"/>
        <v>1108549.59</v>
      </c>
      <c r="M67" s="306">
        <f t="shared" si="11"/>
        <v>277137.4</v>
      </c>
      <c r="N67" s="45">
        <v>0.8</v>
      </c>
      <c r="O67" s="321">
        <v>0</v>
      </c>
      <c r="P67" s="321">
        <v>0</v>
      </c>
      <c r="Q67" s="305">
        <v>0</v>
      </c>
      <c r="R67" s="305">
        <f t="shared" si="6"/>
        <v>1108549.59</v>
      </c>
      <c r="S67" s="305">
        <v>0</v>
      </c>
      <c r="T67" s="305">
        <v>0</v>
      </c>
      <c r="U67" s="305">
        <v>0</v>
      </c>
      <c r="V67" s="305">
        <v>0</v>
      </c>
      <c r="W67" s="305">
        <v>0</v>
      </c>
      <c r="X67" s="305">
        <v>0</v>
      </c>
      <c r="Y67" s="117" t="b">
        <f t="shared" si="0"/>
        <v>1</v>
      </c>
      <c r="Z67" s="118">
        <f t="shared" si="1"/>
        <v>0.8</v>
      </c>
      <c r="AA67" s="119" t="b">
        <f t="shared" si="2"/>
        <v>1</v>
      </c>
      <c r="AB67" s="119" t="b">
        <f t="shared" si="3"/>
        <v>1</v>
      </c>
    </row>
    <row r="68" spans="1:28" s="134" customFormat="1" ht="38.25" customHeight="1">
      <c r="A68" s="133">
        <v>66</v>
      </c>
      <c r="B68" s="43" t="s">
        <v>426</v>
      </c>
      <c r="C68" s="32" t="s">
        <v>170</v>
      </c>
      <c r="D68" s="43" t="s">
        <v>427</v>
      </c>
      <c r="E68" s="32">
        <v>3029022</v>
      </c>
      <c r="F68" s="43" t="s">
        <v>428</v>
      </c>
      <c r="G68" s="44" t="s">
        <v>429</v>
      </c>
      <c r="H68" s="32" t="s">
        <v>50</v>
      </c>
      <c r="I68" s="52">
        <v>0.551</v>
      </c>
      <c r="J68" s="32" t="s">
        <v>430</v>
      </c>
      <c r="K68" s="306">
        <v>1589626.48</v>
      </c>
      <c r="L68" s="306">
        <f t="shared" si="12"/>
        <v>794813.24</v>
      </c>
      <c r="M68" s="306">
        <f t="shared" si="11"/>
        <v>794813.24</v>
      </c>
      <c r="N68" s="45">
        <v>0.5</v>
      </c>
      <c r="O68" s="321">
        <v>0</v>
      </c>
      <c r="P68" s="321">
        <v>0</v>
      </c>
      <c r="Q68" s="305">
        <v>0</v>
      </c>
      <c r="R68" s="305">
        <f t="shared" si="6"/>
        <v>794813.24</v>
      </c>
      <c r="S68" s="305">
        <v>0</v>
      </c>
      <c r="T68" s="305">
        <v>0</v>
      </c>
      <c r="U68" s="305">
        <v>0</v>
      </c>
      <c r="V68" s="305">
        <v>0</v>
      </c>
      <c r="W68" s="305">
        <v>0</v>
      </c>
      <c r="X68" s="305">
        <v>0</v>
      </c>
      <c r="Y68" s="117" t="b">
        <f t="shared" si="0"/>
        <v>1</v>
      </c>
      <c r="Z68" s="118">
        <f t="shared" si="1"/>
        <v>0.5</v>
      </c>
      <c r="AA68" s="119" t="b">
        <f t="shared" si="2"/>
        <v>1</v>
      </c>
      <c r="AB68" s="119" t="b">
        <f t="shared" si="3"/>
        <v>1</v>
      </c>
    </row>
    <row r="69" spans="1:28" s="134" customFormat="1" ht="30" customHeight="1">
      <c r="A69" s="133">
        <v>67</v>
      </c>
      <c r="B69" s="43" t="s">
        <v>431</v>
      </c>
      <c r="C69" s="32" t="s">
        <v>170</v>
      </c>
      <c r="D69" s="43" t="s">
        <v>432</v>
      </c>
      <c r="E69" s="32">
        <v>3010073</v>
      </c>
      <c r="F69" s="43" t="s">
        <v>146</v>
      </c>
      <c r="G69" s="44" t="s">
        <v>433</v>
      </c>
      <c r="H69" s="32" t="s">
        <v>57</v>
      </c>
      <c r="I69" s="52">
        <v>0.924</v>
      </c>
      <c r="J69" s="32" t="s">
        <v>216</v>
      </c>
      <c r="K69" s="306">
        <v>724522.24</v>
      </c>
      <c r="L69" s="306">
        <f t="shared" si="12"/>
        <v>579617.79</v>
      </c>
      <c r="M69" s="306">
        <f t="shared" si="11"/>
        <v>144904.45</v>
      </c>
      <c r="N69" s="45">
        <v>0.8</v>
      </c>
      <c r="O69" s="321">
        <v>0</v>
      </c>
      <c r="P69" s="321">
        <v>0</v>
      </c>
      <c r="Q69" s="305">
        <v>0</v>
      </c>
      <c r="R69" s="305">
        <f t="shared" si="6"/>
        <v>579617.79</v>
      </c>
      <c r="S69" s="305">
        <v>0</v>
      </c>
      <c r="T69" s="305">
        <v>0</v>
      </c>
      <c r="U69" s="305">
        <v>0</v>
      </c>
      <c r="V69" s="305">
        <v>0</v>
      </c>
      <c r="W69" s="305">
        <v>0</v>
      </c>
      <c r="X69" s="305">
        <v>0</v>
      </c>
      <c r="Y69" s="117" t="b">
        <f t="shared" si="0"/>
        <v>1</v>
      </c>
      <c r="Z69" s="118">
        <f t="shared" si="1"/>
        <v>0.8</v>
      </c>
      <c r="AA69" s="119" t="b">
        <f t="shared" si="2"/>
        <v>1</v>
      </c>
      <c r="AB69" s="119" t="b">
        <f t="shared" si="3"/>
        <v>1</v>
      </c>
    </row>
    <row r="70" spans="1:28" s="134" customFormat="1" ht="30" customHeight="1">
      <c r="A70" s="133">
        <v>68</v>
      </c>
      <c r="B70" s="43" t="s">
        <v>434</v>
      </c>
      <c r="C70" s="32" t="s">
        <v>170</v>
      </c>
      <c r="D70" s="43" t="s">
        <v>435</v>
      </c>
      <c r="E70" s="32">
        <v>3001032</v>
      </c>
      <c r="F70" s="43" t="s">
        <v>222</v>
      </c>
      <c r="G70" s="44" t="s">
        <v>436</v>
      </c>
      <c r="H70" s="32" t="s">
        <v>57</v>
      </c>
      <c r="I70" s="52">
        <v>0.197</v>
      </c>
      <c r="J70" s="46" t="s">
        <v>173</v>
      </c>
      <c r="K70" s="306">
        <v>937454.51</v>
      </c>
      <c r="L70" s="306">
        <f t="shared" si="12"/>
        <v>468727.26</v>
      </c>
      <c r="M70" s="306">
        <f t="shared" si="11"/>
        <v>468727.25</v>
      </c>
      <c r="N70" s="45">
        <v>0.5</v>
      </c>
      <c r="O70" s="321">
        <v>0</v>
      </c>
      <c r="P70" s="321">
        <v>0</v>
      </c>
      <c r="Q70" s="305">
        <v>0</v>
      </c>
      <c r="R70" s="305">
        <f t="shared" si="6"/>
        <v>468727.26</v>
      </c>
      <c r="S70" s="305">
        <v>0</v>
      </c>
      <c r="T70" s="305">
        <v>0</v>
      </c>
      <c r="U70" s="305">
        <v>0</v>
      </c>
      <c r="V70" s="305">
        <v>0</v>
      </c>
      <c r="W70" s="305">
        <v>0</v>
      </c>
      <c r="X70" s="305">
        <v>0</v>
      </c>
      <c r="Y70" s="117" t="b">
        <f t="shared" si="0"/>
        <v>1</v>
      </c>
      <c r="Z70" s="118">
        <f t="shared" si="1"/>
        <v>0.5</v>
      </c>
      <c r="AA70" s="119" t="b">
        <f t="shared" si="2"/>
        <v>1</v>
      </c>
      <c r="AB70" s="119" t="b">
        <f t="shared" si="3"/>
        <v>1</v>
      </c>
    </row>
    <row r="71" spans="1:28" s="134" customFormat="1" ht="30" customHeight="1">
      <c r="A71" s="133">
        <v>69</v>
      </c>
      <c r="B71" s="43" t="s">
        <v>437</v>
      </c>
      <c r="C71" s="32" t="s">
        <v>170</v>
      </c>
      <c r="D71" s="43" t="s">
        <v>438</v>
      </c>
      <c r="E71" s="32">
        <v>3002052</v>
      </c>
      <c r="F71" s="43" t="s">
        <v>120</v>
      </c>
      <c r="G71" s="44" t="s">
        <v>439</v>
      </c>
      <c r="H71" s="32" t="s">
        <v>50</v>
      </c>
      <c r="I71" s="52">
        <v>0.447</v>
      </c>
      <c r="J71" s="32" t="s">
        <v>440</v>
      </c>
      <c r="K71" s="306">
        <v>1657007.89</v>
      </c>
      <c r="L71" s="306">
        <f t="shared" si="12"/>
        <v>994204.73</v>
      </c>
      <c r="M71" s="306">
        <f t="shared" si="11"/>
        <v>662803.16</v>
      </c>
      <c r="N71" s="45">
        <v>0.6</v>
      </c>
      <c r="O71" s="321">
        <v>0</v>
      </c>
      <c r="P71" s="321">
        <v>0</v>
      </c>
      <c r="Q71" s="305">
        <v>0</v>
      </c>
      <c r="R71" s="305">
        <f t="shared" si="6"/>
        <v>994204.73</v>
      </c>
      <c r="S71" s="305">
        <v>0</v>
      </c>
      <c r="T71" s="305">
        <v>0</v>
      </c>
      <c r="U71" s="305">
        <v>0</v>
      </c>
      <c r="V71" s="305">
        <v>0</v>
      </c>
      <c r="W71" s="305">
        <v>0</v>
      </c>
      <c r="X71" s="305">
        <v>0</v>
      </c>
      <c r="Y71" s="117" t="b">
        <f t="shared" si="0"/>
        <v>1</v>
      </c>
      <c r="Z71" s="118">
        <f t="shared" si="1"/>
        <v>0.6</v>
      </c>
      <c r="AA71" s="119" t="b">
        <f t="shared" si="2"/>
        <v>1</v>
      </c>
      <c r="AB71" s="119" t="b">
        <f t="shared" si="3"/>
        <v>1</v>
      </c>
    </row>
    <row r="72" spans="1:28" s="134" customFormat="1" ht="30" customHeight="1">
      <c r="A72" s="133">
        <v>70</v>
      </c>
      <c r="B72" s="43" t="s">
        <v>441</v>
      </c>
      <c r="C72" s="32" t="s">
        <v>170</v>
      </c>
      <c r="D72" s="43" t="s">
        <v>442</v>
      </c>
      <c r="E72" s="32">
        <v>3063011</v>
      </c>
      <c r="F72" s="43" t="s">
        <v>443</v>
      </c>
      <c r="G72" s="44" t="s">
        <v>444</v>
      </c>
      <c r="H72" s="32" t="s">
        <v>57</v>
      </c>
      <c r="I72" s="52">
        <v>0.83</v>
      </c>
      <c r="J72" s="46" t="s">
        <v>445</v>
      </c>
      <c r="K72" s="306">
        <v>8365742</v>
      </c>
      <c r="L72" s="306">
        <f t="shared" si="12"/>
        <v>4182871</v>
      </c>
      <c r="M72" s="306">
        <f t="shared" si="11"/>
        <v>4182871</v>
      </c>
      <c r="N72" s="45">
        <v>0.5</v>
      </c>
      <c r="O72" s="321">
        <v>0</v>
      </c>
      <c r="P72" s="321">
        <v>0</v>
      </c>
      <c r="Q72" s="305">
        <v>0</v>
      </c>
      <c r="R72" s="305">
        <f t="shared" si="6"/>
        <v>4182871</v>
      </c>
      <c r="S72" s="305">
        <v>0</v>
      </c>
      <c r="T72" s="305">
        <v>0</v>
      </c>
      <c r="U72" s="305">
        <v>0</v>
      </c>
      <c r="V72" s="305">
        <v>0</v>
      </c>
      <c r="W72" s="305">
        <v>0</v>
      </c>
      <c r="X72" s="305">
        <v>0</v>
      </c>
      <c r="Y72" s="117" t="b">
        <f t="shared" si="0"/>
        <v>1</v>
      </c>
      <c r="Z72" s="118">
        <f t="shared" si="1"/>
        <v>0.5</v>
      </c>
      <c r="AA72" s="119" t="b">
        <f t="shared" si="2"/>
        <v>1</v>
      </c>
      <c r="AB72" s="119" t="b">
        <f t="shared" si="3"/>
        <v>1</v>
      </c>
    </row>
    <row r="73" spans="1:28" s="134" customFormat="1" ht="36.75" customHeight="1">
      <c r="A73" s="133">
        <v>71</v>
      </c>
      <c r="B73" s="43" t="s">
        <v>446</v>
      </c>
      <c r="C73" s="32" t="s">
        <v>170</v>
      </c>
      <c r="D73" s="43" t="s">
        <v>119</v>
      </c>
      <c r="E73" s="32">
        <v>3002032</v>
      </c>
      <c r="F73" s="43" t="s">
        <v>120</v>
      </c>
      <c r="G73" s="44" t="s">
        <v>447</v>
      </c>
      <c r="H73" s="32" t="s">
        <v>57</v>
      </c>
      <c r="I73" s="52">
        <v>0.117</v>
      </c>
      <c r="J73" s="46" t="s">
        <v>391</v>
      </c>
      <c r="K73" s="306">
        <v>261462.31</v>
      </c>
      <c r="L73" s="306">
        <f t="shared" si="12"/>
        <v>156877.39</v>
      </c>
      <c r="M73" s="306">
        <f t="shared" si="11"/>
        <v>104584.92</v>
      </c>
      <c r="N73" s="45">
        <v>0.6</v>
      </c>
      <c r="O73" s="321">
        <v>0</v>
      </c>
      <c r="P73" s="321">
        <v>0</v>
      </c>
      <c r="Q73" s="305">
        <v>0</v>
      </c>
      <c r="R73" s="305">
        <f t="shared" si="6"/>
        <v>156877.39</v>
      </c>
      <c r="S73" s="305">
        <v>0</v>
      </c>
      <c r="T73" s="305">
        <v>0</v>
      </c>
      <c r="U73" s="305">
        <v>0</v>
      </c>
      <c r="V73" s="305">
        <v>0</v>
      </c>
      <c r="W73" s="305">
        <v>0</v>
      </c>
      <c r="X73" s="305">
        <v>0</v>
      </c>
      <c r="Y73" s="117" t="b">
        <f t="shared" si="0"/>
        <v>1</v>
      </c>
      <c r="Z73" s="118">
        <f t="shared" si="1"/>
        <v>0.6</v>
      </c>
      <c r="AA73" s="119" t="b">
        <f t="shared" si="2"/>
        <v>1</v>
      </c>
      <c r="AB73" s="119" t="b">
        <f t="shared" si="3"/>
        <v>1</v>
      </c>
    </row>
    <row r="74" spans="1:28" s="134" customFormat="1" ht="43.5" customHeight="1">
      <c r="A74" s="133">
        <v>72</v>
      </c>
      <c r="B74" s="43" t="s">
        <v>448</v>
      </c>
      <c r="C74" s="32" t="s">
        <v>170</v>
      </c>
      <c r="D74" s="43" t="s">
        <v>449</v>
      </c>
      <c r="E74" s="32">
        <v>3022042</v>
      </c>
      <c r="F74" s="43" t="s">
        <v>185</v>
      </c>
      <c r="G74" s="44" t="s">
        <v>450</v>
      </c>
      <c r="H74" s="32" t="s">
        <v>50</v>
      </c>
      <c r="I74" s="52">
        <v>0.237</v>
      </c>
      <c r="J74" s="46" t="s">
        <v>278</v>
      </c>
      <c r="K74" s="306">
        <v>680777.96</v>
      </c>
      <c r="L74" s="306">
        <f t="shared" si="12"/>
        <v>340388.98</v>
      </c>
      <c r="M74" s="306">
        <f t="shared" si="11"/>
        <v>340388.98</v>
      </c>
      <c r="N74" s="45">
        <v>0.5</v>
      </c>
      <c r="O74" s="321">
        <v>0</v>
      </c>
      <c r="P74" s="321">
        <v>0</v>
      </c>
      <c r="Q74" s="305">
        <v>0</v>
      </c>
      <c r="R74" s="305">
        <f t="shared" si="6"/>
        <v>340388.98</v>
      </c>
      <c r="S74" s="305">
        <v>0</v>
      </c>
      <c r="T74" s="305">
        <v>0</v>
      </c>
      <c r="U74" s="305">
        <v>0</v>
      </c>
      <c r="V74" s="305">
        <v>0</v>
      </c>
      <c r="W74" s="305">
        <v>0</v>
      </c>
      <c r="X74" s="305">
        <v>0</v>
      </c>
      <c r="Y74" s="117" t="b">
        <f aca="true" t="shared" si="13" ref="Y74:Y121">L74=SUM(O74:X74)</f>
        <v>1</v>
      </c>
      <c r="Z74" s="118">
        <f aca="true" t="shared" si="14" ref="Z74:Z121">ROUND(L74/K74,4)</f>
        <v>0.5</v>
      </c>
      <c r="AA74" s="119" t="b">
        <f aca="true" t="shared" si="15" ref="AA74:AA121">Z74=N74</f>
        <v>1</v>
      </c>
      <c r="AB74" s="119" t="b">
        <f aca="true" t="shared" si="16" ref="AB74:AB121">K74=L74+M74</f>
        <v>1</v>
      </c>
    </row>
    <row r="75" spans="1:28" s="134" customFormat="1" ht="30" customHeight="1">
      <c r="A75" s="133">
        <v>73</v>
      </c>
      <c r="B75" s="43" t="s">
        <v>451</v>
      </c>
      <c r="C75" s="32" t="s">
        <v>170</v>
      </c>
      <c r="D75" s="43" t="s">
        <v>452</v>
      </c>
      <c r="E75" s="32">
        <v>3021011</v>
      </c>
      <c r="F75" s="43" t="s">
        <v>94</v>
      </c>
      <c r="G75" s="44" t="s">
        <v>453</v>
      </c>
      <c r="H75" s="32" t="s">
        <v>57</v>
      </c>
      <c r="I75" s="52">
        <v>0.69</v>
      </c>
      <c r="J75" s="46" t="s">
        <v>454</v>
      </c>
      <c r="K75" s="306">
        <v>3344855.94</v>
      </c>
      <c r="L75" s="306">
        <f t="shared" si="12"/>
        <v>2006913.56</v>
      </c>
      <c r="M75" s="306">
        <f t="shared" si="11"/>
        <v>1337942.38</v>
      </c>
      <c r="N75" s="45">
        <v>0.6</v>
      </c>
      <c r="O75" s="321">
        <v>0</v>
      </c>
      <c r="P75" s="321">
        <v>0</v>
      </c>
      <c r="Q75" s="305">
        <v>0</v>
      </c>
      <c r="R75" s="305">
        <f t="shared" si="6"/>
        <v>2006913.56</v>
      </c>
      <c r="S75" s="305">
        <v>0</v>
      </c>
      <c r="T75" s="305">
        <v>0</v>
      </c>
      <c r="U75" s="305">
        <v>0</v>
      </c>
      <c r="V75" s="305">
        <v>0</v>
      </c>
      <c r="W75" s="305">
        <v>0</v>
      </c>
      <c r="X75" s="305">
        <v>0</v>
      </c>
      <c r="Y75" s="117" t="b">
        <f t="shared" si="13"/>
        <v>1</v>
      </c>
      <c r="Z75" s="118">
        <f t="shared" si="14"/>
        <v>0.6</v>
      </c>
      <c r="AA75" s="119" t="b">
        <f t="shared" si="15"/>
        <v>1</v>
      </c>
      <c r="AB75" s="119" t="b">
        <f t="shared" si="16"/>
        <v>1</v>
      </c>
    </row>
    <row r="76" spans="1:28" s="134" customFormat="1" ht="30" customHeight="1">
      <c r="A76" s="133">
        <v>74</v>
      </c>
      <c r="B76" s="43" t="s">
        <v>455</v>
      </c>
      <c r="C76" s="32" t="s">
        <v>170</v>
      </c>
      <c r="D76" s="43" t="s">
        <v>456</v>
      </c>
      <c r="E76" s="32">
        <v>3007012</v>
      </c>
      <c r="F76" s="43" t="s">
        <v>276</v>
      </c>
      <c r="G76" s="44" t="s">
        <v>457</v>
      </c>
      <c r="H76" s="32" t="s">
        <v>50</v>
      </c>
      <c r="I76" s="52">
        <v>2.15</v>
      </c>
      <c r="J76" s="46" t="s">
        <v>216</v>
      </c>
      <c r="K76" s="306">
        <v>1743761.16</v>
      </c>
      <c r="L76" s="306">
        <f t="shared" si="12"/>
        <v>871880.58</v>
      </c>
      <c r="M76" s="306">
        <f t="shared" si="11"/>
        <v>871880.58</v>
      </c>
      <c r="N76" s="45">
        <v>0.5</v>
      </c>
      <c r="O76" s="321">
        <v>0</v>
      </c>
      <c r="P76" s="321">
        <v>0</v>
      </c>
      <c r="Q76" s="305">
        <v>0</v>
      </c>
      <c r="R76" s="305">
        <f t="shared" si="6"/>
        <v>871880.58</v>
      </c>
      <c r="S76" s="305">
        <v>0</v>
      </c>
      <c r="T76" s="305">
        <v>0</v>
      </c>
      <c r="U76" s="305">
        <v>0</v>
      </c>
      <c r="V76" s="305">
        <v>0</v>
      </c>
      <c r="W76" s="305">
        <v>0</v>
      </c>
      <c r="X76" s="305">
        <v>0</v>
      </c>
      <c r="Y76" s="117" t="b">
        <f t="shared" si="13"/>
        <v>1</v>
      </c>
      <c r="Z76" s="118">
        <f t="shared" si="14"/>
        <v>0.5</v>
      </c>
      <c r="AA76" s="119" t="b">
        <f t="shared" si="15"/>
        <v>1</v>
      </c>
      <c r="AB76" s="119" t="b">
        <f t="shared" si="16"/>
        <v>1</v>
      </c>
    </row>
    <row r="77" spans="1:28" s="134" customFormat="1" ht="30" customHeight="1">
      <c r="A77" s="133">
        <v>75</v>
      </c>
      <c r="B77" s="43" t="s">
        <v>458</v>
      </c>
      <c r="C77" s="32" t="s">
        <v>170</v>
      </c>
      <c r="D77" s="43" t="s">
        <v>459</v>
      </c>
      <c r="E77" s="32">
        <v>3028011</v>
      </c>
      <c r="F77" s="43" t="s">
        <v>261</v>
      </c>
      <c r="G77" s="44" t="s">
        <v>460</v>
      </c>
      <c r="H77" s="32" t="s">
        <v>57</v>
      </c>
      <c r="I77" s="52">
        <v>0.1</v>
      </c>
      <c r="J77" s="46" t="s">
        <v>461</v>
      </c>
      <c r="K77" s="306">
        <v>405832.89</v>
      </c>
      <c r="L77" s="306">
        <f t="shared" si="12"/>
        <v>324666.31</v>
      </c>
      <c r="M77" s="306">
        <f t="shared" si="11"/>
        <v>81166.58</v>
      </c>
      <c r="N77" s="45">
        <v>0.8</v>
      </c>
      <c r="O77" s="321">
        <v>0</v>
      </c>
      <c r="P77" s="321">
        <v>0</v>
      </c>
      <c r="Q77" s="305">
        <v>0</v>
      </c>
      <c r="R77" s="305">
        <f t="shared" si="6"/>
        <v>324666.31</v>
      </c>
      <c r="S77" s="305">
        <v>0</v>
      </c>
      <c r="T77" s="305">
        <v>0</v>
      </c>
      <c r="U77" s="305">
        <v>0</v>
      </c>
      <c r="V77" s="305">
        <v>0</v>
      </c>
      <c r="W77" s="305">
        <v>0</v>
      </c>
      <c r="X77" s="305">
        <v>0</v>
      </c>
      <c r="Y77" s="117" t="b">
        <f t="shared" si="13"/>
        <v>1</v>
      </c>
      <c r="Z77" s="118">
        <f t="shared" si="14"/>
        <v>0.8</v>
      </c>
      <c r="AA77" s="119" t="b">
        <f t="shared" si="15"/>
        <v>1</v>
      </c>
      <c r="AB77" s="119" t="b">
        <f t="shared" si="16"/>
        <v>1</v>
      </c>
    </row>
    <row r="78" spans="1:28" s="134" customFormat="1" ht="54" customHeight="1">
      <c r="A78" s="133">
        <v>76</v>
      </c>
      <c r="B78" s="43" t="s">
        <v>462</v>
      </c>
      <c r="C78" s="32" t="s">
        <v>170</v>
      </c>
      <c r="D78" s="43" t="s">
        <v>463</v>
      </c>
      <c r="E78" s="32">
        <v>3023072</v>
      </c>
      <c r="F78" s="43" t="s">
        <v>251</v>
      </c>
      <c r="G78" s="44" t="s">
        <v>464</v>
      </c>
      <c r="H78" s="32" t="s">
        <v>57</v>
      </c>
      <c r="I78" s="52">
        <v>0.722</v>
      </c>
      <c r="J78" s="32" t="s">
        <v>332</v>
      </c>
      <c r="K78" s="306">
        <v>3439378.78</v>
      </c>
      <c r="L78" s="306">
        <f t="shared" si="12"/>
        <v>1719689.39</v>
      </c>
      <c r="M78" s="306">
        <f t="shared" si="11"/>
        <v>1719689.39</v>
      </c>
      <c r="N78" s="45">
        <v>0.5</v>
      </c>
      <c r="O78" s="321">
        <v>0</v>
      </c>
      <c r="P78" s="321">
        <v>0</v>
      </c>
      <c r="Q78" s="305">
        <v>0</v>
      </c>
      <c r="R78" s="305">
        <f t="shared" si="6"/>
        <v>1719689.39</v>
      </c>
      <c r="S78" s="305">
        <v>0</v>
      </c>
      <c r="T78" s="305">
        <v>0</v>
      </c>
      <c r="U78" s="305">
        <v>0</v>
      </c>
      <c r="V78" s="305">
        <v>0</v>
      </c>
      <c r="W78" s="305">
        <v>0</v>
      </c>
      <c r="X78" s="305">
        <v>0</v>
      </c>
      <c r="Y78" s="117" t="b">
        <f t="shared" si="13"/>
        <v>1</v>
      </c>
      <c r="Z78" s="118">
        <f t="shared" si="14"/>
        <v>0.5</v>
      </c>
      <c r="AA78" s="119" t="b">
        <f t="shared" si="15"/>
        <v>1</v>
      </c>
      <c r="AB78" s="119" t="b">
        <f t="shared" si="16"/>
        <v>1</v>
      </c>
    </row>
    <row r="79" spans="1:28" s="134" customFormat="1" ht="37.5" customHeight="1">
      <c r="A79" s="133">
        <v>77</v>
      </c>
      <c r="B79" s="43" t="s">
        <v>465</v>
      </c>
      <c r="C79" s="32" t="s">
        <v>170</v>
      </c>
      <c r="D79" s="43" t="s">
        <v>466</v>
      </c>
      <c r="E79" s="32">
        <v>3017082</v>
      </c>
      <c r="F79" s="43" t="s">
        <v>225</v>
      </c>
      <c r="G79" s="44" t="s">
        <v>467</v>
      </c>
      <c r="H79" s="32" t="s">
        <v>50</v>
      </c>
      <c r="I79" s="52">
        <v>0.867</v>
      </c>
      <c r="J79" s="46" t="s">
        <v>183</v>
      </c>
      <c r="K79" s="306">
        <v>1549166.47</v>
      </c>
      <c r="L79" s="306">
        <f t="shared" si="12"/>
        <v>929499.88</v>
      </c>
      <c r="M79" s="306">
        <f t="shared" si="11"/>
        <v>619666.59</v>
      </c>
      <c r="N79" s="45">
        <v>0.6</v>
      </c>
      <c r="O79" s="321">
        <v>0</v>
      </c>
      <c r="P79" s="321">
        <v>0</v>
      </c>
      <c r="Q79" s="305">
        <v>0</v>
      </c>
      <c r="R79" s="305">
        <f t="shared" si="6"/>
        <v>929499.88</v>
      </c>
      <c r="S79" s="305">
        <v>0</v>
      </c>
      <c r="T79" s="305">
        <v>0</v>
      </c>
      <c r="U79" s="305">
        <v>0</v>
      </c>
      <c r="V79" s="305">
        <v>0</v>
      </c>
      <c r="W79" s="305">
        <v>0</v>
      </c>
      <c r="X79" s="305">
        <v>0</v>
      </c>
      <c r="Y79" s="117" t="b">
        <f t="shared" si="13"/>
        <v>1</v>
      </c>
      <c r="Z79" s="118">
        <f t="shared" si="14"/>
        <v>0.6</v>
      </c>
      <c r="AA79" s="119" t="b">
        <f t="shared" si="15"/>
        <v>1</v>
      </c>
      <c r="AB79" s="119" t="b">
        <f t="shared" si="16"/>
        <v>1</v>
      </c>
    </row>
    <row r="80" spans="1:28" s="134" customFormat="1" ht="36.75" customHeight="1">
      <c r="A80" s="133">
        <v>78</v>
      </c>
      <c r="B80" s="43" t="s">
        <v>468</v>
      </c>
      <c r="C80" s="32" t="s">
        <v>170</v>
      </c>
      <c r="D80" s="43" t="s">
        <v>469</v>
      </c>
      <c r="E80" s="32">
        <v>3028042</v>
      </c>
      <c r="F80" s="43" t="s">
        <v>261</v>
      </c>
      <c r="G80" s="44" t="s">
        <v>470</v>
      </c>
      <c r="H80" s="32" t="s">
        <v>50</v>
      </c>
      <c r="I80" s="52">
        <v>0.482</v>
      </c>
      <c r="J80" s="46" t="s">
        <v>273</v>
      </c>
      <c r="K80" s="306">
        <v>1129640.39</v>
      </c>
      <c r="L80" s="306">
        <f t="shared" si="12"/>
        <v>677784.23</v>
      </c>
      <c r="M80" s="306">
        <f t="shared" si="11"/>
        <v>451856.16</v>
      </c>
      <c r="N80" s="45">
        <v>0.6</v>
      </c>
      <c r="O80" s="321">
        <v>0</v>
      </c>
      <c r="P80" s="321">
        <v>0</v>
      </c>
      <c r="Q80" s="305">
        <v>0</v>
      </c>
      <c r="R80" s="305">
        <f t="shared" si="6"/>
        <v>677784.23</v>
      </c>
      <c r="S80" s="305">
        <v>0</v>
      </c>
      <c r="T80" s="305">
        <v>0</v>
      </c>
      <c r="U80" s="305">
        <v>0</v>
      </c>
      <c r="V80" s="305">
        <v>0</v>
      </c>
      <c r="W80" s="305">
        <v>0</v>
      </c>
      <c r="X80" s="305">
        <v>0</v>
      </c>
      <c r="Y80" s="117" t="b">
        <f t="shared" si="13"/>
        <v>1</v>
      </c>
      <c r="Z80" s="118">
        <f t="shared" si="14"/>
        <v>0.6</v>
      </c>
      <c r="AA80" s="119" t="b">
        <f t="shared" si="15"/>
        <v>1</v>
      </c>
      <c r="AB80" s="119" t="b">
        <f t="shared" si="16"/>
        <v>1</v>
      </c>
    </row>
    <row r="81" spans="1:28" s="134" customFormat="1" ht="39.75" customHeight="1">
      <c r="A81" s="133">
        <v>79</v>
      </c>
      <c r="B81" s="43" t="s">
        <v>471</v>
      </c>
      <c r="C81" s="32" t="s">
        <v>170</v>
      </c>
      <c r="D81" s="43" t="s">
        <v>472</v>
      </c>
      <c r="E81" s="32">
        <v>3029012</v>
      </c>
      <c r="F81" s="43" t="s">
        <v>428</v>
      </c>
      <c r="G81" s="44" t="s">
        <v>473</v>
      </c>
      <c r="H81" s="32" t="s">
        <v>57</v>
      </c>
      <c r="I81" s="52">
        <v>0.383</v>
      </c>
      <c r="J81" s="32" t="s">
        <v>474</v>
      </c>
      <c r="K81" s="306">
        <v>633620.97</v>
      </c>
      <c r="L81" s="306">
        <f t="shared" si="12"/>
        <v>380172.58</v>
      </c>
      <c r="M81" s="306">
        <f t="shared" si="11"/>
        <v>253448.39</v>
      </c>
      <c r="N81" s="45">
        <v>0.6</v>
      </c>
      <c r="O81" s="321">
        <v>0</v>
      </c>
      <c r="P81" s="321">
        <v>0</v>
      </c>
      <c r="Q81" s="305">
        <v>0</v>
      </c>
      <c r="R81" s="305">
        <f t="shared" si="6"/>
        <v>380172.58</v>
      </c>
      <c r="S81" s="305">
        <v>0</v>
      </c>
      <c r="T81" s="305">
        <v>0</v>
      </c>
      <c r="U81" s="305">
        <v>0</v>
      </c>
      <c r="V81" s="305">
        <v>0</v>
      </c>
      <c r="W81" s="305">
        <v>0</v>
      </c>
      <c r="X81" s="305">
        <v>0</v>
      </c>
      <c r="Y81" s="117" t="b">
        <f t="shared" si="13"/>
        <v>1</v>
      </c>
      <c r="Z81" s="118">
        <f t="shared" si="14"/>
        <v>0.6</v>
      </c>
      <c r="AA81" s="119" t="b">
        <f t="shared" si="15"/>
        <v>1</v>
      </c>
      <c r="AB81" s="119" t="b">
        <f t="shared" si="16"/>
        <v>1</v>
      </c>
    </row>
    <row r="82" spans="1:28" s="134" customFormat="1" ht="39.75" customHeight="1">
      <c r="A82" s="133">
        <v>80</v>
      </c>
      <c r="B82" s="43" t="s">
        <v>475</v>
      </c>
      <c r="C82" s="32" t="s">
        <v>170</v>
      </c>
      <c r="D82" s="43" t="s">
        <v>476</v>
      </c>
      <c r="E82" s="32">
        <v>3003042</v>
      </c>
      <c r="F82" s="43" t="s">
        <v>112</v>
      </c>
      <c r="G82" s="44" t="s">
        <v>477</v>
      </c>
      <c r="H82" s="32" t="s">
        <v>50</v>
      </c>
      <c r="I82" s="52">
        <v>0.981</v>
      </c>
      <c r="J82" s="32" t="s">
        <v>478</v>
      </c>
      <c r="K82" s="306">
        <v>1982895.35</v>
      </c>
      <c r="L82" s="306">
        <f t="shared" si="12"/>
        <v>991447.68</v>
      </c>
      <c r="M82" s="306">
        <f t="shared" si="11"/>
        <v>991447.67</v>
      </c>
      <c r="N82" s="45">
        <v>0.5</v>
      </c>
      <c r="O82" s="321">
        <v>0</v>
      </c>
      <c r="P82" s="321">
        <v>0</v>
      </c>
      <c r="Q82" s="305">
        <v>0</v>
      </c>
      <c r="R82" s="305">
        <f t="shared" si="6"/>
        <v>991447.68</v>
      </c>
      <c r="S82" s="305">
        <v>0</v>
      </c>
      <c r="T82" s="305">
        <v>0</v>
      </c>
      <c r="U82" s="305">
        <v>0</v>
      </c>
      <c r="V82" s="305">
        <v>0</v>
      </c>
      <c r="W82" s="305">
        <v>0</v>
      </c>
      <c r="X82" s="305">
        <v>0</v>
      </c>
      <c r="Y82" s="117" t="b">
        <f t="shared" si="13"/>
        <v>1</v>
      </c>
      <c r="Z82" s="118">
        <f t="shared" si="14"/>
        <v>0.5</v>
      </c>
      <c r="AA82" s="119" t="b">
        <f t="shared" si="15"/>
        <v>1</v>
      </c>
      <c r="AB82" s="119" t="b">
        <f t="shared" si="16"/>
        <v>1</v>
      </c>
    </row>
    <row r="83" spans="1:28" s="134" customFormat="1" ht="30" customHeight="1">
      <c r="A83" s="133">
        <v>81</v>
      </c>
      <c r="B83" s="43" t="s">
        <v>479</v>
      </c>
      <c r="C83" s="32" t="s">
        <v>170</v>
      </c>
      <c r="D83" s="43" t="s">
        <v>480</v>
      </c>
      <c r="E83" s="32">
        <v>3018042</v>
      </c>
      <c r="F83" s="43" t="s">
        <v>151</v>
      </c>
      <c r="G83" s="44" t="s">
        <v>481</v>
      </c>
      <c r="H83" s="32" t="s">
        <v>50</v>
      </c>
      <c r="I83" s="52">
        <v>0.378</v>
      </c>
      <c r="J83" s="46" t="s">
        <v>482</v>
      </c>
      <c r="K83" s="306">
        <v>870971.99</v>
      </c>
      <c r="L83" s="306">
        <f t="shared" si="12"/>
        <v>435486</v>
      </c>
      <c r="M83" s="306">
        <f t="shared" si="11"/>
        <v>435485.99</v>
      </c>
      <c r="N83" s="45">
        <v>0.5</v>
      </c>
      <c r="O83" s="321">
        <v>0</v>
      </c>
      <c r="P83" s="321">
        <v>0</v>
      </c>
      <c r="Q83" s="305">
        <v>0</v>
      </c>
      <c r="R83" s="305">
        <f t="shared" si="6"/>
        <v>435486</v>
      </c>
      <c r="S83" s="305">
        <v>0</v>
      </c>
      <c r="T83" s="305">
        <v>0</v>
      </c>
      <c r="U83" s="305">
        <v>0</v>
      </c>
      <c r="V83" s="305">
        <v>0</v>
      </c>
      <c r="W83" s="305">
        <v>0</v>
      </c>
      <c r="X83" s="305">
        <v>0</v>
      </c>
      <c r="Y83" s="117" t="b">
        <f t="shared" si="13"/>
        <v>1</v>
      </c>
      <c r="Z83" s="118">
        <f t="shared" si="14"/>
        <v>0.5</v>
      </c>
      <c r="AA83" s="119" t="b">
        <f t="shared" si="15"/>
        <v>1</v>
      </c>
      <c r="AB83" s="119" t="b">
        <f t="shared" si="16"/>
        <v>1</v>
      </c>
    </row>
    <row r="84" spans="1:28" s="134" customFormat="1" ht="30" customHeight="1">
      <c r="A84" s="133">
        <v>82</v>
      </c>
      <c r="B84" s="43" t="s">
        <v>483</v>
      </c>
      <c r="C84" s="32" t="s">
        <v>170</v>
      </c>
      <c r="D84" s="43" t="s">
        <v>484</v>
      </c>
      <c r="E84" s="32">
        <v>3007032</v>
      </c>
      <c r="F84" s="43" t="s">
        <v>276</v>
      </c>
      <c r="G84" s="44" t="s">
        <v>485</v>
      </c>
      <c r="H84" s="32" t="s">
        <v>50</v>
      </c>
      <c r="I84" s="52">
        <v>0.278</v>
      </c>
      <c r="J84" s="32" t="s">
        <v>382</v>
      </c>
      <c r="K84" s="306">
        <v>789188.57</v>
      </c>
      <c r="L84" s="306">
        <f t="shared" si="12"/>
        <v>473513.14</v>
      </c>
      <c r="M84" s="306">
        <f t="shared" si="11"/>
        <v>315675.43</v>
      </c>
      <c r="N84" s="45">
        <v>0.6</v>
      </c>
      <c r="O84" s="321">
        <v>0</v>
      </c>
      <c r="P84" s="321">
        <v>0</v>
      </c>
      <c r="Q84" s="305">
        <v>0</v>
      </c>
      <c r="R84" s="305">
        <f t="shared" si="6"/>
        <v>473513.14</v>
      </c>
      <c r="S84" s="305">
        <v>0</v>
      </c>
      <c r="T84" s="305">
        <v>0</v>
      </c>
      <c r="U84" s="305">
        <v>0</v>
      </c>
      <c r="V84" s="305">
        <v>0</v>
      </c>
      <c r="W84" s="305">
        <v>0</v>
      </c>
      <c r="X84" s="305">
        <v>0</v>
      </c>
      <c r="Y84" s="117" t="b">
        <f t="shared" si="13"/>
        <v>1</v>
      </c>
      <c r="Z84" s="118">
        <f t="shared" si="14"/>
        <v>0.6</v>
      </c>
      <c r="AA84" s="119" t="b">
        <f t="shared" si="15"/>
        <v>1</v>
      </c>
      <c r="AB84" s="119" t="b">
        <f t="shared" si="16"/>
        <v>1</v>
      </c>
    </row>
    <row r="85" spans="1:28" s="134" customFormat="1" ht="30" customHeight="1">
      <c r="A85" s="133">
        <v>83</v>
      </c>
      <c r="B85" s="43" t="s">
        <v>486</v>
      </c>
      <c r="C85" s="32" t="s">
        <v>170</v>
      </c>
      <c r="D85" s="43" t="s">
        <v>487</v>
      </c>
      <c r="E85" s="32">
        <v>3022023</v>
      </c>
      <c r="F85" s="43" t="s">
        <v>185</v>
      </c>
      <c r="G85" s="44" t="s">
        <v>488</v>
      </c>
      <c r="H85" s="32" t="s">
        <v>57</v>
      </c>
      <c r="I85" s="52">
        <v>0.25</v>
      </c>
      <c r="J85" s="32" t="s">
        <v>278</v>
      </c>
      <c r="K85" s="306">
        <v>927875.15</v>
      </c>
      <c r="L85" s="306">
        <f t="shared" si="12"/>
        <v>649512.61</v>
      </c>
      <c r="M85" s="306">
        <f t="shared" si="11"/>
        <v>278362.54</v>
      </c>
      <c r="N85" s="45">
        <v>0.7</v>
      </c>
      <c r="O85" s="321">
        <v>0</v>
      </c>
      <c r="P85" s="321">
        <v>0</v>
      </c>
      <c r="Q85" s="305">
        <v>0</v>
      </c>
      <c r="R85" s="305">
        <f t="shared" si="6"/>
        <v>649512.61</v>
      </c>
      <c r="S85" s="305">
        <v>0</v>
      </c>
      <c r="T85" s="305">
        <v>0</v>
      </c>
      <c r="U85" s="305">
        <v>0</v>
      </c>
      <c r="V85" s="305">
        <v>0</v>
      </c>
      <c r="W85" s="305">
        <v>0</v>
      </c>
      <c r="X85" s="305">
        <v>0</v>
      </c>
      <c r="Y85" s="117" t="b">
        <f t="shared" si="13"/>
        <v>1</v>
      </c>
      <c r="Z85" s="118">
        <f t="shared" si="14"/>
        <v>0.7</v>
      </c>
      <c r="AA85" s="119" t="b">
        <f t="shared" si="15"/>
        <v>1</v>
      </c>
      <c r="AB85" s="119" t="b">
        <f t="shared" si="16"/>
        <v>1</v>
      </c>
    </row>
    <row r="86" spans="1:28" s="134" customFormat="1" ht="36.75" customHeight="1">
      <c r="A86" s="133">
        <v>84</v>
      </c>
      <c r="B86" s="43" t="s">
        <v>489</v>
      </c>
      <c r="C86" s="32" t="s">
        <v>170</v>
      </c>
      <c r="D86" s="43" t="s">
        <v>98</v>
      </c>
      <c r="E86" s="32">
        <v>3031053</v>
      </c>
      <c r="F86" s="43" t="s">
        <v>88</v>
      </c>
      <c r="G86" s="44" t="s">
        <v>490</v>
      </c>
      <c r="H86" s="32" t="s">
        <v>50</v>
      </c>
      <c r="I86" s="52">
        <v>0.25</v>
      </c>
      <c r="J86" s="46" t="s">
        <v>491</v>
      </c>
      <c r="K86" s="306">
        <v>986198.67</v>
      </c>
      <c r="L86" s="306">
        <f t="shared" si="12"/>
        <v>493099.34</v>
      </c>
      <c r="M86" s="306">
        <f t="shared" si="11"/>
        <v>493099.33</v>
      </c>
      <c r="N86" s="45">
        <v>0.5</v>
      </c>
      <c r="O86" s="321">
        <v>0</v>
      </c>
      <c r="P86" s="321">
        <v>0</v>
      </c>
      <c r="Q86" s="305">
        <v>0</v>
      </c>
      <c r="R86" s="305">
        <f t="shared" si="6"/>
        <v>493099.34</v>
      </c>
      <c r="S86" s="305">
        <v>0</v>
      </c>
      <c r="T86" s="305">
        <v>0</v>
      </c>
      <c r="U86" s="305">
        <v>0</v>
      </c>
      <c r="V86" s="305">
        <v>0</v>
      </c>
      <c r="W86" s="305">
        <v>0</v>
      </c>
      <c r="X86" s="305">
        <v>0</v>
      </c>
      <c r="Y86" s="117" t="b">
        <f t="shared" si="13"/>
        <v>1</v>
      </c>
      <c r="Z86" s="118">
        <f t="shared" si="14"/>
        <v>0.5</v>
      </c>
      <c r="AA86" s="119" t="b">
        <f t="shared" si="15"/>
        <v>1</v>
      </c>
      <c r="AB86" s="119" t="b">
        <f t="shared" si="16"/>
        <v>1</v>
      </c>
    </row>
    <row r="87" spans="1:28" s="134" customFormat="1" ht="63" customHeight="1">
      <c r="A87" s="133">
        <v>85</v>
      </c>
      <c r="B87" s="43" t="s">
        <v>492</v>
      </c>
      <c r="C87" s="32" t="s">
        <v>170</v>
      </c>
      <c r="D87" s="43" t="s">
        <v>493</v>
      </c>
      <c r="E87" s="32">
        <v>3027073</v>
      </c>
      <c r="F87" s="43" t="s">
        <v>102</v>
      </c>
      <c r="G87" s="44" t="s">
        <v>494</v>
      </c>
      <c r="H87" s="32" t="s">
        <v>57</v>
      </c>
      <c r="I87" s="52">
        <v>0.382</v>
      </c>
      <c r="J87" s="32" t="s">
        <v>187</v>
      </c>
      <c r="K87" s="306">
        <v>1173016.8</v>
      </c>
      <c r="L87" s="306">
        <f t="shared" si="12"/>
        <v>821111.76</v>
      </c>
      <c r="M87" s="306">
        <f t="shared" si="11"/>
        <v>351905.04</v>
      </c>
      <c r="N87" s="45">
        <v>0.7</v>
      </c>
      <c r="O87" s="321">
        <v>0</v>
      </c>
      <c r="P87" s="321">
        <v>0</v>
      </c>
      <c r="Q87" s="305">
        <v>0</v>
      </c>
      <c r="R87" s="305">
        <f t="shared" si="6"/>
        <v>821111.76</v>
      </c>
      <c r="S87" s="305">
        <v>0</v>
      </c>
      <c r="T87" s="305">
        <v>0</v>
      </c>
      <c r="U87" s="305">
        <v>0</v>
      </c>
      <c r="V87" s="305">
        <v>0</v>
      </c>
      <c r="W87" s="305">
        <v>0</v>
      </c>
      <c r="X87" s="305">
        <v>0</v>
      </c>
      <c r="Y87" s="117" t="b">
        <f t="shared" si="13"/>
        <v>1</v>
      </c>
      <c r="Z87" s="118">
        <f t="shared" si="14"/>
        <v>0.7</v>
      </c>
      <c r="AA87" s="119" t="b">
        <f t="shared" si="15"/>
        <v>1</v>
      </c>
      <c r="AB87" s="119" t="b">
        <f t="shared" si="16"/>
        <v>1</v>
      </c>
    </row>
    <row r="88" spans="1:28" s="134" customFormat="1" ht="43.5" customHeight="1">
      <c r="A88" s="133">
        <v>86</v>
      </c>
      <c r="B88" s="43" t="s">
        <v>495</v>
      </c>
      <c r="C88" s="32" t="s">
        <v>170</v>
      </c>
      <c r="D88" s="43" t="s">
        <v>496</v>
      </c>
      <c r="E88" s="32">
        <v>3024011</v>
      </c>
      <c r="F88" s="43" t="s">
        <v>257</v>
      </c>
      <c r="G88" s="44" t="s">
        <v>497</v>
      </c>
      <c r="H88" s="32" t="s">
        <v>61</v>
      </c>
      <c r="I88" s="52">
        <v>0.174</v>
      </c>
      <c r="J88" s="46" t="s">
        <v>391</v>
      </c>
      <c r="K88" s="306">
        <v>189929.36</v>
      </c>
      <c r="L88" s="306">
        <f t="shared" si="12"/>
        <v>151943.49</v>
      </c>
      <c r="M88" s="306">
        <f aca="true" t="shared" si="17" ref="M88:M119">K88-L88</f>
        <v>37985.87</v>
      </c>
      <c r="N88" s="45">
        <v>0.8</v>
      </c>
      <c r="O88" s="321">
        <v>0</v>
      </c>
      <c r="P88" s="321">
        <v>0</v>
      </c>
      <c r="Q88" s="305">
        <v>0</v>
      </c>
      <c r="R88" s="305">
        <f t="shared" si="6"/>
        <v>151943.49</v>
      </c>
      <c r="S88" s="305">
        <v>0</v>
      </c>
      <c r="T88" s="305">
        <v>0</v>
      </c>
      <c r="U88" s="305">
        <v>0</v>
      </c>
      <c r="V88" s="305">
        <v>0</v>
      </c>
      <c r="W88" s="305">
        <v>0</v>
      </c>
      <c r="X88" s="305">
        <v>0</v>
      </c>
      <c r="Y88" s="117" t="b">
        <f t="shared" si="13"/>
        <v>1</v>
      </c>
      <c r="Z88" s="118">
        <f t="shared" si="14"/>
        <v>0.8</v>
      </c>
      <c r="AA88" s="119" t="b">
        <f t="shared" si="15"/>
        <v>1</v>
      </c>
      <c r="AB88" s="119" t="b">
        <f t="shared" si="16"/>
        <v>1</v>
      </c>
    </row>
    <row r="89" spans="1:28" s="134" customFormat="1" ht="30" customHeight="1">
      <c r="A89" s="133">
        <v>87</v>
      </c>
      <c r="B89" s="43" t="s">
        <v>498</v>
      </c>
      <c r="C89" s="32" t="s">
        <v>170</v>
      </c>
      <c r="D89" s="43" t="s">
        <v>327</v>
      </c>
      <c r="E89" s="32">
        <v>3021042</v>
      </c>
      <c r="F89" s="43" t="s">
        <v>94</v>
      </c>
      <c r="G89" s="44" t="s">
        <v>499</v>
      </c>
      <c r="H89" s="32" t="s">
        <v>57</v>
      </c>
      <c r="I89" s="52">
        <v>0.212</v>
      </c>
      <c r="J89" s="46" t="s">
        <v>187</v>
      </c>
      <c r="K89" s="306">
        <v>764848.28</v>
      </c>
      <c r="L89" s="306">
        <f aca="true" t="shared" si="18" ref="L89:L120">K89*N89</f>
        <v>382424.14</v>
      </c>
      <c r="M89" s="306">
        <f t="shared" si="17"/>
        <v>382424.14</v>
      </c>
      <c r="N89" s="45">
        <v>0.5</v>
      </c>
      <c r="O89" s="321">
        <v>0</v>
      </c>
      <c r="P89" s="321">
        <v>0</v>
      </c>
      <c r="Q89" s="305">
        <v>0</v>
      </c>
      <c r="R89" s="305">
        <f t="shared" si="6"/>
        <v>382424.14</v>
      </c>
      <c r="S89" s="305">
        <v>0</v>
      </c>
      <c r="T89" s="305">
        <v>0</v>
      </c>
      <c r="U89" s="305">
        <v>0</v>
      </c>
      <c r="V89" s="305">
        <v>0</v>
      </c>
      <c r="W89" s="305">
        <v>0</v>
      </c>
      <c r="X89" s="305">
        <v>0</v>
      </c>
      <c r="Y89" s="117" t="b">
        <f t="shared" si="13"/>
        <v>1</v>
      </c>
      <c r="Z89" s="118">
        <f t="shared" si="14"/>
        <v>0.5</v>
      </c>
      <c r="AA89" s="119" t="b">
        <f t="shared" si="15"/>
        <v>1</v>
      </c>
      <c r="AB89" s="119" t="b">
        <f t="shared" si="16"/>
        <v>1</v>
      </c>
    </row>
    <row r="90" spans="1:28" s="134" customFormat="1" ht="46.5" customHeight="1">
      <c r="A90" s="133">
        <v>88</v>
      </c>
      <c r="B90" s="43" t="s">
        <v>500</v>
      </c>
      <c r="C90" s="32" t="s">
        <v>170</v>
      </c>
      <c r="D90" s="43" t="s">
        <v>501</v>
      </c>
      <c r="E90" s="32">
        <v>3011011</v>
      </c>
      <c r="F90" s="43" t="s">
        <v>502</v>
      </c>
      <c r="G90" s="44" t="s">
        <v>503</v>
      </c>
      <c r="H90" s="32" t="s">
        <v>57</v>
      </c>
      <c r="I90" s="52">
        <v>0.146</v>
      </c>
      <c r="J90" s="32" t="s">
        <v>423</v>
      </c>
      <c r="K90" s="306">
        <v>411334.24</v>
      </c>
      <c r="L90" s="306">
        <f t="shared" si="18"/>
        <v>287933.97</v>
      </c>
      <c r="M90" s="306">
        <f t="shared" si="17"/>
        <v>123400.27</v>
      </c>
      <c r="N90" s="45">
        <v>0.7</v>
      </c>
      <c r="O90" s="321">
        <v>0</v>
      </c>
      <c r="P90" s="321">
        <v>0</v>
      </c>
      <c r="Q90" s="305">
        <v>0</v>
      </c>
      <c r="R90" s="305">
        <f t="shared" si="6"/>
        <v>287933.97</v>
      </c>
      <c r="S90" s="305">
        <v>0</v>
      </c>
      <c r="T90" s="305">
        <v>0</v>
      </c>
      <c r="U90" s="305">
        <v>0</v>
      </c>
      <c r="V90" s="305">
        <v>0</v>
      </c>
      <c r="W90" s="305">
        <v>0</v>
      </c>
      <c r="X90" s="305">
        <v>0</v>
      </c>
      <c r="Y90" s="117" t="b">
        <f t="shared" si="13"/>
        <v>1</v>
      </c>
      <c r="Z90" s="118">
        <f t="shared" si="14"/>
        <v>0.7</v>
      </c>
      <c r="AA90" s="119" t="b">
        <f t="shared" si="15"/>
        <v>1</v>
      </c>
      <c r="AB90" s="119" t="b">
        <f t="shared" si="16"/>
        <v>1</v>
      </c>
    </row>
    <row r="91" spans="1:28" s="134" customFormat="1" ht="30" customHeight="1">
      <c r="A91" s="133">
        <v>89</v>
      </c>
      <c r="B91" s="43" t="s">
        <v>504</v>
      </c>
      <c r="C91" s="32" t="s">
        <v>170</v>
      </c>
      <c r="D91" s="43" t="s">
        <v>505</v>
      </c>
      <c r="E91" s="32">
        <v>3027092</v>
      </c>
      <c r="F91" s="43" t="s">
        <v>102</v>
      </c>
      <c r="G91" s="44" t="s">
        <v>506</v>
      </c>
      <c r="H91" s="32" t="s">
        <v>57</v>
      </c>
      <c r="I91" s="52">
        <v>0.856</v>
      </c>
      <c r="J91" s="46" t="s">
        <v>273</v>
      </c>
      <c r="K91" s="306">
        <v>969424.56</v>
      </c>
      <c r="L91" s="306">
        <f t="shared" si="18"/>
        <v>775539.65</v>
      </c>
      <c r="M91" s="306">
        <f t="shared" si="17"/>
        <v>193884.91</v>
      </c>
      <c r="N91" s="45">
        <v>0.8</v>
      </c>
      <c r="O91" s="321">
        <v>0</v>
      </c>
      <c r="P91" s="321">
        <v>0</v>
      </c>
      <c r="Q91" s="305">
        <v>0</v>
      </c>
      <c r="R91" s="305">
        <f t="shared" si="6"/>
        <v>775539.65</v>
      </c>
      <c r="S91" s="305">
        <v>0</v>
      </c>
      <c r="T91" s="305">
        <v>0</v>
      </c>
      <c r="U91" s="305">
        <v>0</v>
      </c>
      <c r="V91" s="305">
        <v>0</v>
      </c>
      <c r="W91" s="305">
        <v>0</v>
      </c>
      <c r="X91" s="305">
        <v>0</v>
      </c>
      <c r="Y91" s="117" t="b">
        <f t="shared" si="13"/>
        <v>1</v>
      </c>
      <c r="Z91" s="118">
        <f t="shared" si="14"/>
        <v>0.8</v>
      </c>
      <c r="AA91" s="119" t="b">
        <f t="shared" si="15"/>
        <v>1</v>
      </c>
      <c r="AB91" s="119" t="b">
        <f t="shared" si="16"/>
        <v>1</v>
      </c>
    </row>
    <row r="92" spans="1:28" s="134" customFormat="1" ht="30" customHeight="1">
      <c r="A92" s="133">
        <v>90</v>
      </c>
      <c r="B92" s="43" t="s">
        <v>507</v>
      </c>
      <c r="C92" s="32" t="s">
        <v>170</v>
      </c>
      <c r="D92" s="43" t="s">
        <v>508</v>
      </c>
      <c r="E92" s="32">
        <v>3018073</v>
      </c>
      <c r="F92" s="43" t="s">
        <v>151</v>
      </c>
      <c r="G92" s="44" t="s">
        <v>509</v>
      </c>
      <c r="H92" s="32" t="s">
        <v>57</v>
      </c>
      <c r="I92" s="52">
        <v>0.48</v>
      </c>
      <c r="J92" s="32" t="s">
        <v>440</v>
      </c>
      <c r="K92" s="306">
        <v>1064131.49</v>
      </c>
      <c r="L92" s="306">
        <f t="shared" si="18"/>
        <v>851305.19</v>
      </c>
      <c r="M92" s="306">
        <f t="shared" si="17"/>
        <v>212826.3</v>
      </c>
      <c r="N92" s="45">
        <v>0.8</v>
      </c>
      <c r="O92" s="321">
        <v>0</v>
      </c>
      <c r="P92" s="321">
        <v>0</v>
      </c>
      <c r="Q92" s="305">
        <v>0</v>
      </c>
      <c r="R92" s="305">
        <f t="shared" si="6"/>
        <v>851305.19</v>
      </c>
      <c r="S92" s="305">
        <v>0</v>
      </c>
      <c r="T92" s="305">
        <v>0</v>
      </c>
      <c r="U92" s="305">
        <v>0</v>
      </c>
      <c r="V92" s="305">
        <v>0</v>
      </c>
      <c r="W92" s="305">
        <v>0</v>
      </c>
      <c r="X92" s="305">
        <v>0</v>
      </c>
      <c r="Y92" s="117" t="b">
        <f t="shared" si="13"/>
        <v>1</v>
      </c>
      <c r="Z92" s="118">
        <f t="shared" si="14"/>
        <v>0.8</v>
      </c>
      <c r="AA92" s="119" t="b">
        <f t="shared" si="15"/>
        <v>1</v>
      </c>
      <c r="AB92" s="119" t="b">
        <f t="shared" si="16"/>
        <v>1</v>
      </c>
    </row>
    <row r="93" spans="1:28" s="134" customFormat="1" ht="37.5" customHeight="1">
      <c r="A93" s="133">
        <v>91</v>
      </c>
      <c r="B93" s="43" t="s">
        <v>510</v>
      </c>
      <c r="C93" s="32" t="s">
        <v>170</v>
      </c>
      <c r="D93" s="43" t="s">
        <v>511</v>
      </c>
      <c r="E93" s="32">
        <v>3009022</v>
      </c>
      <c r="F93" s="43" t="s">
        <v>356</v>
      </c>
      <c r="G93" s="44" t="s">
        <v>512</v>
      </c>
      <c r="H93" s="32" t="s">
        <v>57</v>
      </c>
      <c r="I93" s="52">
        <v>0.318</v>
      </c>
      <c r="J93" s="85" t="s">
        <v>423</v>
      </c>
      <c r="K93" s="306">
        <v>466841.65</v>
      </c>
      <c r="L93" s="306">
        <f t="shared" si="18"/>
        <v>280104.99</v>
      </c>
      <c r="M93" s="306">
        <f t="shared" si="17"/>
        <v>186736.66</v>
      </c>
      <c r="N93" s="45">
        <v>0.6</v>
      </c>
      <c r="O93" s="321">
        <v>0</v>
      </c>
      <c r="P93" s="321">
        <v>0</v>
      </c>
      <c r="Q93" s="305">
        <v>0</v>
      </c>
      <c r="R93" s="305">
        <f t="shared" si="6"/>
        <v>280104.99</v>
      </c>
      <c r="S93" s="305">
        <v>0</v>
      </c>
      <c r="T93" s="305">
        <v>0</v>
      </c>
      <c r="U93" s="305">
        <v>0</v>
      </c>
      <c r="V93" s="305">
        <v>0</v>
      </c>
      <c r="W93" s="305">
        <v>0</v>
      </c>
      <c r="X93" s="305">
        <v>0</v>
      </c>
      <c r="Y93" s="117" t="b">
        <f t="shared" si="13"/>
        <v>1</v>
      </c>
      <c r="Z93" s="118">
        <f t="shared" si="14"/>
        <v>0.6</v>
      </c>
      <c r="AA93" s="119" t="b">
        <f t="shared" si="15"/>
        <v>1</v>
      </c>
      <c r="AB93" s="119" t="b">
        <f t="shared" si="16"/>
        <v>1</v>
      </c>
    </row>
    <row r="94" spans="1:28" s="134" customFormat="1" ht="36.75" customHeight="1">
      <c r="A94" s="133">
        <v>92</v>
      </c>
      <c r="B94" s="43" t="s">
        <v>513</v>
      </c>
      <c r="C94" s="32" t="s">
        <v>170</v>
      </c>
      <c r="D94" s="43" t="s">
        <v>165</v>
      </c>
      <c r="E94" s="32">
        <v>3027011</v>
      </c>
      <c r="F94" s="43" t="s">
        <v>102</v>
      </c>
      <c r="G94" s="44" t="s">
        <v>514</v>
      </c>
      <c r="H94" s="32" t="s">
        <v>57</v>
      </c>
      <c r="I94" s="52">
        <v>0.189</v>
      </c>
      <c r="J94" s="32" t="s">
        <v>515</v>
      </c>
      <c r="K94" s="306">
        <v>1497371.44</v>
      </c>
      <c r="L94" s="306">
        <f t="shared" si="18"/>
        <v>898422.86</v>
      </c>
      <c r="M94" s="306">
        <f t="shared" si="17"/>
        <v>598948.58</v>
      </c>
      <c r="N94" s="45">
        <v>0.6</v>
      </c>
      <c r="O94" s="321">
        <v>0</v>
      </c>
      <c r="P94" s="321">
        <v>0</v>
      </c>
      <c r="Q94" s="305">
        <v>0</v>
      </c>
      <c r="R94" s="305">
        <f t="shared" si="6"/>
        <v>898422.86</v>
      </c>
      <c r="S94" s="305">
        <v>0</v>
      </c>
      <c r="T94" s="305">
        <v>0</v>
      </c>
      <c r="U94" s="305">
        <v>0</v>
      </c>
      <c r="V94" s="305">
        <v>0</v>
      </c>
      <c r="W94" s="305">
        <v>0</v>
      </c>
      <c r="X94" s="305">
        <v>0</v>
      </c>
      <c r="Y94" s="117" t="b">
        <f t="shared" si="13"/>
        <v>1</v>
      </c>
      <c r="Z94" s="118">
        <f t="shared" si="14"/>
        <v>0.6</v>
      </c>
      <c r="AA94" s="119" t="b">
        <f t="shared" si="15"/>
        <v>1</v>
      </c>
      <c r="AB94" s="119" t="b">
        <f t="shared" si="16"/>
        <v>1</v>
      </c>
    </row>
    <row r="95" spans="1:28" s="134" customFormat="1" ht="39.75" customHeight="1">
      <c r="A95" s="133">
        <v>93</v>
      </c>
      <c r="B95" s="43" t="s">
        <v>516</v>
      </c>
      <c r="C95" s="32" t="s">
        <v>170</v>
      </c>
      <c r="D95" s="43" t="s">
        <v>517</v>
      </c>
      <c r="E95" s="32">
        <v>3030053</v>
      </c>
      <c r="F95" s="43" t="s">
        <v>397</v>
      </c>
      <c r="G95" s="44" t="s">
        <v>518</v>
      </c>
      <c r="H95" s="32" t="s">
        <v>57</v>
      </c>
      <c r="I95" s="52">
        <v>0.261</v>
      </c>
      <c r="J95" s="46" t="s">
        <v>310</v>
      </c>
      <c r="K95" s="306">
        <v>2775936.06</v>
      </c>
      <c r="L95" s="306">
        <f t="shared" si="18"/>
        <v>1387968.03</v>
      </c>
      <c r="M95" s="306">
        <f t="shared" si="17"/>
        <v>1387968.03</v>
      </c>
      <c r="N95" s="45">
        <v>0.5</v>
      </c>
      <c r="O95" s="321">
        <v>0</v>
      </c>
      <c r="P95" s="321">
        <v>0</v>
      </c>
      <c r="Q95" s="305">
        <v>0</v>
      </c>
      <c r="R95" s="305">
        <f t="shared" si="6"/>
        <v>1387968.03</v>
      </c>
      <c r="S95" s="305">
        <v>0</v>
      </c>
      <c r="T95" s="305">
        <v>0</v>
      </c>
      <c r="U95" s="305">
        <v>0</v>
      </c>
      <c r="V95" s="305">
        <v>0</v>
      </c>
      <c r="W95" s="305">
        <v>0</v>
      </c>
      <c r="X95" s="305">
        <v>0</v>
      </c>
      <c r="Y95" s="117" t="b">
        <f t="shared" si="13"/>
        <v>1</v>
      </c>
      <c r="Z95" s="118">
        <f t="shared" si="14"/>
        <v>0.5</v>
      </c>
      <c r="AA95" s="119" t="b">
        <f t="shared" si="15"/>
        <v>1</v>
      </c>
      <c r="AB95" s="119" t="b">
        <f t="shared" si="16"/>
        <v>1</v>
      </c>
    </row>
    <row r="96" spans="1:28" s="134" customFormat="1" ht="39.75" customHeight="1">
      <c r="A96" s="133">
        <v>94</v>
      </c>
      <c r="B96" s="43" t="s">
        <v>519</v>
      </c>
      <c r="C96" s="32" t="s">
        <v>170</v>
      </c>
      <c r="D96" s="43" t="s">
        <v>496</v>
      </c>
      <c r="E96" s="32">
        <v>3024011</v>
      </c>
      <c r="F96" s="43" t="s">
        <v>257</v>
      </c>
      <c r="G96" s="44" t="s">
        <v>520</v>
      </c>
      <c r="H96" s="32" t="s">
        <v>61</v>
      </c>
      <c r="I96" s="52">
        <v>0.24</v>
      </c>
      <c r="J96" s="46" t="s">
        <v>187</v>
      </c>
      <c r="K96" s="306">
        <v>166571.05</v>
      </c>
      <c r="L96" s="306">
        <f t="shared" si="18"/>
        <v>133256.84</v>
      </c>
      <c r="M96" s="306">
        <f t="shared" si="17"/>
        <v>33314.21</v>
      </c>
      <c r="N96" s="45">
        <v>0.8</v>
      </c>
      <c r="O96" s="321">
        <v>0</v>
      </c>
      <c r="P96" s="321">
        <v>0</v>
      </c>
      <c r="Q96" s="305">
        <v>0</v>
      </c>
      <c r="R96" s="305">
        <f t="shared" si="6"/>
        <v>133256.84</v>
      </c>
      <c r="S96" s="305">
        <v>0</v>
      </c>
      <c r="T96" s="305">
        <v>0</v>
      </c>
      <c r="U96" s="305">
        <v>0</v>
      </c>
      <c r="V96" s="305">
        <v>0</v>
      </c>
      <c r="W96" s="305">
        <v>0</v>
      </c>
      <c r="X96" s="305">
        <v>0</v>
      </c>
      <c r="Y96" s="117" t="b">
        <f t="shared" si="13"/>
        <v>1</v>
      </c>
      <c r="Z96" s="118">
        <f t="shared" si="14"/>
        <v>0.8</v>
      </c>
      <c r="AA96" s="119" t="b">
        <f t="shared" si="15"/>
        <v>1</v>
      </c>
      <c r="AB96" s="119" t="b">
        <f t="shared" si="16"/>
        <v>1</v>
      </c>
    </row>
    <row r="97" spans="1:28" s="134" customFormat="1" ht="30" customHeight="1">
      <c r="A97" s="133">
        <v>95</v>
      </c>
      <c r="B97" s="43" t="s">
        <v>521</v>
      </c>
      <c r="C97" s="32" t="s">
        <v>170</v>
      </c>
      <c r="D97" s="43" t="s">
        <v>522</v>
      </c>
      <c r="E97" s="32">
        <v>3028022</v>
      </c>
      <c r="F97" s="43" t="s">
        <v>261</v>
      </c>
      <c r="G97" s="44" t="s">
        <v>523</v>
      </c>
      <c r="H97" s="32" t="s">
        <v>57</v>
      </c>
      <c r="I97" s="52">
        <v>0.227</v>
      </c>
      <c r="J97" s="46" t="s">
        <v>303</v>
      </c>
      <c r="K97" s="306">
        <v>610090.13</v>
      </c>
      <c r="L97" s="306">
        <f t="shared" si="18"/>
        <v>427063.09</v>
      </c>
      <c r="M97" s="306">
        <f t="shared" si="17"/>
        <v>183027.04</v>
      </c>
      <c r="N97" s="45">
        <v>0.7</v>
      </c>
      <c r="O97" s="321">
        <v>0</v>
      </c>
      <c r="P97" s="321">
        <v>0</v>
      </c>
      <c r="Q97" s="305">
        <v>0</v>
      </c>
      <c r="R97" s="305">
        <f t="shared" si="6"/>
        <v>427063.09</v>
      </c>
      <c r="S97" s="305">
        <v>0</v>
      </c>
      <c r="T97" s="305">
        <v>0</v>
      </c>
      <c r="U97" s="305">
        <v>0</v>
      </c>
      <c r="V97" s="305">
        <v>0</v>
      </c>
      <c r="W97" s="305">
        <v>0</v>
      </c>
      <c r="X97" s="305">
        <v>0</v>
      </c>
      <c r="Y97" s="117" t="b">
        <f t="shared" si="13"/>
        <v>1</v>
      </c>
      <c r="Z97" s="118">
        <f t="shared" si="14"/>
        <v>0.7</v>
      </c>
      <c r="AA97" s="119" t="b">
        <f t="shared" si="15"/>
        <v>1</v>
      </c>
      <c r="AB97" s="119" t="b">
        <f t="shared" si="16"/>
        <v>1</v>
      </c>
    </row>
    <row r="98" spans="1:28" s="134" customFormat="1" ht="30" customHeight="1">
      <c r="A98" s="133">
        <v>96</v>
      </c>
      <c r="B98" s="43" t="s">
        <v>524</v>
      </c>
      <c r="C98" s="32" t="s">
        <v>170</v>
      </c>
      <c r="D98" s="43" t="s">
        <v>525</v>
      </c>
      <c r="E98" s="32">
        <v>3012043</v>
      </c>
      <c r="F98" s="43" t="s">
        <v>160</v>
      </c>
      <c r="G98" s="44" t="s">
        <v>526</v>
      </c>
      <c r="H98" s="32" t="s">
        <v>57</v>
      </c>
      <c r="I98" s="52">
        <v>0.489</v>
      </c>
      <c r="J98" s="46" t="s">
        <v>527</v>
      </c>
      <c r="K98" s="306">
        <v>875875.47</v>
      </c>
      <c r="L98" s="306">
        <f t="shared" si="18"/>
        <v>525525.28</v>
      </c>
      <c r="M98" s="306">
        <f t="shared" si="17"/>
        <v>350350.19</v>
      </c>
      <c r="N98" s="45">
        <v>0.6</v>
      </c>
      <c r="O98" s="321">
        <v>0</v>
      </c>
      <c r="P98" s="321">
        <v>0</v>
      </c>
      <c r="Q98" s="305">
        <v>0</v>
      </c>
      <c r="R98" s="305">
        <f aca="true" t="shared" si="19" ref="R98:R148">L98</f>
        <v>525525.28</v>
      </c>
      <c r="S98" s="305">
        <v>0</v>
      </c>
      <c r="T98" s="305">
        <v>0</v>
      </c>
      <c r="U98" s="305">
        <v>0</v>
      </c>
      <c r="V98" s="305">
        <v>0</v>
      </c>
      <c r="W98" s="305">
        <v>0</v>
      </c>
      <c r="X98" s="305">
        <v>0</v>
      </c>
      <c r="Y98" s="117" t="b">
        <f t="shared" si="13"/>
        <v>1</v>
      </c>
      <c r="Z98" s="118">
        <f t="shared" si="14"/>
        <v>0.6</v>
      </c>
      <c r="AA98" s="119" t="b">
        <f t="shared" si="15"/>
        <v>1</v>
      </c>
      <c r="AB98" s="119" t="b">
        <f t="shared" si="16"/>
        <v>1</v>
      </c>
    </row>
    <row r="99" spans="1:28" s="134" customFormat="1" ht="30" customHeight="1">
      <c r="A99" s="133">
        <v>97</v>
      </c>
      <c r="B99" s="43" t="s">
        <v>528</v>
      </c>
      <c r="C99" s="32" t="s">
        <v>170</v>
      </c>
      <c r="D99" s="43" t="s">
        <v>529</v>
      </c>
      <c r="E99" s="32">
        <v>3029033</v>
      </c>
      <c r="F99" s="43" t="s">
        <v>428</v>
      </c>
      <c r="G99" s="44" t="s">
        <v>530</v>
      </c>
      <c r="H99" s="32" t="s">
        <v>50</v>
      </c>
      <c r="I99" s="52">
        <v>0.108</v>
      </c>
      <c r="J99" s="32" t="s">
        <v>531</v>
      </c>
      <c r="K99" s="306">
        <v>1151320.1</v>
      </c>
      <c r="L99" s="306">
        <f t="shared" si="18"/>
        <v>575660.05</v>
      </c>
      <c r="M99" s="306">
        <f t="shared" si="17"/>
        <v>575660.05</v>
      </c>
      <c r="N99" s="45">
        <v>0.5</v>
      </c>
      <c r="O99" s="321">
        <v>0</v>
      </c>
      <c r="P99" s="321">
        <v>0</v>
      </c>
      <c r="Q99" s="305">
        <v>0</v>
      </c>
      <c r="R99" s="305">
        <f t="shared" si="19"/>
        <v>575660.05</v>
      </c>
      <c r="S99" s="305">
        <v>0</v>
      </c>
      <c r="T99" s="305">
        <v>0</v>
      </c>
      <c r="U99" s="305">
        <v>0</v>
      </c>
      <c r="V99" s="305">
        <v>0</v>
      </c>
      <c r="W99" s="305">
        <v>0</v>
      </c>
      <c r="X99" s="305">
        <v>0</v>
      </c>
      <c r="Y99" s="117" t="b">
        <f t="shared" si="13"/>
        <v>1</v>
      </c>
      <c r="Z99" s="118">
        <f t="shared" si="14"/>
        <v>0.5</v>
      </c>
      <c r="AA99" s="119" t="b">
        <f t="shared" si="15"/>
        <v>1</v>
      </c>
      <c r="AB99" s="119" t="b">
        <f t="shared" si="16"/>
        <v>1</v>
      </c>
    </row>
    <row r="100" spans="1:28" s="134" customFormat="1" ht="36.75" customHeight="1">
      <c r="A100" s="133">
        <v>98</v>
      </c>
      <c r="B100" s="43" t="s">
        <v>532</v>
      </c>
      <c r="C100" s="32" t="s">
        <v>170</v>
      </c>
      <c r="D100" s="43" t="s">
        <v>533</v>
      </c>
      <c r="E100" s="32">
        <v>3024022</v>
      </c>
      <c r="F100" s="43" t="s">
        <v>257</v>
      </c>
      <c r="G100" s="44" t="s">
        <v>534</v>
      </c>
      <c r="H100" s="32" t="s">
        <v>50</v>
      </c>
      <c r="I100" s="52">
        <v>0.342</v>
      </c>
      <c r="J100" s="32" t="s">
        <v>220</v>
      </c>
      <c r="K100" s="306">
        <v>1335194.31</v>
      </c>
      <c r="L100" s="306">
        <f t="shared" si="18"/>
        <v>667597.16</v>
      </c>
      <c r="M100" s="306">
        <f t="shared" si="17"/>
        <v>667597.15</v>
      </c>
      <c r="N100" s="45">
        <v>0.5</v>
      </c>
      <c r="O100" s="321">
        <v>0</v>
      </c>
      <c r="P100" s="321">
        <v>0</v>
      </c>
      <c r="Q100" s="305">
        <v>0</v>
      </c>
      <c r="R100" s="305">
        <f t="shared" si="19"/>
        <v>667597.16</v>
      </c>
      <c r="S100" s="305">
        <v>0</v>
      </c>
      <c r="T100" s="305">
        <v>0</v>
      </c>
      <c r="U100" s="305">
        <v>0</v>
      </c>
      <c r="V100" s="305">
        <v>0</v>
      </c>
      <c r="W100" s="305">
        <v>0</v>
      </c>
      <c r="X100" s="305">
        <v>0</v>
      </c>
      <c r="Y100" s="117" t="b">
        <f t="shared" si="13"/>
        <v>1</v>
      </c>
      <c r="Z100" s="118">
        <f t="shared" si="14"/>
        <v>0.5</v>
      </c>
      <c r="AA100" s="119" t="b">
        <f t="shared" si="15"/>
        <v>1</v>
      </c>
      <c r="AB100" s="119" t="b">
        <f t="shared" si="16"/>
        <v>1</v>
      </c>
    </row>
    <row r="101" spans="1:28" s="134" customFormat="1" ht="39.75" customHeight="1">
      <c r="A101" s="133">
        <v>99</v>
      </c>
      <c r="B101" s="43" t="s">
        <v>535</v>
      </c>
      <c r="C101" s="32" t="s">
        <v>170</v>
      </c>
      <c r="D101" s="43" t="s">
        <v>536</v>
      </c>
      <c r="E101" s="32">
        <v>3021072</v>
      </c>
      <c r="F101" s="43" t="s">
        <v>94</v>
      </c>
      <c r="G101" s="44" t="s">
        <v>537</v>
      </c>
      <c r="H101" s="32" t="s">
        <v>57</v>
      </c>
      <c r="I101" s="52">
        <v>0.377</v>
      </c>
      <c r="J101" s="46" t="s">
        <v>187</v>
      </c>
      <c r="K101" s="306">
        <v>1847472.47</v>
      </c>
      <c r="L101" s="306">
        <f t="shared" si="18"/>
        <v>923736.24</v>
      </c>
      <c r="M101" s="306">
        <f t="shared" si="17"/>
        <v>923736.23</v>
      </c>
      <c r="N101" s="45">
        <v>0.5</v>
      </c>
      <c r="O101" s="321">
        <v>0</v>
      </c>
      <c r="P101" s="321">
        <v>0</v>
      </c>
      <c r="Q101" s="305">
        <v>0</v>
      </c>
      <c r="R101" s="305">
        <f t="shared" si="19"/>
        <v>923736.24</v>
      </c>
      <c r="S101" s="305">
        <v>0</v>
      </c>
      <c r="T101" s="305">
        <v>0</v>
      </c>
      <c r="U101" s="305">
        <v>0</v>
      </c>
      <c r="V101" s="305">
        <v>0</v>
      </c>
      <c r="W101" s="305">
        <v>0</v>
      </c>
      <c r="X101" s="305">
        <v>0</v>
      </c>
      <c r="Y101" s="117" t="b">
        <f t="shared" si="13"/>
        <v>1</v>
      </c>
      <c r="Z101" s="118">
        <f t="shared" si="14"/>
        <v>0.5</v>
      </c>
      <c r="AA101" s="119" t="b">
        <f t="shared" si="15"/>
        <v>1</v>
      </c>
      <c r="AB101" s="119" t="b">
        <f t="shared" si="16"/>
        <v>1</v>
      </c>
    </row>
    <row r="102" spans="1:28" s="134" customFormat="1" ht="30" customHeight="1">
      <c r="A102" s="133">
        <v>100</v>
      </c>
      <c r="B102" s="43" t="s">
        <v>538</v>
      </c>
      <c r="C102" s="32" t="s">
        <v>170</v>
      </c>
      <c r="D102" s="43" t="s">
        <v>119</v>
      </c>
      <c r="E102" s="32">
        <v>3002032</v>
      </c>
      <c r="F102" s="43" t="s">
        <v>120</v>
      </c>
      <c r="G102" s="44" t="s">
        <v>539</v>
      </c>
      <c r="H102" s="32" t="s">
        <v>50</v>
      </c>
      <c r="I102" s="52">
        <v>0.385</v>
      </c>
      <c r="J102" s="32" t="s">
        <v>391</v>
      </c>
      <c r="K102" s="306">
        <v>632588.35</v>
      </c>
      <c r="L102" s="306">
        <f t="shared" si="18"/>
        <v>379553.01</v>
      </c>
      <c r="M102" s="306">
        <f t="shared" si="17"/>
        <v>253035.34</v>
      </c>
      <c r="N102" s="45">
        <v>0.6</v>
      </c>
      <c r="O102" s="321">
        <v>0</v>
      </c>
      <c r="P102" s="321">
        <v>0</v>
      </c>
      <c r="Q102" s="305">
        <v>0</v>
      </c>
      <c r="R102" s="305">
        <f t="shared" si="19"/>
        <v>379553.01</v>
      </c>
      <c r="S102" s="305">
        <v>0</v>
      </c>
      <c r="T102" s="305">
        <v>0</v>
      </c>
      <c r="U102" s="305">
        <v>0</v>
      </c>
      <c r="V102" s="305">
        <v>0</v>
      </c>
      <c r="W102" s="305">
        <v>0</v>
      </c>
      <c r="X102" s="305">
        <v>0</v>
      </c>
      <c r="Y102" s="117" t="b">
        <f t="shared" si="13"/>
        <v>1</v>
      </c>
      <c r="Z102" s="118">
        <f t="shared" si="14"/>
        <v>0.6</v>
      </c>
      <c r="AA102" s="119" t="b">
        <f t="shared" si="15"/>
        <v>1</v>
      </c>
      <c r="AB102" s="119" t="b">
        <f t="shared" si="16"/>
        <v>1</v>
      </c>
    </row>
    <row r="103" spans="1:28" s="134" customFormat="1" ht="30" customHeight="1">
      <c r="A103" s="133">
        <v>101</v>
      </c>
      <c r="B103" s="43" t="s">
        <v>540</v>
      </c>
      <c r="C103" s="32" t="s">
        <v>170</v>
      </c>
      <c r="D103" s="43" t="s">
        <v>541</v>
      </c>
      <c r="E103" s="32">
        <v>3028072</v>
      </c>
      <c r="F103" s="43" t="s">
        <v>261</v>
      </c>
      <c r="G103" s="44" t="s">
        <v>542</v>
      </c>
      <c r="H103" s="32" t="s">
        <v>50</v>
      </c>
      <c r="I103" s="52">
        <v>0.402</v>
      </c>
      <c r="J103" s="46" t="s">
        <v>368</v>
      </c>
      <c r="K103" s="306">
        <v>1138838.07</v>
      </c>
      <c r="L103" s="306">
        <f t="shared" si="18"/>
        <v>683302.84</v>
      </c>
      <c r="M103" s="306">
        <f t="shared" si="17"/>
        <v>455535.23</v>
      </c>
      <c r="N103" s="45">
        <v>0.6</v>
      </c>
      <c r="O103" s="321">
        <v>0</v>
      </c>
      <c r="P103" s="321">
        <v>0</v>
      </c>
      <c r="Q103" s="305">
        <v>0</v>
      </c>
      <c r="R103" s="305">
        <f t="shared" si="19"/>
        <v>683302.84</v>
      </c>
      <c r="S103" s="305">
        <v>0</v>
      </c>
      <c r="T103" s="305">
        <v>0</v>
      </c>
      <c r="U103" s="305">
        <v>0</v>
      </c>
      <c r="V103" s="305">
        <v>0</v>
      </c>
      <c r="W103" s="305">
        <v>0</v>
      </c>
      <c r="X103" s="305">
        <v>0</v>
      </c>
      <c r="Y103" s="117" t="b">
        <f t="shared" si="13"/>
        <v>1</v>
      </c>
      <c r="Z103" s="118">
        <f t="shared" si="14"/>
        <v>0.6</v>
      </c>
      <c r="AA103" s="119" t="b">
        <f t="shared" si="15"/>
        <v>1</v>
      </c>
      <c r="AB103" s="119" t="b">
        <f t="shared" si="16"/>
        <v>1</v>
      </c>
    </row>
    <row r="104" spans="1:28" s="134" customFormat="1" ht="36" customHeight="1">
      <c r="A104" s="133">
        <v>102</v>
      </c>
      <c r="B104" s="43" t="s">
        <v>543</v>
      </c>
      <c r="C104" s="32" t="s">
        <v>170</v>
      </c>
      <c r="D104" s="43" t="s">
        <v>92</v>
      </c>
      <c r="E104" s="32">
        <v>3021052</v>
      </c>
      <c r="F104" s="43" t="s">
        <v>94</v>
      </c>
      <c r="G104" s="44" t="s">
        <v>544</v>
      </c>
      <c r="H104" s="32" t="s">
        <v>57</v>
      </c>
      <c r="I104" s="52">
        <v>0.844</v>
      </c>
      <c r="J104" s="32" t="s">
        <v>368</v>
      </c>
      <c r="K104" s="306">
        <v>4152754.01</v>
      </c>
      <c r="L104" s="306">
        <f t="shared" si="18"/>
        <v>2076377.01</v>
      </c>
      <c r="M104" s="306">
        <f t="shared" si="17"/>
        <v>2076377</v>
      </c>
      <c r="N104" s="45">
        <v>0.5</v>
      </c>
      <c r="O104" s="321">
        <v>0</v>
      </c>
      <c r="P104" s="321">
        <v>0</v>
      </c>
      <c r="Q104" s="305">
        <v>0</v>
      </c>
      <c r="R104" s="305">
        <f t="shared" si="19"/>
        <v>2076377.01</v>
      </c>
      <c r="S104" s="305">
        <v>0</v>
      </c>
      <c r="T104" s="305">
        <v>0</v>
      </c>
      <c r="U104" s="305">
        <v>0</v>
      </c>
      <c r="V104" s="305">
        <v>0</v>
      </c>
      <c r="W104" s="305">
        <v>0</v>
      </c>
      <c r="X104" s="305">
        <v>0</v>
      </c>
      <c r="Y104" s="117" t="b">
        <f t="shared" si="13"/>
        <v>1</v>
      </c>
      <c r="Z104" s="118">
        <f t="shared" si="14"/>
        <v>0.5</v>
      </c>
      <c r="AA104" s="119" t="b">
        <f t="shared" si="15"/>
        <v>1</v>
      </c>
      <c r="AB104" s="119" t="b">
        <f t="shared" si="16"/>
        <v>1</v>
      </c>
    </row>
    <row r="105" spans="1:28" s="134" customFormat="1" ht="39.75" customHeight="1">
      <c r="A105" s="133">
        <v>103</v>
      </c>
      <c r="B105" s="43" t="s">
        <v>545</v>
      </c>
      <c r="C105" s="32" t="s">
        <v>170</v>
      </c>
      <c r="D105" s="43" t="s">
        <v>546</v>
      </c>
      <c r="E105" s="32">
        <v>3025043</v>
      </c>
      <c r="F105" s="43" t="s">
        <v>218</v>
      </c>
      <c r="G105" s="44" t="s">
        <v>547</v>
      </c>
      <c r="H105" s="32" t="s">
        <v>57</v>
      </c>
      <c r="I105" s="52">
        <v>1.219</v>
      </c>
      <c r="J105" s="32" t="s">
        <v>399</v>
      </c>
      <c r="K105" s="306">
        <v>4264941.53</v>
      </c>
      <c r="L105" s="306">
        <f t="shared" si="18"/>
        <v>2132470.77</v>
      </c>
      <c r="M105" s="306">
        <f t="shared" si="17"/>
        <v>2132470.76</v>
      </c>
      <c r="N105" s="45">
        <v>0.5</v>
      </c>
      <c r="O105" s="321">
        <v>0</v>
      </c>
      <c r="P105" s="321">
        <v>0</v>
      </c>
      <c r="Q105" s="305">
        <v>0</v>
      </c>
      <c r="R105" s="305">
        <f t="shared" si="19"/>
        <v>2132470.77</v>
      </c>
      <c r="S105" s="305">
        <v>0</v>
      </c>
      <c r="T105" s="305">
        <v>0</v>
      </c>
      <c r="U105" s="305">
        <v>0</v>
      </c>
      <c r="V105" s="305">
        <v>0</v>
      </c>
      <c r="W105" s="305">
        <v>0</v>
      </c>
      <c r="X105" s="305">
        <v>0</v>
      </c>
      <c r="Y105" s="117" t="b">
        <f t="shared" si="13"/>
        <v>1</v>
      </c>
      <c r="Z105" s="118">
        <f t="shared" si="14"/>
        <v>0.5</v>
      </c>
      <c r="AA105" s="119" t="b">
        <f t="shared" si="15"/>
        <v>1</v>
      </c>
      <c r="AB105" s="119" t="b">
        <f t="shared" si="16"/>
        <v>1</v>
      </c>
    </row>
    <row r="106" spans="1:28" s="134" customFormat="1" ht="30" customHeight="1">
      <c r="A106" s="133">
        <v>104</v>
      </c>
      <c r="B106" s="43" t="s">
        <v>548</v>
      </c>
      <c r="C106" s="32" t="s">
        <v>170</v>
      </c>
      <c r="D106" s="43" t="s">
        <v>427</v>
      </c>
      <c r="E106" s="32">
        <v>3029022</v>
      </c>
      <c r="F106" s="43" t="s">
        <v>428</v>
      </c>
      <c r="G106" s="44" t="s">
        <v>549</v>
      </c>
      <c r="H106" s="32" t="s">
        <v>50</v>
      </c>
      <c r="I106" s="52">
        <v>0.322</v>
      </c>
      <c r="J106" s="32" t="s">
        <v>550</v>
      </c>
      <c r="K106" s="306">
        <v>657712.83</v>
      </c>
      <c r="L106" s="306">
        <f t="shared" si="18"/>
        <v>328856.42</v>
      </c>
      <c r="M106" s="306">
        <f t="shared" si="17"/>
        <v>328856.41</v>
      </c>
      <c r="N106" s="45">
        <v>0.5</v>
      </c>
      <c r="O106" s="321">
        <v>0</v>
      </c>
      <c r="P106" s="321">
        <v>0</v>
      </c>
      <c r="Q106" s="305">
        <v>0</v>
      </c>
      <c r="R106" s="305">
        <f t="shared" si="19"/>
        <v>328856.42</v>
      </c>
      <c r="S106" s="305">
        <v>0</v>
      </c>
      <c r="T106" s="305">
        <v>0</v>
      </c>
      <c r="U106" s="305">
        <v>0</v>
      </c>
      <c r="V106" s="305">
        <v>0</v>
      </c>
      <c r="W106" s="305">
        <v>0</v>
      </c>
      <c r="X106" s="305">
        <v>0</v>
      </c>
      <c r="Y106" s="117" t="b">
        <f t="shared" si="13"/>
        <v>1</v>
      </c>
      <c r="Z106" s="118">
        <f t="shared" si="14"/>
        <v>0.5</v>
      </c>
      <c r="AA106" s="119" t="b">
        <f t="shared" si="15"/>
        <v>1</v>
      </c>
      <c r="AB106" s="119" t="b">
        <f t="shared" si="16"/>
        <v>1</v>
      </c>
    </row>
    <row r="107" spans="1:28" s="134" customFormat="1" ht="30" customHeight="1">
      <c r="A107" s="133">
        <v>105</v>
      </c>
      <c r="B107" s="43" t="s">
        <v>551</v>
      </c>
      <c r="C107" s="32" t="s">
        <v>170</v>
      </c>
      <c r="D107" s="43" t="s">
        <v>132</v>
      </c>
      <c r="E107" s="32">
        <v>3021083</v>
      </c>
      <c r="F107" s="43" t="s">
        <v>94</v>
      </c>
      <c r="G107" s="44" t="s">
        <v>552</v>
      </c>
      <c r="H107" s="32" t="s">
        <v>50</v>
      </c>
      <c r="I107" s="52">
        <v>0.347</v>
      </c>
      <c r="J107" s="32" t="s">
        <v>191</v>
      </c>
      <c r="K107" s="306">
        <v>1631701.27</v>
      </c>
      <c r="L107" s="306">
        <f t="shared" si="18"/>
        <v>815850.64</v>
      </c>
      <c r="M107" s="306">
        <f t="shared" si="17"/>
        <v>815850.63</v>
      </c>
      <c r="N107" s="45">
        <v>0.5</v>
      </c>
      <c r="O107" s="321">
        <v>0</v>
      </c>
      <c r="P107" s="321">
        <v>0</v>
      </c>
      <c r="Q107" s="305">
        <v>0</v>
      </c>
      <c r="R107" s="305">
        <f t="shared" si="19"/>
        <v>815850.64</v>
      </c>
      <c r="S107" s="305">
        <v>0</v>
      </c>
      <c r="T107" s="305">
        <v>0</v>
      </c>
      <c r="U107" s="305">
        <v>0</v>
      </c>
      <c r="V107" s="305">
        <v>0</v>
      </c>
      <c r="W107" s="305">
        <v>0</v>
      </c>
      <c r="X107" s="305">
        <v>0</v>
      </c>
      <c r="Y107" s="117" t="b">
        <f t="shared" si="13"/>
        <v>1</v>
      </c>
      <c r="Z107" s="118">
        <f t="shared" si="14"/>
        <v>0.5</v>
      </c>
      <c r="AA107" s="119" t="b">
        <f t="shared" si="15"/>
        <v>1</v>
      </c>
      <c r="AB107" s="119" t="b">
        <f t="shared" si="16"/>
        <v>1</v>
      </c>
    </row>
    <row r="108" spans="1:28" s="134" customFormat="1" ht="30" customHeight="1">
      <c r="A108" s="133">
        <v>106</v>
      </c>
      <c r="B108" s="43" t="s">
        <v>553</v>
      </c>
      <c r="C108" s="32" t="s">
        <v>170</v>
      </c>
      <c r="D108" s="43" t="s">
        <v>101</v>
      </c>
      <c r="E108" s="32">
        <v>3027062</v>
      </c>
      <c r="F108" s="43" t="s">
        <v>102</v>
      </c>
      <c r="G108" s="44" t="s">
        <v>554</v>
      </c>
      <c r="H108" s="32" t="s">
        <v>57</v>
      </c>
      <c r="I108" s="52">
        <v>0.527</v>
      </c>
      <c r="J108" s="32" t="s">
        <v>227</v>
      </c>
      <c r="K108" s="306">
        <v>957096.27</v>
      </c>
      <c r="L108" s="306">
        <f t="shared" si="18"/>
        <v>478548.14</v>
      </c>
      <c r="M108" s="306">
        <f t="shared" si="17"/>
        <v>478548.13</v>
      </c>
      <c r="N108" s="45">
        <v>0.5</v>
      </c>
      <c r="O108" s="321">
        <v>0</v>
      </c>
      <c r="P108" s="321">
        <v>0</v>
      </c>
      <c r="Q108" s="305">
        <v>0</v>
      </c>
      <c r="R108" s="305">
        <f t="shared" si="19"/>
        <v>478548.14</v>
      </c>
      <c r="S108" s="305">
        <v>0</v>
      </c>
      <c r="T108" s="305">
        <v>0</v>
      </c>
      <c r="U108" s="305">
        <v>0</v>
      </c>
      <c r="V108" s="305">
        <v>0</v>
      </c>
      <c r="W108" s="305">
        <v>0</v>
      </c>
      <c r="X108" s="305">
        <v>0</v>
      </c>
      <c r="Y108" s="117" t="b">
        <f t="shared" si="13"/>
        <v>1</v>
      </c>
      <c r="Z108" s="118">
        <f t="shared" si="14"/>
        <v>0.5</v>
      </c>
      <c r="AA108" s="119" t="b">
        <f t="shared" si="15"/>
        <v>1</v>
      </c>
      <c r="AB108" s="119" t="b">
        <f t="shared" si="16"/>
        <v>1</v>
      </c>
    </row>
    <row r="109" spans="1:28" s="134" customFormat="1" ht="42" customHeight="1">
      <c r="A109" s="133">
        <v>107</v>
      </c>
      <c r="B109" s="43" t="s">
        <v>555</v>
      </c>
      <c r="C109" s="32" t="s">
        <v>170</v>
      </c>
      <c r="D109" s="43" t="s">
        <v>556</v>
      </c>
      <c r="E109" s="32">
        <v>3021062</v>
      </c>
      <c r="F109" s="43" t="s">
        <v>94</v>
      </c>
      <c r="G109" s="44" t="s">
        <v>557</v>
      </c>
      <c r="H109" s="32" t="s">
        <v>57</v>
      </c>
      <c r="I109" s="52">
        <v>0.328</v>
      </c>
      <c r="J109" s="32" t="s">
        <v>183</v>
      </c>
      <c r="K109" s="306">
        <v>954306.63</v>
      </c>
      <c r="L109" s="306">
        <f t="shared" si="18"/>
        <v>477153.32</v>
      </c>
      <c r="M109" s="306">
        <f t="shared" si="17"/>
        <v>477153.31</v>
      </c>
      <c r="N109" s="45">
        <v>0.5</v>
      </c>
      <c r="O109" s="321">
        <v>0</v>
      </c>
      <c r="P109" s="321">
        <v>0</v>
      </c>
      <c r="Q109" s="305">
        <v>0</v>
      </c>
      <c r="R109" s="305">
        <f t="shared" si="19"/>
        <v>477153.32</v>
      </c>
      <c r="S109" s="305">
        <v>0</v>
      </c>
      <c r="T109" s="305">
        <v>0</v>
      </c>
      <c r="U109" s="305">
        <v>0</v>
      </c>
      <c r="V109" s="305">
        <v>0</v>
      </c>
      <c r="W109" s="305">
        <v>0</v>
      </c>
      <c r="X109" s="305">
        <v>0</v>
      </c>
      <c r="Y109" s="117" t="b">
        <f t="shared" si="13"/>
        <v>1</v>
      </c>
      <c r="Z109" s="118">
        <f t="shared" si="14"/>
        <v>0.5</v>
      </c>
      <c r="AA109" s="119" t="b">
        <f t="shared" si="15"/>
        <v>1</v>
      </c>
      <c r="AB109" s="119" t="b">
        <f t="shared" si="16"/>
        <v>1</v>
      </c>
    </row>
    <row r="110" spans="1:28" s="134" customFormat="1" ht="39" customHeight="1">
      <c r="A110" s="133">
        <v>108</v>
      </c>
      <c r="B110" s="43" t="s">
        <v>558</v>
      </c>
      <c r="C110" s="32" t="s">
        <v>170</v>
      </c>
      <c r="D110" s="43" t="s">
        <v>505</v>
      </c>
      <c r="E110" s="32">
        <v>3027092</v>
      </c>
      <c r="F110" s="43" t="s">
        <v>102</v>
      </c>
      <c r="G110" s="44" t="s">
        <v>559</v>
      </c>
      <c r="H110" s="32" t="s">
        <v>57</v>
      </c>
      <c r="I110" s="52">
        <v>1.152</v>
      </c>
      <c r="J110" s="46" t="s">
        <v>187</v>
      </c>
      <c r="K110" s="306">
        <v>3482075.38</v>
      </c>
      <c r="L110" s="306">
        <f t="shared" si="18"/>
        <v>2785660.3</v>
      </c>
      <c r="M110" s="306">
        <f t="shared" si="17"/>
        <v>696415.08</v>
      </c>
      <c r="N110" s="45">
        <v>0.8</v>
      </c>
      <c r="O110" s="321">
        <v>0</v>
      </c>
      <c r="P110" s="321">
        <v>0</v>
      </c>
      <c r="Q110" s="305">
        <v>0</v>
      </c>
      <c r="R110" s="305">
        <f t="shared" si="19"/>
        <v>2785660.3</v>
      </c>
      <c r="S110" s="305">
        <v>0</v>
      </c>
      <c r="T110" s="305">
        <v>0</v>
      </c>
      <c r="U110" s="305">
        <v>0</v>
      </c>
      <c r="V110" s="305">
        <v>0</v>
      </c>
      <c r="W110" s="305">
        <v>0</v>
      </c>
      <c r="X110" s="305">
        <v>0</v>
      </c>
      <c r="Y110" s="117" t="b">
        <f t="shared" si="13"/>
        <v>1</v>
      </c>
      <c r="Z110" s="118">
        <f t="shared" si="14"/>
        <v>0.8</v>
      </c>
      <c r="AA110" s="119" t="b">
        <f t="shared" si="15"/>
        <v>1</v>
      </c>
      <c r="AB110" s="119" t="b">
        <f t="shared" si="16"/>
        <v>1</v>
      </c>
    </row>
    <row r="111" spans="1:28" s="134" customFormat="1" ht="36.75" customHeight="1">
      <c r="A111" s="133">
        <v>109</v>
      </c>
      <c r="B111" s="43" t="s">
        <v>560</v>
      </c>
      <c r="C111" s="32" t="s">
        <v>170</v>
      </c>
      <c r="D111" s="43" t="s">
        <v>561</v>
      </c>
      <c r="E111" s="32">
        <v>3031072</v>
      </c>
      <c r="F111" s="43" t="s">
        <v>88</v>
      </c>
      <c r="G111" s="44" t="s">
        <v>562</v>
      </c>
      <c r="H111" s="32" t="s">
        <v>50</v>
      </c>
      <c r="I111" s="52">
        <v>0.315</v>
      </c>
      <c r="J111" s="46" t="s">
        <v>278</v>
      </c>
      <c r="K111" s="306">
        <v>1233970.62</v>
      </c>
      <c r="L111" s="306">
        <f t="shared" si="18"/>
        <v>616985.31</v>
      </c>
      <c r="M111" s="306">
        <f t="shared" si="17"/>
        <v>616985.31</v>
      </c>
      <c r="N111" s="45">
        <v>0.5</v>
      </c>
      <c r="O111" s="321">
        <v>0</v>
      </c>
      <c r="P111" s="321">
        <v>0</v>
      </c>
      <c r="Q111" s="305">
        <v>0</v>
      </c>
      <c r="R111" s="305">
        <f t="shared" si="19"/>
        <v>616985.31</v>
      </c>
      <c r="S111" s="305">
        <v>0</v>
      </c>
      <c r="T111" s="305">
        <v>0</v>
      </c>
      <c r="U111" s="305">
        <v>0</v>
      </c>
      <c r="V111" s="305">
        <v>0</v>
      </c>
      <c r="W111" s="305">
        <v>0</v>
      </c>
      <c r="X111" s="305">
        <v>0</v>
      </c>
      <c r="Y111" s="117" t="b">
        <f t="shared" si="13"/>
        <v>1</v>
      </c>
      <c r="Z111" s="118">
        <f t="shared" si="14"/>
        <v>0.5</v>
      </c>
      <c r="AA111" s="119" t="b">
        <f t="shared" si="15"/>
        <v>1</v>
      </c>
      <c r="AB111" s="119" t="b">
        <f t="shared" si="16"/>
        <v>1</v>
      </c>
    </row>
    <row r="112" spans="1:28" s="134" customFormat="1" ht="30" customHeight="1">
      <c r="A112" s="133">
        <v>110</v>
      </c>
      <c r="B112" s="43" t="s">
        <v>563</v>
      </c>
      <c r="C112" s="32" t="s">
        <v>170</v>
      </c>
      <c r="D112" s="43" t="s">
        <v>564</v>
      </c>
      <c r="E112" s="32">
        <v>3009092</v>
      </c>
      <c r="F112" s="43" t="s">
        <v>356</v>
      </c>
      <c r="G112" s="44" t="s">
        <v>565</v>
      </c>
      <c r="H112" s="32" t="s">
        <v>50</v>
      </c>
      <c r="I112" s="52">
        <v>2.598</v>
      </c>
      <c r="J112" s="32" t="s">
        <v>336</v>
      </c>
      <c r="K112" s="306">
        <v>3129503.51</v>
      </c>
      <c r="L112" s="306">
        <f t="shared" si="18"/>
        <v>1877702.11</v>
      </c>
      <c r="M112" s="306">
        <f t="shared" si="17"/>
        <v>1251801.4</v>
      </c>
      <c r="N112" s="45">
        <v>0.6</v>
      </c>
      <c r="O112" s="321">
        <v>0</v>
      </c>
      <c r="P112" s="321">
        <v>0</v>
      </c>
      <c r="Q112" s="305">
        <v>0</v>
      </c>
      <c r="R112" s="305">
        <f t="shared" si="19"/>
        <v>1877702.11</v>
      </c>
      <c r="S112" s="305">
        <v>0</v>
      </c>
      <c r="T112" s="305">
        <v>0</v>
      </c>
      <c r="U112" s="305">
        <v>0</v>
      </c>
      <c r="V112" s="305">
        <v>0</v>
      </c>
      <c r="W112" s="305">
        <v>0</v>
      </c>
      <c r="X112" s="305">
        <v>0</v>
      </c>
      <c r="Y112" s="117" t="b">
        <f t="shared" si="13"/>
        <v>1</v>
      </c>
      <c r="Z112" s="118">
        <f t="shared" si="14"/>
        <v>0.6</v>
      </c>
      <c r="AA112" s="119" t="b">
        <f t="shared" si="15"/>
        <v>1</v>
      </c>
      <c r="AB112" s="119" t="b">
        <f t="shared" si="16"/>
        <v>1</v>
      </c>
    </row>
    <row r="113" spans="1:28" s="134" customFormat="1" ht="30" customHeight="1">
      <c r="A113" s="133">
        <v>111</v>
      </c>
      <c r="B113" s="43" t="s">
        <v>566</v>
      </c>
      <c r="C113" s="32" t="s">
        <v>170</v>
      </c>
      <c r="D113" s="43" t="s">
        <v>567</v>
      </c>
      <c r="E113" s="32">
        <v>3011023</v>
      </c>
      <c r="F113" s="43" t="s">
        <v>502</v>
      </c>
      <c r="G113" s="44" t="s">
        <v>568</v>
      </c>
      <c r="H113" s="32" t="s">
        <v>61</v>
      </c>
      <c r="I113" s="52">
        <v>0.276</v>
      </c>
      <c r="J113" s="32" t="s">
        <v>569</v>
      </c>
      <c r="K113" s="306">
        <v>537089.18</v>
      </c>
      <c r="L113" s="306">
        <f t="shared" si="18"/>
        <v>375962.43</v>
      </c>
      <c r="M113" s="306">
        <f t="shared" si="17"/>
        <v>161126.75</v>
      </c>
      <c r="N113" s="45">
        <v>0.7</v>
      </c>
      <c r="O113" s="321">
        <v>0</v>
      </c>
      <c r="P113" s="321">
        <v>0</v>
      </c>
      <c r="Q113" s="305">
        <v>0</v>
      </c>
      <c r="R113" s="305">
        <f t="shared" si="19"/>
        <v>375962.43</v>
      </c>
      <c r="S113" s="305">
        <v>0</v>
      </c>
      <c r="T113" s="305">
        <v>0</v>
      </c>
      <c r="U113" s="305">
        <v>0</v>
      </c>
      <c r="V113" s="305">
        <v>0</v>
      </c>
      <c r="W113" s="305">
        <v>0</v>
      </c>
      <c r="X113" s="305">
        <v>0</v>
      </c>
      <c r="Y113" s="117" t="b">
        <f t="shared" si="13"/>
        <v>1</v>
      </c>
      <c r="Z113" s="118">
        <f t="shared" si="14"/>
        <v>0.7</v>
      </c>
      <c r="AA113" s="119" t="b">
        <f t="shared" si="15"/>
        <v>1</v>
      </c>
      <c r="AB113" s="119" t="b">
        <f t="shared" si="16"/>
        <v>1</v>
      </c>
    </row>
    <row r="114" spans="1:28" s="134" customFormat="1" ht="37.5" customHeight="1">
      <c r="A114" s="133">
        <v>112</v>
      </c>
      <c r="B114" s="43" t="s">
        <v>570</v>
      </c>
      <c r="C114" s="32" t="s">
        <v>170</v>
      </c>
      <c r="D114" s="43" t="s">
        <v>571</v>
      </c>
      <c r="E114" s="32">
        <v>3007083</v>
      </c>
      <c r="F114" s="43" t="s">
        <v>276</v>
      </c>
      <c r="G114" s="44" t="s">
        <v>572</v>
      </c>
      <c r="H114" s="32" t="s">
        <v>50</v>
      </c>
      <c r="I114" s="52">
        <v>0.91</v>
      </c>
      <c r="J114" s="32" t="s">
        <v>387</v>
      </c>
      <c r="K114" s="306">
        <v>931389.21</v>
      </c>
      <c r="L114" s="306">
        <f t="shared" si="18"/>
        <v>558833.53</v>
      </c>
      <c r="M114" s="306">
        <f t="shared" si="17"/>
        <v>372555.68</v>
      </c>
      <c r="N114" s="45">
        <v>0.6</v>
      </c>
      <c r="O114" s="321">
        <v>0</v>
      </c>
      <c r="P114" s="321">
        <v>0</v>
      </c>
      <c r="Q114" s="305">
        <v>0</v>
      </c>
      <c r="R114" s="305">
        <f t="shared" si="19"/>
        <v>558833.53</v>
      </c>
      <c r="S114" s="305">
        <v>0</v>
      </c>
      <c r="T114" s="305">
        <v>0</v>
      </c>
      <c r="U114" s="305">
        <v>0</v>
      </c>
      <c r="V114" s="305">
        <v>0</v>
      </c>
      <c r="W114" s="305">
        <v>0</v>
      </c>
      <c r="X114" s="305">
        <v>0</v>
      </c>
      <c r="Y114" s="117" t="b">
        <f t="shared" si="13"/>
        <v>1</v>
      </c>
      <c r="Z114" s="118">
        <f t="shared" si="14"/>
        <v>0.6</v>
      </c>
      <c r="AA114" s="119" t="b">
        <f t="shared" si="15"/>
        <v>1</v>
      </c>
      <c r="AB114" s="119" t="b">
        <f t="shared" si="16"/>
        <v>1</v>
      </c>
    </row>
    <row r="115" spans="1:28" s="134" customFormat="1" ht="30" customHeight="1">
      <c r="A115" s="133">
        <v>113</v>
      </c>
      <c r="B115" s="43" t="s">
        <v>573</v>
      </c>
      <c r="C115" s="32" t="s">
        <v>170</v>
      </c>
      <c r="D115" s="43" t="s">
        <v>574</v>
      </c>
      <c r="E115" s="32">
        <v>3019022</v>
      </c>
      <c r="F115" s="43" t="s">
        <v>264</v>
      </c>
      <c r="G115" s="44" t="s">
        <v>575</v>
      </c>
      <c r="H115" s="32" t="s">
        <v>61</v>
      </c>
      <c r="I115" s="52">
        <v>0.404</v>
      </c>
      <c r="J115" s="46" t="s">
        <v>576</v>
      </c>
      <c r="K115" s="306">
        <v>1002262.52</v>
      </c>
      <c r="L115" s="306">
        <f t="shared" si="18"/>
        <v>801810.02</v>
      </c>
      <c r="M115" s="306">
        <f t="shared" si="17"/>
        <v>200452.5</v>
      </c>
      <c r="N115" s="45">
        <v>0.8</v>
      </c>
      <c r="O115" s="321">
        <v>0</v>
      </c>
      <c r="P115" s="321">
        <v>0</v>
      </c>
      <c r="Q115" s="305">
        <v>0</v>
      </c>
      <c r="R115" s="305">
        <f t="shared" si="19"/>
        <v>801810.02</v>
      </c>
      <c r="S115" s="305">
        <v>0</v>
      </c>
      <c r="T115" s="305">
        <v>0</v>
      </c>
      <c r="U115" s="305">
        <v>0</v>
      </c>
      <c r="V115" s="305">
        <v>0</v>
      </c>
      <c r="W115" s="305">
        <v>0</v>
      </c>
      <c r="X115" s="305">
        <v>0</v>
      </c>
      <c r="Y115" s="117" t="b">
        <f t="shared" si="13"/>
        <v>1</v>
      </c>
      <c r="Z115" s="118">
        <f t="shared" si="14"/>
        <v>0.8</v>
      </c>
      <c r="AA115" s="119" t="b">
        <f t="shared" si="15"/>
        <v>1</v>
      </c>
      <c r="AB115" s="119" t="b">
        <f t="shared" si="16"/>
        <v>1</v>
      </c>
    </row>
    <row r="116" spans="1:28" s="134" customFormat="1" ht="38.25" customHeight="1">
      <c r="A116" s="133">
        <v>114</v>
      </c>
      <c r="B116" s="43" t="s">
        <v>577</v>
      </c>
      <c r="C116" s="32" t="s">
        <v>170</v>
      </c>
      <c r="D116" s="43" t="s">
        <v>578</v>
      </c>
      <c r="E116" s="32">
        <v>3024053</v>
      </c>
      <c r="F116" s="43" t="s">
        <v>257</v>
      </c>
      <c r="G116" s="44" t="s">
        <v>579</v>
      </c>
      <c r="H116" s="32" t="s">
        <v>61</v>
      </c>
      <c r="I116" s="52">
        <v>0.22</v>
      </c>
      <c r="J116" s="32" t="s">
        <v>227</v>
      </c>
      <c r="K116" s="306">
        <v>459800.7</v>
      </c>
      <c r="L116" s="306">
        <f t="shared" si="18"/>
        <v>321860.49</v>
      </c>
      <c r="M116" s="306">
        <f t="shared" si="17"/>
        <v>137940.21</v>
      </c>
      <c r="N116" s="45">
        <v>0.7</v>
      </c>
      <c r="O116" s="321">
        <v>0</v>
      </c>
      <c r="P116" s="321">
        <v>0</v>
      </c>
      <c r="Q116" s="305">
        <v>0</v>
      </c>
      <c r="R116" s="305">
        <f t="shared" si="19"/>
        <v>321860.49</v>
      </c>
      <c r="S116" s="305">
        <v>0</v>
      </c>
      <c r="T116" s="305">
        <v>0</v>
      </c>
      <c r="U116" s="305">
        <v>0</v>
      </c>
      <c r="V116" s="305">
        <v>0</v>
      </c>
      <c r="W116" s="305">
        <v>0</v>
      </c>
      <c r="X116" s="305">
        <v>0</v>
      </c>
      <c r="Y116" s="117" t="b">
        <f t="shared" si="13"/>
        <v>1</v>
      </c>
      <c r="Z116" s="118">
        <f t="shared" si="14"/>
        <v>0.7</v>
      </c>
      <c r="AA116" s="119" t="b">
        <f t="shared" si="15"/>
        <v>1</v>
      </c>
      <c r="AB116" s="119" t="b">
        <f t="shared" si="16"/>
        <v>1</v>
      </c>
    </row>
    <row r="117" spans="1:28" s="134" customFormat="1" ht="30" customHeight="1">
      <c r="A117" s="133">
        <v>115</v>
      </c>
      <c r="B117" s="43" t="s">
        <v>580</v>
      </c>
      <c r="C117" s="32" t="s">
        <v>170</v>
      </c>
      <c r="D117" s="43" t="s">
        <v>581</v>
      </c>
      <c r="E117" s="32">
        <v>3018012</v>
      </c>
      <c r="F117" s="43" t="s">
        <v>151</v>
      </c>
      <c r="G117" s="44" t="s">
        <v>582</v>
      </c>
      <c r="H117" s="32" t="s">
        <v>50</v>
      </c>
      <c r="I117" s="52">
        <v>1.873</v>
      </c>
      <c r="J117" s="32" t="s">
        <v>303</v>
      </c>
      <c r="K117" s="306">
        <v>1812883.15</v>
      </c>
      <c r="L117" s="306">
        <f t="shared" si="18"/>
        <v>906441.58</v>
      </c>
      <c r="M117" s="306">
        <f t="shared" si="17"/>
        <v>906441.57</v>
      </c>
      <c r="N117" s="45">
        <v>0.5</v>
      </c>
      <c r="O117" s="321">
        <v>0</v>
      </c>
      <c r="P117" s="321">
        <v>0</v>
      </c>
      <c r="Q117" s="305">
        <v>0</v>
      </c>
      <c r="R117" s="305">
        <f t="shared" si="19"/>
        <v>906441.58</v>
      </c>
      <c r="S117" s="305">
        <v>0</v>
      </c>
      <c r="T117" s="305">
        <v>0</v>
      </c>
      <c r="U117" s="305">
        <v>0</v>
      </c>
      <c r="V117" s="305">
        <v>0</v>
      </c>
      <c r="W117" s="305">
        <v>0</v>
      </c>
      <c r="X117" s="305">
        <v>0</v>
      </c>
      <c r="Y117" s="117" t="b">
        <f t="shared" si="13"/>
        <v>1</v>
      </c>
      <c r="Z117" s="118">
        <f t="shared" si="14"/>
        <v>0.5</v>
      </c>
      <c r="AA117" s="119" t="b">
        <f t="shared" si="15"/>
        <v>1</v>
      </c>
      <c r="AB117" s="119" t="b">
        <f t="shared" si="16"/>
        <v>1</v>
      </c>
    </row>
    <row r="118" spans="1:28" s="134" customFormat="1" ht="44.25" customHeight="1">
      <c r="A118" s="133">
        <v>116</v>
      </c>
      <c r="B118" s="43" t="s">
        <v>583</v>
      </c>
      <c r="C118" s="32" t="s">
        <v>170</v>
      </c>
      <c r="D118" s="43" t="s">
        <v>584</v>
      </c>
      <c r="E118" s="32">
        <v>3002022</v>
      </c>
      <c r="F118" s="43" t="s">
        <v>120</v>
      </c>
      <c r="G118" s="44" t="s">
        <v>585</v>
      </c>
      <c r="H118" s="32" t="s">
        <v>50</v>
      </c>
      <c r="I118" s="52">
        <v>0.349</v>
      </c>
      <c r="J118" s="32" t="s">
        <v>410</v>
      </c>
      <c r="K118" s="306">
        <v>568439.87</v>
      </c>
      <c r="L118" s="306">
        <f t="shared" si="18"/>
        <v>284219.94</v>
      </c>
      <c r="M118" s="306">
        <f t="shared" si="17"/>
        <v>284219.93</v>
      </c>
      <c r="N118" s="45">
        <v>0.5</v>
      </c>
      <c r="O118" s="321">
        <v>0</v>
      </c>
      <c r="P118" s="321">
        <v>0</v>
      </c>
      <c r="Q118" s="305">
        <v>0</v>
      </c>
      <c r="R118" s="305">
        <f t="shared" si="19"/>
        <v>284219.94</v>
      </c>
      <c r="S118" s="305">
        <v>0</v>
      </c>
      <c r="T118" s="305">
        <v>0</v>
      </c>
      <c r="U118" s="305">
        <v>0</v>
      </c>
      <c r="V118" s="305">
        <v>0</v>
      </c>
      <c r="W118" s="305">
        <v>0</v>
      </c>
      <c r="X118" s="305">
        <v>0</v>
      </c>
      <c r="Y118" s="117" t="b">
        <f t="shared" si="13"/>
        <v>1</v>
      </c>
      <c r="Z118" s="118">
        <f t="shared" si="14"/>
        <v>0.5</v>
      </c>
      <c r="AA118" s="119" t="b">
        <f t="shared" si="15"/>
        <v>1</v>
      </c>
      <c r="AB118" s="119" t="b">
        <f t="shared" si="16"/>
        <v>1</v>
      </c>
    </row>
    <row r="119" spans="1:28" s="134" customFormat="1" ht="30" customHeight="1">
      <c r="A119" s="133">
        <v>117</v>
      </c>
      <c r="B119" s="43" t="s">
        <v>586</v>
      </c>
      <c r="C119" s="32" t="s">
        <v>170</v>
      </c>
      <c r="D119" s="43" t="s">
        <v>587</v>
      </c>
      <c r="E119" s="32">
        <v>3017023</v>
      </c>
      <c r="F119" s="43" t="s">
        <v>225</v>
      </c>
      <c r="G119" s="44" t="s">
        <v>588</v>
      </c>
      <c r="H119" s="32" t="s">
        <v>50</v>
      </c>
      <c r="I119" s="52">
        <v>0.95</v>
      </c>
      <c r="J119" s="46" t="s">
        <v>589</v>
      </c>
      <c r="K119" s="306">
        <v>495831.86</v>
      </c>
      <c r="L119" s="306">
        <f t="shared" si="18"/>
        <v>247915.93</v>
      </c>
      <c r="M119" s="306">
        <f t="shared" si="17"/>
        <v>247915.93</v>
      </c>
      <c r="N119" s="45">
        <v>0.5</v>
      </c>
      <c r="O119" s="321">
        <v>0</v>
      </c>
      <c r="P119" s="321">
        <v>0</v>
      </c>
      <c r="Q119" s="305">
        <v>0</v>
      </c>
      <c r="R119" s="305">
        <f t="shared" si="19"/>
        <v>247915.93</v>
      </c>
      <c r="S119" s="305">
        <v>0</v>
      </c>
      <c r="T119" s="305">
        <v>0</v>
      </c>
      <c r="U119" s="305">
        <v>0</v>
      </c>
      <c r="V119" s="305">
        <v>0</v>
      </c>
      <c r="W119" s="305">
        <v>0</v>
      </c>
      <c r="X119" s="305">
        <v>0</v>
      </c>
      <c r="Y119" s="117" t="b">
        <f t="shared" si="13"/>
        <v>1</v>
      </c>
      <c r="Z119" s="118">
        <f t="shared" si="14"/>
        <v>0.5</v>
      </c>
      <c r="AA119" s="119" t="b">
        <f t="shared" si="15"/>
        <v>1</v>
      </c>
      <c r="AB119" s="119" t="b">
        <f t="shared" si="16"/>
        <v>1</v>
      </c>
    </row>
    <row r="120" spans="1:28" s="134" customFormat="1" ht="39" customHeight="1">
      <c r="A120" s="133">
        <v>118</v>
      </c>
      <c r="B120" s="43" t="s">
        <v>590</v>
      </c>
      <c r="C120" s="32" t="s">
        <v>170</v>
      </c>
      <c r="D120" s="43" t="s">
        <v>456</v>
      </c>
      <c r="E120" s="32">
        <v>3007012</v>
      </c>
      <c r="F120" s="43" t="s">
        <v>276</v>
      </c>
      <c r="G120" s="44" t="s">
        <v>591</v>
      </c>
      <c r="H120" s="32" t="s">
        <v>50</v>
      </c>
      <c r="I120" s="52">
        <v>2.245</v>
      </c>
      <c r="J120" s="46" t="s">
        <v>216</v>
      </c>
      <c r="K120" s="306">
        <v>1624680.86</v>
      </c>
      <c r="L120" s="306">
        <f t="shared" si="18"/>
        <v>812340.43</v>
      </c>
      <c r="M120" s="306">
        <f aca="true" t="shared" si="20" ref="M120:M148">K120-L120</f>
        <v>812340.43</v>
      </c>
      <c r="N120" s="45">
        <v>0.5</v>
      </c>
      <c r="O120" s="321">
        <v>0</v>
      </c>
      <c r="P120" s="321">
        <v>0</v>
      </c>
      <c r="Q120" s="305">
        <v>0</v>
      </c>
      <c r="R120" s="305">
        <f t="shared" si="19"/>
        <v>812340.43</v>
      </c>
      <c r="S120" s="305">
        <v>0</v>
      </c>
      <c r="T120" s="305">
        <v>0</v>
      </c>
      <c r="U120" s="305">
        <v>0</v>
      </c>
      <c r="V120" s="305">
        <v>0</v>
      </c>
      <c r="W120" s="305">
        <v>0</v>
      </c>
      <c r="X120" s="305">
        <v>0</v>
      </c>
      <c r="Y120" s="117" t="b">
        <f t="shared" si="13"/>
        <v>1</v>
      </c>
      <c r="Z120" s="118">
        <f t="shared" si="14"/>
        <v>0.5</v>
      </c>
      <c r="AA120" s="119" t="b">
        <f t="shared" si="15"/>
        <v>1</v>
      </c>
      <c r="AB120" s="119" t="b">
        <f t="shared" si="16"/>
        <v>1</v>
      </c>
    </row>
    <row r="121" spans="1:28" s="134" customFormat="1" ht="36.75" customHeight="1">
      <c r="A121" s="133">
        <v>119</v>
      </c>
      <c r="B121" s="43" t="s">
        <v>592</v>
      </c>
      <c r="C121" s="32" t="s">
        <v>170</v>
      </c>
      <c r="D121" s="43" t="s">
        <v>587</v>
      </c>
      <c r="E121" s="32">
        <v>3017023</v>
      </c>
      <c r="F121" s="43" t="s">
        <v>225</v>
      </c>
      <c r="G121" s="44" t="s">
        <v>593</v>
      </c>
      <c r="H121" s="32" t="s">
        <v>50</v>
      </c>
      <c r="I121" s="52">
        <v>0.68</v>
      </c>
      <c r="J121" s="46" t="s">
        <v>589</v>
      </c>
      <c r="K121" s="306">
        <v>522611.18</v>
      </c>
      <c r="L121" s="306">
        <f aca="true" t="shared" si="21" ref="L121:L148">K121*N121</f>
        <v>261305.59</v>
      </c>
      <c r="M121" s="306">
        <f t="shared" si="20"/>
        <v>261305.59</v>
      </c>
      <c r="N121" s="45">
        <v>0.5</v>
      </c>
      <c r="O121" s="321">
        <v>0</v>
      </c>
      <c r="P121" s="321">
        <v>0</v>
      </c>
      <c r="Q121" s="305">
        <v>0</v>
      </c>
      <c r="R121" s="305">
        <f t="shared" si="19"/>
        <v>261305.59</v>
      </c>
      <c r="S121" s="305">
        <v>0</v>
      </c>
      <c r="T121" s="305">
        <v>0</v>
      </c>
      <c r="U121" s="305">
        <v>0</v>
      </c>
      <c r="V121" s="305">
        <v>0</v>
      </c>
      <c r="W121" s="305">
        <v>0</v>
      </c>
      <c r="X121" s="305">
        <v>0</v>
      </c>
      <c r="Y121" s="117" t="b">
        <f t="shared" si="13"/>
        <v>1</v>
      </c>
      <c r="Z121" s="118">
        <f t="shared" si="14"/>
        <v>0.5</v>
      </c>
      <c r="AA121" s="119" t="b">
        <f t="shared" si="15"/>
        <v>1</v>
      </c>
      <c r="AB121" s="119" t="b">
        <f t="shared" si="16"/>
        <v>1</v>
      </c>
    </row>
    <row r="122" spans="1:28" s="134" customFormat="1" ht="30" customHeight="1">
      <c r="A122" s="133">
        <v>120</v>
      </c>
      <c r="B122" s="43" t="s">
        <v>594</v>
      </c>
      <c r="C122" s="32" t="s">
        <v>170</v>
      </c>
      <c r="D122" s="43" t="s">
        <v>595</v>
      </c>
      <c r="E122" s="32">
        <v>3001053</v>
      </c>
      <c r="F122" s="43" t="s">
        <v>222</v>
      </c>
      <c r="G122" s="44" t="s">
        <v>596</v>
      </c>
      <c r="H122" s="32" t="s">
        <v>50</v>
      </c>
      <c r="I122" s="52">
        <v>0.416</v>
      </c>
      <c r="J122" s="46" t="s">
        <v>410</v>
      </c>
      <c r="K122" s="306">
        <v>271593.75</v>
      </c>
      <c r="L122" s="306">
        <f t="shared" si="21"/>
        <v>162956.25</v>
      </c>
      <c r="M122" s="306">
        <f t="shared" si="20"/>
        <v>108637.5</v>
      </c>
      <c r="N122" s="45">
        <v>0.6</v>
      </c>
      <c r="O122" s="321">
        <v>0</v>
      </c>
      <c r="P122" s="321">
        <v>0</v>
      </c>
      <c r="Q122" s="305">
        <v>0</v>
      </c>
      <c r="R122" s="305">
        <f t="shared" si="19"/>
        <v>162956.25</v>
      </c>
      <c r="S122" s="305">
        <v>0</v>
      </c>
      <c r="T122" s="305">
        <v>0</v>
      </c>
      <c r="U122" s="305">
        <v>0</v>
      </c>
      <c r="V122" s="305">
        <v>0</v>
      </c>
      <c r="W122" s="305">
        <v>0</v>
      </c>
      <c r="X122" s="305">
        <v>0</v>
      </c>
      <c r="Y122" s="117" t="b">
        <f t="shared" si="0"/>
        <v>1</v>
      </c>
      <c r="Z122" s="118">
        <f t="shared" si="1"/>
        <v>0.6</v>
      </c>
      <c r="AA122" s="119" t="b">
        <f t="shared" si="2"/>
        <v>1</v>
      </c>
      <c r="AB122" s="119" t="b">
        <f t="shared" si="3"/>
        <v>1</v>
      </c>
    </row>
    <row r="123" spans="1:28" s="134" customFormat="1" ht="30" customHeight="1">
      <c r="A123" s="133">
        <v>121</v>
      </c>
      <c r="B123" s="43" t="s">
        <v>597</v>
      </c>
      <c r="C123" s="32" t="s">
        <v>170</v>
      </c>
      <c r="D123" s="43" t="s">
        <v>598</v>
      </c>
      <c r="E123" s="32">
        <v>3017033</v>
      </c>
      <c r="F123" s="43" t="s">
        <v>225</v>
      </c>
      <c r="G123" s="44" t="s">
        <v>599</v>
      </c>
      <c r="H123" s="32" t="s">
        <v>50</v>
      </c>
      <c r="I123" s="52">
        <v>0.618</v>
      </c>
      <c r="J123" s="46" t="s">
        <v>303</v>
      </c>
      <c r="K123" s="306">
        <v>295393.42</v>
      </c>
      <c r="L123" s="306">
        <f t="shared" si="21"/>
        <v>147696.71</v>
      </c>
      <c r="M123" s="306">
        <f t="shared" si="20"/>
        <v>147696.71</v>
      </c>
      <c r="N123" s="45">
        <v>0.5</v>
      </c>
      <c r="O123" s="321">
        <v>0</v>
      </c>
      <c r="P123" s="321">
        <v>0</v>
      </c>
      <c r="Q123" s="305">
        <v>0</v>
      </c>
      <c r="R123" s="305">
        <f t="shared" si="19"/>
        <v>147696.71</v>
      </c>
      <c r="S123" s="305">
        <v>0</v>
      </c>
      <c r="T123" s="305">
        <v>0</v>
      </c>
      <c r="U123" s="305">
        <v>0</v>
      </c>
      <c r="V123" s="305">
        <v>0</v>
      </c>
      <c r="W123" s="305">
        <v>0</v>
      </c>
      <c r="X123" s="305">
        <v>0</v>
      </c>
      <c r="Y123" s="117" t="b">
        <f t="shared" si="0"/>
        <v>1</v>
      </c>
      <c r="Z123" s="118">
        <f t="shared" si="1"/>
        <v>0.5</v>
      </c>
      <c r="AA123" s="119" t="b">
        <f t="shared" si="2"/>
        <v>1</v>
      </c>
      <c r="AB123" s="119" t="b">
        <f t="shared" si="3"/>
        <v>1</v>
      </c>
    </row>
    <row r="124" spans="1:28" s="134" customFormat="1" ht="30" customHeight="1">
      <c r="A124" s="133">
        <v>122</v>
      </c>
      <c r="B124" s="43" t="s">
        <v>600</v>
      </c>
      <c r="C124" s="58" t="s">
        <v>170</v>
      </c>
      <c r="D124" s="83" t="s">
        <v>601</v>
      </c>
      <c r="E124" s="58">
        <v>3023022</v>
      </c>
      <c r="F124" s="102" t="s">
        <v>251</v>
      </c>
      <c r="G124" s="84" t="s">
        <v>602</v>
      </c>
      <c r="H124" s="58" t="s">
        <v>50</v>
      </c>
      <c r="I124" s="57">
        <v>2.915</v>
      </c>
      <c r="J124" s="58" t="s">
        <v>336</v>
      </c>
      <c r="K124" s="323">
        <v>3760000</v>
      </c>
      <c r="L124" s="306">
        <f t="shared" si="21"/>
        <v>2632000</v>
      </c>
      <c r="M124" s="306">
        <f t="shared" si="20"/>
        <v>1128000</v>
      </c>
      <c r="N124" s="45">
        <v>0.7</v>
      </c>
      <c r="O124" s="321">
        <v>0</v>
      </c>
      <c r="P124" s="321">
        <v>0</v>
      </c>
      <c r="Q124" s="305">
        <v>0</v>
      </c>
      <c r="R124" s="305">
        <f t="shared" si="19"/>
        <v>2632000</v>
      </c>
      <c r="S124" s="305">
        <v>0</v>
      </c>
      <c r="T124" s="305">
        <v>0</v>
      </c>
      <c r="U124" s="305">
        <v>0</v>
      </c>
      <c r="V124" s="305">
        <v>0</v>
      </c>
      <c r="W124" s="305">
        <v>0</v>
      </c>
      <c r="X124" s="305">
        <v>0</v>
      </c>
      <c r="Y124" s="117" t="b">
        <f t="shared" si="0"/>
        <v>1</v>
      </c>
      <c r="Z124" s="118">
        <f t="shared" si="1"/>
        <v>0.7</v>
      </c>
      <c r="AA124" s="119" t="b">
        <f t="shared" si="2"/>
        <v>1</v>
      </c>
      <c r="AB124" s="119" t="b">
        <f t="shared" si="3"/>
        <v>1</v>
      </c>
    </row>
    <row r="125" spans="1:28" s="134" customFormat="1" ht="36.75" customHeight="1">
      <c r="A125" s="133">
        <v>123</v>
      </c>
      <c r="B125" s="43" t="s">
        <v>603</v>
      </c>
      <c r="C125" s="32" t="s">
        <v>170</v>
      </c>
      <c r="D125" s="43" t="s">
        <v>101</v>
      </c>
      <c r="E125" s="32">
        <v>3027062</v>
      </c>
      <c r="F125" s="43" t="s">
        <v>102</v>
      </c>
      <c r="G125" s="44" t="s">
        <v>604</v>
      </c>
      <c r="H125" s="32" t="s">
        <v>57</v>
      </c>
      <c r="I125" s="52">
        <v>0.815</v>
      </c>
      <c r="J125" s="46" t="s">
        <v>227</v>
      </c>
      <c r="K125" s="306">
        <v>1149087.8</v>
      </c>
      <c r="L125" s="306">
        <f t="shared" si="21"/>
        <v>574543.9</v>
      </c>
      <c r="M125" s="306">
        <f t="shared" si="20"/>
        <v>574543.9</v>
      </c>
      <c r="N125" s="45">
        <v>0.5</v>
      </c>
      <c r="O125" s="321">
        <v>0</v>
      </c>
      <c r="P125" s="321">
        <v>0</v>
      </c>
      <c r="Q125" s="305">
        <v>0</v>
      </c>
      <c r="R125" s="305">
        <f t="shared" si="19"/>
        <v>574543.9</v>
      </c>
      <c r="S125" s="305">
        <v>0</v>
      </c>
      <c r="T125" s="305">
        <v>0</v>
      </c>
      <c r="U125" s="305">
        <v>0</v>
      </c>
      <c r="V125" s="305">
        <v>0</v>
      </c>
      <c r="W125" s="305">
        <v>0</v>
      </c>
      <c r="X125" s="305">
        <v>0</v>
      </c>
      <c r="Y125" s="117" t="b">
        <f t="shared" si="0"/>
        <v>1</v>
      </c>
      <c r="Z125" s="118">
        <f t="shared" si="1"/>
        <v>0.5</v>
      </c>
      <c r="AA125" s="119" t="b">
        <f t="shared" si="2"/>
        <v>1</v>
      </c>
      <c r="AB125" s="119" t="b">
        <f t="shared" si="3"/>
        <v>1</v>
      </c>
    </row>
    <row r="126" spans="1:28" s="134" customFormat="1" ht="30" customHeight="1">
      <c r="A126" s="133">
        <v>124</v>
      </c>
      <c r="B126" s="43" t="s">
        <v>605</v>
      </c>
      <c r="C126" s="58" t="s">
        <v>170</v>
      </c>
      <c r="D126" s="83" t="s">
        <v>606</v>
      </c>
      <c r="E126" s="58">
        <v>3008022</v>
      </c>
      <c r="F126" s="102" t="s">
        <v>156</v>
      </c>
      <c r="G126" s="84" t="s">
        <v>607</v>
      </c>
      <c r="H126" s="58" t="s">
        <v>61</v>
      </c>
      <c r="I126" s="57">
        <v>2.306</v>
      </c>
      <c r="J126" s="58" t="s">
        <v>216</v>
      </c>
      <c r="K126" s="323">
        <v>1215128.66</v>
      </c>
      <c r="L126" s="306">
        <f t="shared" si="21"/>
        <v>607564.33</v>
      </c>
      <c r="M126" s="306">
        <f t="shared" si="20"/>
        <v>607564.33</v>
      </c>
      <c r="N126" s="45">
        <v>0.5</v>
      </c>
      <c r="O126" s="321">
        <v>0</v>
      </c>
      <c r="P126" s="321">
        <v>0</v>
      </c>
      <c r="Q126" s="305">
        <v>0</v>
      </c>
      <c r="R126" s="305">
        <f t="shared" si="19"/>
        <v>607564.33</v>
      </c>
      <c r="S126" s="305">
        <v>0</v>
      </c>
      <c r="T126" s="305">
        <v>0</v>
      </c>
      <c r="U126" s="305">
        <v>0</v>
      </c>
      <c r="V126" s="305">
        <v>0</v>
      </c>
      <c r="W126" s="305">
        <v>0</v>
      </c>
      <c r="X126" s="305">
        <v>0</v>
      </c>
      <c r="Y126" s="117" t="b">
        <f t="shared" si="0"/>
        <v>1</v>
      </c>
      <c r="Z126" s="118">
        <f t="shared" si="1"/>
        <v>0.5</v>
      </c>
      <c r="AA126" s="119" t="b">
        <f t="shared" si="2"/>
        <v>1</v>
      </c>
      <c r="AB126" s="119" t="b">
        <f t="shared" si="3"/>
        <v>1</v>
      </c>
    </row>
    <row r="127" spans="1:28" s="134" customFormat="1" ht="30" customHeight="1">
      <c r="A127" s="133">
        <v>125</v>
      </c>
      <c r="B127" s="43" t="s">
        <v>608</v>
      </c>
      <c r="C127" s="32" t="s">
        <v>170</v>
      </c>
      <c r="D127" s="43" t="s">
        <v>609</v>
      </c>
      <c r="E127" s="32">
        <v>3020052</v>
      </c>
      <c r="F127" s="43" t="s">
        <v>244</v>
      </c>
      <c r="G127" s="44" t="s">
        <v>610</v>
      </c>
      <c r="H127" s="32" t="s">
        <v>61</v>
      </c>
      <c r="I127" s="52">
        <v>0.953</v>
      </c>
      <c r="J127" s="32" t="s">
        <v>474</v>
      </c>
      <c r="K127" s="306">
        <v>477633.6</v>
      </c>
      <c r="L127" s="306">
        <f t="shared" si="21"/>
        <v>238816.8</v>
      </c>
      <c r="M127" s="306">
        <f t="shared" si="20"/>
        <v>238816.8</v>
      </c>
      <c r="N127" s="45">
        <v>0.5</v>
      </c>
      <c r="O127" s="321">
        <v>0</v>
      </c>
      <c r="P127" s="321">
        <v>0</v>
      </c>
      <c r="Q127" s="305">
        <v>0</v>
      </c>
      <c r="R127" s="305">
        <f t="shared" si="19"/>
        <v>238816.8</v>
      </c>
      <c r="S127" s="305">
        <v>0</v>
      </c>
      <c r="T127" s="305">
        <v>0</v>
      </c>
      <c r="U127" s="305">
        <v>0</v>
      </c>
      <c r="V127" s="305">
        <v>0</v>
      </c>
      <c r="W127" s="305">
        <v>0</v>
      </c>
      <c r="X127" s="305">
        <v>0</v>
      </c>
      <c r="Y127" s="117" t="b">
        <f t="shared" si="0"/>
        <v>1</v>
      </c>
      <c r="Z127" s="118">
        <f t="shared" si="1"/>
        <v>0.5</v>
      </c>
      <c r="AA127" s="119" t="b">
        <f t="shared" si="2"/>
        <v>1</v>
      </c>
      <c r="AB127" s="119" t="b">
        <f t="shared" si="3"/>
        <v>1</v>
      </c>
    </row>
    <row r="128" spans="1:28" s="134" customFormat="1" ht="30" customHeight="1">
      <c r="A128" s="133">
        <v>126</v>
      </c>
      <c r="B128" s="43" t="s">
        <v>611</v>
      </c>
      <c r="C128" s="32" t="s">
        <v>170</v>
      </c>
      <c r="D128" s="43" t="s">
        <v>612</v>
      </c>
      <c r="E128" s="32">
        <v>3016023</v>
      </c>
      <c r="F128" s="43" t="s">
        <v>366</v>
      </c>
      <c r="G128" s="44" t="s">
        <v>613</v>
      </c>
      <c r="H128" s="32" t="s">
        <v>61</v>
      </c>
      <c r="I128" s="52">
        <v>1.9</v>
      </c>
      <c r="J128" s="46" t="s">
        <v>614</v>
      </c>
      <c r="K128" s="306">
        <v>1796747.34</v>
      </c>
      <c r="L128" s="306">
        <f t="shared" si="21"/>
        <v>1078048.4</v>
      </c>
      <c r="M128" s="306">
        <f t="shared" si="20"/>
        <v>718698.94</v>
      </c>
      <c r="N128" s="45">
        <v>0.6</v>
      </c>
      <c r="O128" s="321">
        <v>0</v>
      </c>
      <c r="P128" s="321">
        <v>0</v>
      </c>
      <c r="Q128" s="305">
        <v>0</v>
      </c>
      <c r="R128" s="305">
        <f t="shared" si="19"/>
        <v>1078048.4</v>
      </c>
      <c r="S128" s="305">
        <v>0</v>
      </c>
      <c r="T128" s="305">
        <v>0</v>
      </c>
      <c r="U128" s="305">
        <v>0</v>
      </c>
      <c r="V128" s="305">
        <v>0</v>
      </c>
      <c r="W128" s="305">
        <v>0</v>
      </c>
      <c r="X128" s="305">
        <v>0</v>
      </c>
      <c r="Y128" s="117" t="b">
        <f t="shared" si="0"/>
        <v>1</v>
      </c>
      <c r="Z128" s="118">
        <f t="shared" si="1"/>
        <v>0.6</v>
      </c>
      <c r="AA128" s="119" t="b">
        <f t="shared" si="2"/>
        <v>1</v>
      </c>
      <c r="AB128" s="119" t="b">
        <f t="shared" si="3"/>
        <v>1</v>
      </c>
    </row>
    <row r="129" spans="1:28" s="134" customFormat="1" ht="39.75" customHeight="1">
      <c r="A129" s="133">
        <v>127</v>
      </c>
      <c r="B129" s="43" t="s">
        <v>615</v>
      </c>
      <c r="C129" s="32" t="s">
        <v>170</v>
      </c>
      <c r="D129" s="43" t="s">
        <v>98</v>
      </c>
      <c r="E129" s="32">
        <v>3031053</v>
      </c>
      <c r="F129" s="43" t="s">
        <v>88</v>
      </c>
      <c r="G129" s="44" t="s">
        <v>616</v>
      </c>
      <c r="H129" s="32" t="s">
        <v>50</v>
      </c>
      <c r="I129" s="52">
        <v>0.209</v>
      </c>
      <c r="J129" s="46" t="s">
        <v>491</v>
      </c>
      <c r="K129" s="306">
        <v>1244921.31</v>
      </c>
      <c r="L129" s="306">
        <f t="shared" si="21"/>
        <v>622460.66</v>
      </c>
      <c r="M129" s="306">
        <f t="shared" si="20"/>
        <v>622460.65</v>
      </c>
      <c r="N129" s="45">
        <v>0.5</v>
      </c>
      <c r="O129" s="321">
        <v>0</v>
      </c>
      <c r="P129" s="321">
        <v>0</v>
      </c>
      <c r="Q129" s="305">
        <v>0</v>
      </c>
      <c r="R129" s="305">
        <f t="shared" si="19"/>
        <v>622460.66</v>
      </c>
      <c r="S129" s="305">
        <v>0</v>
      </c>
      <c r="T129" s="305">
        <v>0</v>
      </c>
      <c r="U129" s="305">
        <v>0</v>
      </c>
      <c r="V129" s="305">
        <v>0</v>
      </c>
      <c r="W129" s="305">
        <v>0</v>
      </c>
      <c r="X129" s="305">
        <v>0</v>
      </c>
      <c r="Y129" s="117" t="b">
        <f t="shared" si="0"/>
        <v>1</v>
      </c>
      <c r="Z129" s="118">
        <f t="shared" si="1"/>
        <v>0.5</v>
      </c>
      <c r="AA129" s="119" t="b">
        <f t="shared" si="2"/>
        <v>1</v>
      </c>
      <c r="AB129" s="119" t="b">
        <f t="shared" si="3"/>
        <v>1</v>
      </c>
    </row>
    <row r="130" spans="1:28" s="134" customFormat="1" ht="47.25" customHeight="1">
      <c r="A130" s="133">
        <v>128</v>
      </c>
      <c r="B130" s="43" t="s">
        <v>617</v>
      </c>
      <c r="C130" s="32" t="s">
        <v>170</v>
      </c>
      <c r="D130" s="43" t="s">
        <v>618</v>
      </c>
      <c r="E130" s="32">
        <v>3005023</v>
      </c>
      <c r="F130" s="43" t="s">
        <v>267</v>
      </c>
      <c r="G130" s="44" t="s">
        <v>619</v>
      </c>
      <c r="H130" s="32" t="s">
        <v>61</v>
      </c>
      <c r="I130" s="52">
        <v>0.7</v>
      </c>
      <c r="J130" s="32" t="s">
        <v>550</v>
      </c>
      <c r="K130" s="306">
        <v>1168500</v>
      </c>
      <c r="L130" s="306">
        <f t="shared" si="21"/>
        <v>584250</v>
      </c>
      <c r="M130" s="306">
        <f t="shared" si="20"/>
        <v>584250</v>
      </c>
      <c r="N130" s="45">
        <v>0.5</v>
      </c>
      <c r="O130" s="321">
        <v>0</v>
      </c>
      <c r="P130" s="321">
        <v>0</v>
      </c>
      <c r="Q130" s="305">
        <v>0</v>
      </c>
      <c r="R130" s="305">
        <f t="shared" si="19"/>
        <v>584250</v>
      </c>
      <c r="S130" s="305">
        <v>0</v>
      </c>
      <c r="T130" s="305">
        <v>0</v>
      </c>
      <c r="U130" s="305">
        <v>0</v>
      </c>
      <c r="V130" s="305">
        <v>0</v>
      </c>
      <c r="W130" s="305">
        <v>0</v>
      </c>
      <c r="X130" s="305">
        <v>0</v>
      </c>
      <c r="Y130" s="117" t="b">
        <f aca="true" t="shared" si="22" ref="Y130:Y158">L130=SUM(O130:X130)</f>
        <v>1</v>
      </c>
      <c r="Z130" s="118">
        <f aca="true" t="shared" si="23" ref="Z130:Z158">ROUND(L130/K130,4)</f>
        <v>0.5</v>
      </c>
      <c r="AA130" s="119" t="b">
        <f aca="true" t="shared" si="24" ref="AA130:AA158">Z130=N130</f>
        <v>1</v>
      </c>
      <c r="AB130" s="119" t="b">
        <f aca="true" t="shared" si="25" ref="AB130:AB158">K130=L130+M130</f>
        <v>1</v>
      </c>
    </row>
    <row r="131" spans="1:28" s="134" customFormat="1" ht="30" customHeight="1">
      <c r="A131" s="133">
        <v>129</v>
      </c>
      <c r="B131" s="43" t="s">
        <v>620</v>
      </c>
      <c r="C131" s="32" t="s">
        <v>170</v>
      </c>
      <c r="D131" s="43" t="s">
        <v>621</v>
      </c>
      <c r="E131" s="32">
        <v>3005012</v>
      </c>
      <c r="F131" s="43" t="s">
        <v>267</v>
      </c>
      <c r="G131" s="44" t="s">
        <v>622</v>
      </c>
      <c r="H131" s="32" t="s">
        <v>61</v>
      </c>
      <c r="I131" s="52">
        <v>0.295</v>
      </c>
      <c r="J131" s="46" t="s">
        <v>187</v>
      </c>
      <c r="K131" s="306">
        <v>830163.65</v>
      </c>
      <c r="L131" s="306">
        <f t="shared" si="21"/>
        <v>415081.83</v>
      </c>
      <c r="M131" s="306">
        <f t="shared" si="20"/>
        <v>415081.82</v>
      </c>
      <c r="N131" s="45">
        <v>0.5</v>
      </c>
      <c r="O131" s="321">
        <v>0</v>
      </c>
      <c r="P131" s="321">
        <v>0</v>
      </c>
      <c r="Q131" s="305">
        <v>0</v>
      </c>
      <c r="R131" s="305">
        <f t="shared" si="19"/>
        <v>415081.83</v>
      </c>
      <c r="S131" s="305">
        <v>0</v>
      </c>
      <c r="T131" s="305">
        <v>0</v>
      </c>
      <c r="U131" s="305">
        <v>0</v>
      </c>
      <c r="V131" s="305">
        <v>0</v>
      </c>
      <c r="W131" s="305">
        <v>0</v>
      </c>
      <c r="X131" s="305">
        <v>0</v>
      </c>
      <c r="Y131" s="117" t="b">
        <f t="shared" si="22"/>
        <v>1</v>
      </c>
      <c r="Z131" s="118">
        <f t="shared" si="23"/>
        <v>0.5</v>
      </c>
      <c r="AA131" s="119" t="b">
        <f t="shared" si="24"/>
        <v>1</v>
      </c>
      <c r="AB131" s="119" t="b">
        <f t="shared" si="25"/>
        <v>1</v>
      </c>
    </row>
    <row r="132" spans="1:28" s="134" customFormat="1" ht="30" customHeight="1">
      <c r="A132" s="133">
        <v>130</v>
      </c>
      <c r="B132" s="43" t="s">
        <v>623</v>
      </c>
      <c r="C132" s="32" t="s">
        <v>170</v>
      </c>
      <c r="D132" s="43" t="s">
        <v>396</v>
      </c>
      <c r="E132" s="32">
        <v>3030023</v>
      </c>
      <c r="F132" s="43" t="s">
        <v>397</v>
      </c>
      <c r="G132" s="44" t="s">
        <v>624</v>
      </c>
      <c r="H132" s="32" t="s">
        <v>50</v>
      </c>
      <c r="I132" s="52">
        <v>0.301</v>
      </c>
      <c r="J132" s="32" t="s">
        <v>399</v>
      </c>
      <c r="K132" s="306">
        <v>415060.58</v>
      </c>
      <c r="L132" s="306">
        <f t="shared" si="21"/>
        <v>332048.46</v>
      </c>
      <c r="M132" s="306">
        <f t="shared" si="20"/>
        <v>83012.12</v>
      </c>
      <c r="N132" s="45">
        <v>0.8</v>
      </c>
      <c r="O132" s="321">
        <v>0</v>
      </c>
      <c r="P132" s="321">
        <v>0</v>
      </c>
      <c r="Q132" s="305">
        <v>0</v>
      </c>
      <c r="R132" s="305">
        <f t="shared" si="19"/>
        <v>332048.46</v>
      </c>
      <c r="S132" s="305">
        <v>0</v>
      </c>
      <c r="T132" s="305">
        <v>0</v>
      </c>
      <c r="U132" s="305">
        <v>0</v>
      </c>
      <c r="V132" s="305">
        <v>0</v>
      </c>
      <c r="W132" s="305">
        <v>0</v>
      </c>
      <c r="X132" s="305">
        <v>0</v>
      </c>
      <c r="Y132" s="117" t="b">
        <f t="shared" si="22"/>
        <v>1</v>
      </c>
      <c r="Z132" s="118">
        <f t="shared" si="23"/>
        <v>0.8</v>
      </c>
      <c r="AA132" s="119" t="b">
        <f t="shared" si="24"/>
        <v>1</v>
      </c>
      <c r="AB132" s="119" t="b">
        <f t="shared" si="25"/>
        <v>1</v>
      </c>
    </row>
    <row r="133" spans="1:28" s="134" customFormat="1" ht="37.5" customHeight="1">
      <c r="A133" s="133">
        <v>131</v>
      </c>
      <c r="B133" s="43" t="s">
        <v>625</v>
      </c>
      <c r="C133" s="32" t="s">
        <v>170</v>
      </c>
      <c r="D133" s="43" t="s">
        <v>404</v>
      </c>
      <c r="E133" s="32">
        <v>3023042</v>
      </c>
      <c r="F133" s="43" t="s">
        <v>251</v>
      </c>
      <c r="G133" s="44" t="s">
        <v>626</v>
      </c>
      <c r="H133" s="32" t="s">
        <v>61</v>
      </c>
      <c r="I133" s="52">
        <v>0.71</v>
      </c>
      <c r="J133" s="32" t="s">
        <v>406</v>
      </c>
      <c r="K133" s="306">
        <v>455281.43</v>
      </c>
      <c r="L133" s="306">
        <f>INT(K133*N133)</f>
        <v>364225</v>
      </c>
      <c r="M133" s="306">
        <f t="shared" si="20"/>
        <v>91056.43</v>
      </c>
      <c r="N133" s="45">
        <v>0.8</v>
      </c>
      <c r="O133" s="321">
        <v>0</v>
      </c>
      <c r="P133" s="321">
        <v>0</v>
      </c>
      <c r="Q133" s="305">
        <v>0</v>
      </c>
      <c r="R133" s="305">
        <f t="shared" si="19"/>
        <v>364225</v>
      </c>
      <c r="S133" s="305">
        <v>0</v>
      </c>
      <c r="T133" s="305">
        <v>0</v>
      </c>
      <c r="U133" s="305">
        <v>0</v>
      </c>
      <c r="V133" s="305">
        <v>0</v>
      </c>
      <c r="W133" s="305">
        <v>0</v>
      </c>
      <c r="X133" s="305">
        <v>0</v>
      </c>
      <c r="Y133" s="117" t="b">
        <f t="shared" si="22"/>
        <v>1</v>
      </c>
      <c r="Z133" s="118">
        <f t="shared" si="23"/>
        <v>0.8</v>
      </c>
      <c r="AA133" s="119" t="b">
        <f t="shared" si="24"/>
        <v>1</v>
      </c>
      <c r="AB133" s="119" t="b">
        <f t="shared" si="25"/>
        <v>1</v>
      </c>
    </row>
    <row r="134" spans="1:28" s="134" customFormat="1" ht="39.75" customHeight="1">
      <c r="A134" s="133">
        <v>132</v>
      </c>
      <c r="B134" s="43" t="s">
        <v>627</v>
      </c>
      <c r="C134" s="32" t="s">
        <v>170</v>
      </c>
      <c r="D134" s="43" t="s">
        <v>628</v>
      </c>
      <c r="E134" s="32">
        <v>3021093</v>
      </c>
      <c r="F134" s="43" t="s">
        <v>94</v>
      </c>
      <c r="G134" s="44" t="s">
        <v>629</v>
      </c>
      <c r="H134" s="32" t="s">
        <v>50</v>
      </c>
      <c r="I134" s="52">
        <v>0.619</v>
      </c>
      <c r="J134" s="32" t="s">
        <v>372</v>
      </c>
      <c r="K134" s="306">
        <v>1166920.54</v>
      </c>
      <c r="L134" s="306">
        <f t="shared" si="21"/>
        <v>583460.27</v>
      </c>
      <c r="M134" s="306">
        <f t="shared" si="20"/>
        <v>583460.27</v>
      </c>
      <c r="N134" s="45">
        <v>0.5</v>
      </c>
      <c r="O134" s="321">
        <v>0</v>
      </c>
      <c r="P134" s="321">
        <v>0</v>
      </c>
      <c r="Q134" s="305">
        <v>0</v>
      </c>
      <c r="R134" s="305">
        <f t="shared" si="19"/>
        <v>583460.27</v>
      </c>
      <c r="S134" s="305">
        <v>0</v>
      </c>
      <c r="T134" s="305">
        <v>0</v>
      </c>
      <c r="U134" s="305">
        <v>0</v>
      </c>
      <c r="V134" s="305">
        <v>0</v>
      </c>
      <c r="W134" s="305">
        <v>0</v>
      </c>
      <c r="X134" s="305">
        <v>0</v>
      </c>
      <c r="Y134" s="117" t="b">
        <f t="shared" si="22"/>
        <v>1</v>
      </c>
      <c r="Z134" s="118">
        <f t="shared" si="23"/>
        <v>0.5</v>
      </c>
      <c r="AA134" s="119" t="b">
        <f t="shared" si="24"/>
        <v>1</v>
      </c>
      <c r="AB134" s="119" t="b">
        <f t="shared" si="25"/>
        <v>1</v>
      </c>
    </row>
    <row r="135" spans="1:28" s="134" customFormat="1" ht="51" customHeight="1">
      <c r="A135" s="133">
        <v>133</v>
      </c>
      <c r="B135" s="43" t="s">
        <v>630</v>
      </c>
      <c r="C135" s="32" t="s">
        <v>170</v>
      </c>
      <c r="D135" s="43" t="s">
        <v>618</v>
      </c>
      <c r="E135" s="32">
        <v>3005023</v>
      </c>
      <c r="F135" s="43" t="s">
        <v>267</v>
      </c>
      <c r="G135" s="44" t="s">
        <v>631</v>
      </c>
      <c r="H135" s="32" t="s">
        <v>61</v>
      </c>
      <c r="I135" s="52">
        <v>1.134</v>
      </c>
      <c r="J135" s="46" t="s">
        <v>550</v>
      </c>
      <c r="K135" s="306">
        <v>2635275</v>
      </c>
      <c r="L135" s="306">
        <f t="shared" si="21"/>
        <v>1317637.5</v>
      </c>
      <c r="M135" s="306">
        <f t="shared" si="20"/>
        <v>1317637.5</v>
      </c>
      <c r="N135" s="45">
        <v>0.5</v>
      </c>
      <c r="O135" s="321">
        <v>0</v>
      </c>
      <c r="P135" s="321">
        <v>0</v>
      </c>
      <c r="Q135" s="305">
        <v>0</v>
      </c>
      <c r="R135" s="305">
        <f t="shared" si="19"/>
        <v>1317637.5</v>
      </c>
      <c r="S135" s="305">
        <v>0</v>
      </c>
      <c r="T135" s="305">
        <v>0</v>
      </c>
      <c r="U135" s="305">
        <v>0</v>
      </c>
      <c r="V135" s="305">
        <v>0</v>
      </c>
      <c r="W135" s="305">
        <v>0</v>
      </c>
      <c r="X135" s="305">
        <v>0</v>
      </c>
      <c r="Y135" s="117" t="b">
        <f t="shared" si="22"/>
        <v>1</v>
      </c>
      <c r="Z135" s="118">
        <f t="shared" si="23"/>
        <v>0.5</v>
      </c>
      <c r="AA135" s="119" t="b">
        <f t="shared" si="24"/>
        <v>1</v>
      </c>
      <c r="AB135" s="119" t="b">
        <f t="shared" si="25"/>
        <v>1</v>
      </c>
    </row>
    <row r="136" spans="1:28" s="134" customFormat="1" ht="43.5" customHeight="1">
      <c r="A136" s="133">
        <v>134</v>
      </c>
      <c r="B136" s="43" t="s">
        <v>632</v>
      </c>
      <c r="C136" s="32" t="s">
        <v>170</v>
      </c>
      <c r="D136" s="43" t="s">
        <v>633</v>
      </c>
      <c r="E136" s="32">
        <v>3031023</v>
      </c>
      <c r="F136" s="43" t="s">
        <v>88</v>
      </c>
      <c r="G136" s="44" t="s">
        <v>634</v>
      </c>
      <c r="H136" s="32" t="s">
        <v>50</v>
      </c>
      <c r="I136" s="52">
        <v>0.351</v>
      </c>
      <c r="J136" s="32" t="s">
        <v>173</v>
      </c>
      <c r="K136" s="306">
        <v>1125011.58</v>
      </c>
      <c r="L136" s="306">
        <f t="shared" si="21"/>
        <v>562505.79</v>
      </c>
      <c r="M136" s="306">
        <f t="shared" si="20"/>
        <v>562505.79</v>
      </c>
      <c r="N136" s="45">
        <v>0.5</v>
      </c>
      <c r="O136" s="321">
        <v>0</v>
      </c>
      <c r="P136" s="321">
        <v>0</v>
      </c>
      <c r="Q136" s="305">
        <v>0</v>
      </c>
      <c r="R136" s="305">
        <f t="shared" si="19"/>
        <v>562505.79</v>
      </c>
      <c r="S136" s="305">
        <v>0</v>
      </c>
      <c r="T136" s="305">
        <v>0</v>
      </c>
      <c r="U136" s="305">
        <v>0</v>
      </c>
      <c r="V136" s="305">
        <v>0</v>
      </c>
      <c r="W136" s="305">
        <v>0</v>
      </c>
      <c r="X136" s="305">
        <v>0</v>
      </c>
      <c r="Y136" s="117" t="b">
        <f t="shared" si="22"/>
        <v>1</v>
      </c>
      <c r="Z136" s="118">
        <f t="shared" si="23"/>
        <v>0.5</v>
      </c>
      <c r="AA136" s="119" t="b">
        <f t="shared" si="24"/>
        <v>1</v>
      </c>
      <c r="AB136" s="119" t="b">
        <f t="shared" si="25"/>
        <v>1</v>
      </c>
    </row>
    <row r="137" spans="1:28" s="134" customFormat="1" ht="30" customHeight="1">
      <c r="A137" s="133">
        <v>135</v>
      </c>
      <c r="B137" s="43" t="s">
        <v>635</v>
      </c>
      <c r="C137" s="32" t="s">
        <v>170</v>
      </c>
      <c r="D137" s="43" t="s">
        <v>636</v>
      </c>
      <c r="E137" s="32">
        <v>3014043</v>
      </c>
      <c r="F137" s="43" t="s">
        <v>196</v>
      </c>
      <c r="G137" s="44" t="s">
        <v>637</v>
      </c>
      <c r="H137" s="32" t="s">
        <v>50</v>
      </c>
      <c r="I137" s="52">
        <v>0.2</v>
      </c>
      <c r="J137" s="32" t="s">
        <v>325</v>
      </c>
      <c r="K137" s="306">
        <v>352101.33</v>
      </c>
      <c r="L137" s="306">
        <f t="shared" si="21"/>
        <v>176050.67</v>
      </c>
      <c r="M137" s="306">
        <f t="shared" si="20"/>
        <v>176050.66</v>
      </c>
      <c r="N137" s="45">
        <v>0.5</v>
      </c>
      <c r="O137" s="321">
        <v>0</v>
      </c>
      <c r="P137" s="321">
        <v>0</v>
      </c>
      <c r="Q137" s="305">
        <v>0</v>
      </c>
      <c r="R137" s="305">
        <f t="shared" si="19"/>
        <v>176050.67</v>
      </c>
      <c r="S137" s="305">
        <v>0</v>
      </c>
      <c r="T137" s="305">
        <v>0</v>
      </c>
      <c r="U137" s="305">
        <v>0</v>
      </c>
      <c r="V137" s="305">
        <v>0</v>
      </c>
      <c r="W137" s="305">
        <v>0</v>
      </c>
      <c r="X137" s="305">
        <v>0</v>
      </c>
      <c r="Y137" s="117" t="b">
        <f t="shared" si="22"/>
        <v>1</v>
      </c>
      <c r="Z137" s="118">
        <f t="shared" si="23"/>
        <v>0.5</v>
      </c>
      <c r="AA137" s="119" t="b">
        <f t="shared" si="24"/>
        <v>1</v>
      </c>
      <c r="AB137" s="119" t="b">
        <f t="shared" si="25"/>
        <v>1</v>
      </c>
    </row>
    <row r="138" spans="1:28" s="134" customFormat="1" ht="30" customHeight="1">
      <c r="A138" s="133">
        <v>136</v>
      </c>
      <c r="B138" s="43" t="s">
        <v>638</v>
      </c>
      <c r="C138" s="32" t="s">
        <v>170</v>
      </c>
      <c r="D138" s="43" t="s">
        <v>639</v>
      </c>
      <c r="E138" s="32">
        <v>3007112</v>
      </c>
      <c r="F138" s="43" t="s">
        <v>276</v>
      </c>
      <c r="G138" s="44" t="s">
        <v>640</v>
      </c>
      <c r="H138" s="32" t="s">
        <v>50</v>
      </c>
      <c r="I138" s="52">
        <v>1.864</v>
      </c>
      <c r="J138" s="32" t="s">
        <v>343</v>
      </c>
      <c r="K138" s="306">
        <v>1991688.07</v>
      </c>
      <c r="L138" s="306">
        <f t="shared" si="21"/>
        <v>995844.04</v>
      </c>
      <c r="M138" s="306">
        <f t="shared" si="20"/>
        <v>995844.03</v>
      </c>
      <c r="N138" s="45">
        <v>0.5</v>
      </c>
      <c r="O138" s="321">
        <v>0</v>
      </c>
      <c r="P138" s="321">
        <v>0</v>
      </c>
      <c r="Q138" s="305">
        <v>0</v>
      </c>
      <c r="R138" s="305">
        <f t="shared" si="19"/>
        <v>995844.04</v>
      </c>
      <c r="S138" s="305">
        <v>0</v>
      </c>
      <c r="T138" s="305">
        <v>0</v>
      </c>
      <c r="U138" s="305">
        <v>0</v>
      </c>
      <c r="V138" s="305">
        <v>0</v>
      </c>
      <c r="W138" s="305">
        <v>0</v>
      </c>
      <c r="X138" s="305">
        <v>0</v>
      </c>
      <c r="Y138" s="117" t="b">
        <f t="shared" si="22"/>
        <v>1</v>
      </c>
      <c r="Z138" s="118">
        <f t="shared" si="23"/>
        <v>0.5</v>
      </c>
      <c r="AA138" s="119" t="b">
        <f t="shared" si="24"/>
        <v>1</v>
      </c>
      <c r="AB138" s="119" t="b">
        <f t="shared" si="25"/>
        <v>1</v>
      </c>
    </row>
    <row r="139" spans="1:28" s="134" customFormat="1" ht="48" customHeight="1">
      <c r="A139" s="133">
        <v>137</v>
      </c>
      <c r="B139" s="43" t="s">
        <v>641</v>
      </c>
      <c r="C139" s="32" t="s">
        <v>170</v>
      </c>
      <c r="D139" s="43" t="s">
        <v>642</v>
      </c>
      <c r="E139" s="32">
        <v>3019083</v>
      </c>
      <c r="F139" s="43" t="s">
        <v>264</v>
      </c>
      <c r="G139" s="44" t="s">
        <v>643</v>
      </c>
      <c r="H139" s="32" t="s">
        <v>50</v>
      </c>
      <c r="I139" s="52">
        <v>0.953</v>
      </c>
      <c r="J139" s="46" t="s">
        <v>173</v>
      </c>
      <c r="K139" s="306">
        <v>1486869.37</v>
      </c>
      <c r="L139" s="306">
        <f t="shared" si="21"/>
        <v>1189495.5</v>
      </c>
      <c r="M139" s="306">
        <f t="shared" si="20"/>
        <v>297373.87</v>
      </c>
      <c r="N139" s="45">
        <v>0.8</v>
      </c>
      <c r="O139" s="321">
        <v>0</v>
      </c>
      <c r="P139" s="321">
        <v>0</v>
      </c>
      <c r="Q139" s="305">
        <v>0</v>
      </c>
      <c r="R139" s="305">
        <f t="shared" si="19"/>
        <v>1189495.5</v>
      </c>
      <c r="S139" s="305">
        <v>0</v>
      </c>
      <c r="T139" s="305">
        <v>0</v>
      </c>
      <c r="U139" s="305">
        <v>0</v>
      </c>
      <c r="V139" s="305">
        <v>0</v>
      </c>
      <c r="W139" s="305">
        <v>0</v>
      </c>
      <c r="X139" s="305">
        <v>0</v>
      </c>
      <c r="Y139" s="117" t="b">
        <f t="shared" si="22"/>
        <v>1</v>
      </c>
      <c r="Z139" s="118">
        <f t="shared" si="23"/>
        <v>0.8</v>
      </c>
      <c r="AA139" s="119" t="b">
        <f t="shared" si="24"/>
        <v>1</v>
      </c>
      <c r="AB139" s="119" t="b">
        <f t="shared" si="25"/>
        <v>1</v>
      </c>
    </row>
    <row r="140" spans="1:28" s="134" customFormat="1" ht="30" customHeight="1">
      <c r="A140" s="133">
        <v>138</v>
      </c>
      <c r="B140" s="43" t="s">
        <v>644</v>
      </c>
      <c r="C140" s="32" t="s">
        <v>170</v>
      </c>
      <c r="D140" s="43" t="s">
        <v>421</v>
      </c>
      <c r="E140" s="62">
        <v>3002062</v>
      </c>
      <c r="F140" s="43" t="s">
        <v>120</v>
      </c>
      <c r="G140" s="44" t="s">
        <v>645</v>
      </c>
      <c r="H140" s="32" t="s">
        <v>61</v>
      </c>
      <c r="I140" s="52">
        <v>0.409</v>
      </c>
      <c r="J140" s="32" t="s">
        <v>423</v>
      </c>
      <c r="K140" s="306">
        <v>649676.35</v>
      </c>
      <c r="L140" s="306">
        <f t="shared" si="21"/>
        <v>454773.45</v>
      </c>
      <c r="M140" s="306">
        <f t="shared" si="20"/>
        <v>194902.9</v>
      </c>
      <c r="N140" s="45">
        <v>0.7</v>
      </c>
      <c r="O140" s="321">
        <v>0</v>
      </c>
      <c r="P140" s="321">
        <v>0</v>
      </c>
      <c r="Q140" s="305">
        <v>0</v>
      </c>
      <c r="R140" s="305">
        <f t="shared" si="19"/>
        <v>454773.45</v>
      </c>
      <c r="S140" s="305">
        <v>0</v>
      </c>
      <c r="T140" s="305">
        <v>0</v>
      </c>
      <c r="U140" s="305">
        <v>0</v>
      </c>
      <c r="V140" s="305">
        <v>0</v>
      </c>
      <c r="W140" s="305">
        <v>0</v>
      </c>
      <c r="X140" s="305">
        <v>0</v>
      </c>
      <c r="Y140" s="117" t="b">
        <f t="shared" si="22"/>
        <v>1</v>
      </c>
      <c r="Z140" s="118">
        <f t="shared" si="23"/>
        <v>0.7</v>
      </c>
      <c r="AA140" s="119" t="b">
        <f t="shared" si="24"/>
        <v>1</v>
      </c>
      <c r="AB140" s="119" t="b">
        <f t="shared" si="25"/>
        <v>1</v>
      </c>
    </row>
    <row r="141" spans="1:28" s="134" customFormat="1" ht="40.5" customHeight="1">
      <c r="A141" s="133">
        <v>139</v>
      </c>
      <c r="B141" s="43" t="s">
        <v>646</v>
      </c>
      <c r="C141" s="32" t="s">
        <v>170</v>
      </c>
      <c r="D141" s="43" t="s">
        <v>647</v>
      </c>
      <c r="E141" s="32">
        <v>3010132</v>
      </c>
      <c r="F141" s="43" t="s">
        <v>146</v>
      </c>
      <c r="G141" s="44" t="s">
        <v>648</v>
      </c>
      <c r="H141" s="32" t="s">
        <v>50</v>
      </c>
      <c r="I141" s="52">
        <v>0.604</v>
      </c>
      <c r="J141" s="46" t="s">
        <v>649</v>
      </c>
      <c r="K141" s="306">
        <v>1026243.11</v>
      </c>
      <c r="L141" s="306">
        <f t="shared" si="21"/>
        <v>513121.56</v>
      </c>
      <c r="M141" s="306">
        <f t="shared" si="20"/>
        <v>513121.55</v>
      </c>
      <c r="N141" s="45">
        <v>0.5</v>
      </c>
      <c r="O141" s="321">
        <v>0</v>
      </c>
      <c r="P141" s="321">
        <v>0</v>
      </c>
      <c r="Q141" s="305">
        <v>0</v>
      </c>
      <c r="R141" s="305">
        <f t="shared" si="19"/>
        <v>513121.56</v>
      </c>
      <c r="S141" s="305">
        <v>0</v>
      </c>
      <c r="T141" s="305">
        <v>0</v>
      </c>
      <c r="U141" s="305">
        <v>0</v>
      </c>
      <c r="V141" s="305">
        <v>0</v>
      </c>
      <c r="W141" s="305">
        <v>0</v>
      </c>
      <c r="X141" s="305">
        <v>0</v>
      </c>
      <c r="Y141" s="117" t="b">
        <f t="shared" si="22"/>
        <v>1</v>
      </c>
      <c r="Z141" s="118">
        <f t="shared" si="23"/>
        <v>0.5</v>
      </c>
      <c r="AA141" s="119" t="b">
        <f t="shared" si="24"/>
        <v>1</v>
      </c>
      <c r="AB141" s="119" t="b">
        <f t="shared" si="25"/>
        <v>1</v>
      </c>
    </row>
    <row r="142" spans="1:28" s="134" customFormat="1" ht="30" customHeight="1">
      <c r="A142" s="133">
        <v>140</v>
      </c>
      <c r="B142" s="43" t="s">
        <v>650</v>
      </c>
      <c r="C142" s="32" t="s">
        <v>170</v>
      </c>
      <c r="D142" s="43" t="s">
        <v>651</v>
      </c>
      <c r="E142" s="32">
        <v>3021021</v>
      </c>
      <c r="F142" s="43" t="s">
        <v>94</v>
      </c>
      <c r="G142" s="44" t="s">
        <v>652</v>
      </c>
      <c r="H142" s="32" t="s">
        <v>57</v>
      </c>
      <c r="I142" s="52">
        <v>0.179</v>
      </c>
      <c r="J142" s="32" t="s">
        <v>382</v>
      </c>
      <c r="K142" s="306">
        <v>761219.83</v>
      </c>
      <c r="L142" s="306">
        <f t="shared" si="21"/>
        <v>380609.92</v>
      </c>
      <c r="M142" s="306">
        <f t="shared" si="20"/>
        <v>380609.91</v>
      </c>
      <c r="N142" s="45">
        <v>0.5</v>
      </c>
      <c r="O142" s="321">
        <v>0</v>
      </c>
      <c r="P142" s="321">
        <v>0</v>
      </c>
      <c r="Q142" s="305">
        <v>0</v>
      </c>
      <c r="R142" s="305">
        <f t="shared" si="19"/>
        <v>380609.92</v>
      </c>
      <c r="S142" s="305">
        <v>0</v>
      </c>
      <c r="T142" s="305">
        <v>0</v>
      </c>
      <c r="U142" s="305">
        <v>0</v>
      </c>
      <c r="V142" s="305">
        <v>0</v>
      </c>
      <c r="W142" s="305">
        <v>0</v>
      </c>
      <c r="X142" s="305">
        <v>0</v>
      </c>
      <c r="Y142" s="117" t="b">
        <f t="shared" si="22"/>
        <v>1</v>
      </c>
      <c r="Z142" s="118">
        <f t="shared" si="23"/>
        <v>0.5</v>
      </c>
      <c r="AA142" s="119" t="b">
        <f t="shared" si="24"/>
        <v>1</v>
      </c>
      <c r="AB142" s="119" t="b">
        <f t="shared" si="25"/>
        <v>1</v>
      </c>
    </row>
    <row r="143" spans="1:28" s="134" customFormat="1" ht="26.25" customHeight="1">
      <c r="A143" s="133">
        <v>141</v>
      </c>
      <c r="B143" s="43" t="s">
        <v>653</v>
      </c>
      <c r="C143" s="32" t="s">
        <v>170</v>
      </c>
      <c r="D143" s="43" t="s">
        <v>654</v>
      </c>
      <c r="E143" s="32">
        <v>3016013</v>
      </c>
      <c r="F143" s="43" t="s">
        <v>366</v>
      </c>
      <c r="G143" s="44" t="s">
        <v>655</v>
      </c>
      <c r="H143" s="32" t="s">
        <v>57</v>
      </c>
      <c r="I143" s="52">
        <v>0.217</v>
      </c>
      <c r="J143" s="46" t="s">
        <v>656</v>
      </c>
      <c r="K143" s="306">
        <v>716324.99</v>
      </c>
      <c r="L143" s="306">
        <f t="shared" si="21"/>
        <v>358162.5</v>
      </c>
      <c r="M143" s="306">
        <f t="shared" si="20"/>
        <v>358162.49</v>
      </c>
      <c r="N143" s="45">
        <v>0.5</v>
      </c>
      <c r="O143" s="321">
        <v>0</v>
      </c>
      <c r="P143" s="321">
        <v>0</v>
      </c>
      <c r="Q143" s="305">
        <v>0</v>
      </c>
      <c r="R143" s="305">
        <f t="shared" si="19"/>
        <v>358162.5</v>
      </c>
      <c r="S143" s="305">
        <v>0</v>
      </c>
      <c r="T143" s="305">
        <v>0</v>
      </c>
      <c r="U143" s="305">
        <v>0</v>
      </c>
      <c r="V143" s="305">
        <v>0</v>
      </c>
      <c r="W143" s="305">
        <v>0</v>
      </c>
      <c r="X143" s="305">
        <v>0</v>
      </c>
      <c r="Y143" s="117" t="b">
        <f t="shared" si="22"/>
        <v>1</v>
      </c>
      <c r="Z143" s="118">
        <f t="shared" si="23"/>
        <v>0.5</v>
      </c>
      <c r="AA143" s="119" t="b">
        <f t="shared" si="24"/>
        <v>1</v>
      </c>
      <c r="AB143" s="119" t="b">
        <f t="shared" si="25"/>
        <v>1</v>
      </c>
    </row>
    <row r="144" spans="1:28" s="134" customFormat="1" ht="23.25" customHeight="1">
      <c r="A144" s="133">
        <v>142</v>
      </c>
      <c r="B144" s="43" t="s">
        <v>657</v>
      </c>
      <c r="C144" s="32" t="s">
        <v>170</v>
      </c>
      <c r="D144" s="43" t="s">
        <v>658</v>
      </c>
      <c r="E144" s="32">
        <v>3026043</v>
      </c>
      <c r="F144" s="43" t="s">
        <v>208</v>
      </c>
      <c r="G144" s="44" t="s">
        <v>659</v>
      </c>
      <c r="H144" s="32" t="s">
        <v>57</v>
      </c>
      <c r="I144" s="52">
        <v>0.707</v>
      </c>
      <c r="J144" s="32" t="s">
        <v>410</v>
      </c>
      <c r="K144" s="306">
        <v>2048471.68</v>
      </c>
      <c r="L144" s="306">
        <f t="shared" si="21"/>
        <v>1229083.01</v>
      </c>
      <c r="M144" s="306">
        <f t="shared" si="20"/>
        <v>819388.67</v>
      </c>
      <c r="N144" s="45">
        <v>0.6</v>
      </c>
      <c r="O144" s="321">
        <v>0</v>
      </c>
      <c r="P144" s="321">
        <v>0</v>
      </c>
      <c r="Q144" s="305">
        <v>0</v>
      </c>
      <c r="R144" s="305">
        <f t="shared" si="19"/>
        <v>1229083.01</v>
      </c>
      <c r="S144" s="305">
        <v>0</v>
      </c>
      <c r="T144" s="305">
        <v>0</v>
      </c>
      <c r="U144" s="305">
        <v>0</v>
      </c>
      <c r="V144" s="305">
        <v>0</v>
      </c>
      <c r="W144" s="305">
        <v>0</v>
      </c>
      <c r="X144" s="305">
        <v>0</v>
      </c>
      <c r="Y144" s="117" t="b">
        <f t="shared" si="22"/>
        <v>1</v>
      </c>
      <c r="Z144" s="118">
        <f t="shared" si="23"/>
        <v>0.6</v>
      </c>
      <c r="AA144" s="119" t="b">
        <f t="shared" si="24"/>
        <v>1</v>
      </c>
      <c r="AB144" s="119" t="b">
        <f t="shared" si="25"/>
        <v>1</v>
      </c>
    </row>
    <row r="145" spans="1:28" s="134" customFormat="1" ht="28.5" customHeight="1">
      <c r="A145" s="133">
        <v>143</v>
      </c>
      <c r="B145" s="43" t="s">
        <v>660</v>
      </c>
      <c r="C145" s="32" t="s">
        <v>170</v>
      </c>
      <c r="D145" s="43" t="s">
        <v>661</v>
      </c>
      <c r="E145" s="32">
        <v>3014012</v>
      </c>
      <c r="F145" s="43" t="s">
        <v>196</v>
      </c>
      <c r="G145" s="44" t="s">
        <v>662</v>
      </c>
      <c r="H145" s="32" t="s">
        <v>50</v>
      </c>
      <c r="I145" s="52">
        <v>0.633</v>
      </c>
      <c r="J145" s="32" t="s">
        <v>325</v>
      </c>
      <c r="K145" s="306">
        <v>1761540.59</v>
      </c>
      <c r="L145" s="306">
        <f t="shared" si="21"/>
        <v>880770.3</v>
      </c>
      <c r="M145" s="306">
        <f t="shared" si="20"/>
        <v>880770.29</v>
      </c>
      <c r="N145" s="45">
        <v>0.5</v>
      </c>
      <c r="O145" s="321">
        <v>0</v>
      </c>
      <c r="P145" s="321">
        <v>0</v>
      </c>
      <c r="Q145" s="305">
        <v>0</v>
      </c>
      <c r="R145" s="305">
        <f t="shared" si="19"/>
        <v>880770.3</v>
      </c>
      <c r="S145" s="305">
        <v>0</v>
      </c>
      <c r="T145" s="305">
        <v>0</v>
      </c>
      <c r="U145" s="305">
        <v>0</v>
      </c>
      <c r="V145" s="305">
        <v>0</v>
      </c>
      <c r="W145" s="305">
        <v>0</v>
      </c>
      <c r="X145" s="305">
        <v>0</v>
      </c>
      <c r="Y145" s="117" t="b">
        <f t="shared" si="22"/>
        <v>1</v>
      </c>
      <c r="Z145" s="118">
        <f t="shared" si="23"/>
        <v>0.5</v>
      </c>
      <c r="AA145" s="119" t="b">
        <f t="shared" si="24"/>
        <v>1</v>
      </c>
      <c r="AB145" s="119" t="b">
        <f t="shared" si="25"/>
        <v>1</v>
      </c>
    </row>
    <row r="146" spans="1:28" s="134" customFormat="1" ht="29.25" customHeight="1">
      <c r="A146" s="133">
        <v>144</v>
      </c>
      <c r="B146" s="43" t="s">
        <v>663</v>
      </c>
      <c r="C146" s="32" t="s">
        <v>170</v>
      </c>
      <c r="D146" s="43" t="s">
        <v>664</v>
      </c>
      <c r="E146" s="32">
        <v>3020063</v>
      </c>
      <c r="F146" s="43" t="s">
        <v>244</v>
      </c>
      <c r="G146" s="44" t="s">
        <v>665</v>
      </c>
      <c r="H146" s="32" t="s">
        <v>57</v>
      </c>
      <c r="I146" s="52">
        <v>0.92</v>
      </c>
      <c r="J146" s="46" t="s">
        <v>273</v>
      </c>
      <c r="K146" s="306">
        <v>2502034.61</v>
      </c>
      <c r="L146" s="306">
        <f t="shared" si="21"/>
        <v>2001627.69</v>
      </c>
      <c r="M146" s="306">
        <f t="shared" si="20"/>
        <v>500406.92</v>
      </c>
      <c r="N146" s="45">
        <v>0.8</v>
      </c>
      <c r="O146" s="321">
        <v>0</v>
      </c>
      <c r="P146" s="321">
        <v>0</v>
      </c>
      <c r="Q146" s="305">
        <v>0</v>
      </c>
      <c r="R146" s="305">
        <f t="shared" si="19"/>
        <v>2001627.69</v>
      </c>
      <c r="S146" s="305">
        <v>0</v>
      </c>
      <c r="T146" s="305">
        <v>0</v>
      </c>
      <c r="U146" s="305">
        <v>0</v>
      </c>
      <c r="V146" s="305">
        <v>0</v>
      </c>
      <c r="W146" s="305">
        <v>0</v>
      </c>
      <c r="X146" s="305">
        <v>0</v>
      </c>
      <c r="Y146" s="117" t="b">
        <f t="shared" si="22"/>
        <v>1</v>
      </c>
      <c r="Z146" s="118">
        <f t="shared" si="23"/>
        <v>0.8</v>
      </c>
      <c r="AA146" s="119" t="b">
        <f t="shared" si="24"/>
        <v>1</v>
      </c>
      <c r="AB146" s="119" t="b">
        <f t="shared" si="25"/>
        <v>1</v>
      </c>
    </row>
    <row r="147" spans="1:28" s="134" customFormat="1" ht="30.75" customHeight="1">
      <c r="A147" s="133">
        <v>145</v>
      </c>
      <c r="B147" s="43" t="s">
        <v>666</v>
      </c>
      <c r="C147" s="32" t="s">
        <v>170</v>
      </c>
      <c r="D147" s="43" t="s">
        <v>271</v>
      </c>
      <c r="E147" s="32">
        <v>3021163</v>
      </c>
      <c r="F147" s="43" t="s">
        <v>94</v>
      </c>
      <c r="G147" s="44" t="s">
        <v>667</v>
      </c>
      <c r="H147" s="32" t="s">
        <v>50</v>
      </c>
      <c r="I147" s="52">
        <v>0.477</v>
      </c>
      <c r="J147" s="32" t="s">
        <v>410</v>
      </c>
      <c r="K147" s="306">
        <v>2055926.76</v>
      </c>
      <c r="L147" s="306">
        <f t="shared" si="21"/>
        <v>1027963.38</v>
      </c>
      <c r="M147" s="306">
        <f t="shared" si="20"/>
        <v>1027963.38</v>
      </c>
      <c r="N147" s="45">
        <v>0.5</v>
      </c>
      <c r="O147" s="321">
        <v>0</v>
      </c>
      <c r="P147" s="321">
        <v>0</v>
      </c>
      <c r="Q147" s="305">
        <v>0</v>
      </c>
      <c r="R147" s="305">
        <f t="shared" si="19"/>
        <v>1027963.38</v>
      </c>
      <c r="S147" s="305">
        <v>0</v>
      </c>
      <c r="T147" s="305">
        <v>0</v>
      </c>
      <c r="U147" s="305">
        <v>0</v>
      </c>
      <c r="V147" s="305">
        <v>0</v>
      </c>
      <c r="W147" s="305">
        <v>0</v>
      </c>
      <c r="X147" s="305">
        <v>0</v>
      </c>
      <c r="Y147" s="117" t="b">
        <f t="shared" si="22"/>
        <v>1</v>
      </c>
      <c r="Z147" s="118">
        <f t="shared" si="23"/>
        <v>0.5</v>
      </c>
      <c r="AA147" s="119" t="b">
        <f t="shared" si="24"/>
        <v>1</v>
      </c>
      <c r="AB147" s="119" t="b">
        <f t="shared" si="25"/>
        <v>1</v>
      </c>
    </row>
    <row r="148" spans="1:28" s="134" customFormat="1" ht="34.5" customHeight="1">
      <c r="A148" s="133">
        <v>146</v>
      </c>
      <c r="B148" s="43" t="s">
        <v>668</v>
      </c>
      <c r="C148" s="77" t="s">
        <v>170</v>
      </c>
      <c r="D148" s="43" t="s">
        <v>487</v>
      </c>
      <c r="E148" s="77">
        <v>3022023</v>
      </c>
      <c r="F148" s="103" t="s">
        <v>185</v>
      </c>
      <c r="G148" s="86" t="s">
        <v>669</v>
      </c>
      <c r="H148" s="77" t="s">
        <v>57</v>
      </c>
      <c r="I148" s="87">
        <v>0.121</v>
      </c>
      <c r="J148" s="77" t="s">
        <v>303</v>
      </c>
      <c r="K148" s="324">
        <v>513075.5</v>
      </c>
      <c r="L148" s="306">
        <f t="shared" si="21"/>
        <v>359152.85</v>
      </c>
      <c r="M148" s="306">
        <f t="shared" si="20"/>
        <v>153922.65</v>
      </c>
      <c r="N148" s="45">
        <v>0.7</v>
      </c>
      <c r="O148" s="321">
        <v>0</v>
      </c>
      <c r="P148" s="321">
        <v>0</v>
      </c>
      <c r="Q148" s="305">
        <v>0</v>
      </c>
      <c r="R148" s="305">
        <f t="shared" si="19"/>
        <v>359152.85</v>
      </c>
      <c r="S148" s="305">
        <v>0</v>
      </c>
      <c r="T148" s="305">
        <v>0</v>
      </c>
      <c r="U148" s="305">
        <v>0</v>
      </c>
      <c r="V148" s="305">
        <v>0</v>
      </c>
      <c r="W148" s="305">
        <v>0</v>
      </c>
      <c r="X148" s="305">
        <v>0</v>
      </c>
      <c r="Y148" s="117" t="b">
        <f t="shared" si="22"/>
        <v>1</v>
      </c>
      <c r="Z148" s="118">
        <f t="shared" si="23"/>
        <v>0.7</v>
      </c>
      <c r="AA148" s="119" t="b">
        <f t="shared" si="24"/>
        <v>1</v>
      </c>
      <c r="AB148" s="119" t="b">
        <f t="shared" si="25"/>
        <v>1</v>
      </c>
    </row>
    <row r="149" spans="1:28" s="134" customFormat="1" ht="36.75" customHeight="1">
      <c r="A149" s="133">
        <v>147</v>
      </c>
      <c r="B149" s="43" t="s">
        <v>670</v>
      </c>
      <c r="C149" s="32" t="s">
        <v>170</v>
      </c>
      <c r="D149" s="43" t="s">
        <v>671</v>
      </c>
      <c r="E149" s="32">
        <v>3021152</v>
      </c>
      <c r="F149" s="43" t="s">
        <v>94</v>
      </c>
      <c r="G149" s="44" t="s">
        <v>672</v>
      </c>
      <c r="H149" s="32" t="s">
        <v>57</v>
      </c>
      <c r="I149" s="52">
        <v>0.588</v>
      </c>
      <c r="J149" s="32" t="s">
        <v>336</v>
      </c>
      <c r="K149" s="306">
        <v>2720404.53</v>
      </c>
      <c r="L149" s="306">
        <f aca="true" t="shared" si="26" ref="L149:L156">K149*N149</f>
        <v>1360202.27</v>
      </c>
      <c r="M149" s="306">
        <f aca="true" t="shared" si="27" ref="M149:M158">K149-L149</f>
        <v>1360202.26</v>
      </c>
      <c r="N149" s="45">
        <v>0.5</v>
      </c>
      <c r="O149" s="321">
        <v>0</v>
      </c>
      <c r="P149" s="321">
        <v>0</v>
      </c>
      <c r="Q149" s="305">
        <v>0</v>
      </c>
      <c r="R149" s="305">
        <f>L149</f>
        <v>1360202.27</v>
      </c>
      <c r="S149" s="305">
        <v>0</v>
      </c>
      <c r="T149" s="305">
        <v>0</v>
      </c>
      <c r="U149" s="305">
        <v>0</v>
      </c>
      <c r="V149" s="305">
        <v>0</v>
      </c>
      <c r="W149" s="305">
        <v>0</v>
      </c>
      <c r="X149" s="305">
        <v>0</v>
      </c>
      <c r="Y149" s="117" t="b">
        <f t="shared" si="22"/>
        <v>1</v>
      </c>
      <c r="Z149" s="118">
        <f t="shared" si="23"/>
        <v>0.5</v>
      </c>
      <c r="AA149" s="119" t="b">
        <f t="shared" si="24"/>
        <v>1</v>
      </c>
      <c r="AB149" s="119" t="b">
        <f t="shared" si="25"/>
        <v>1</v>
      </c>
    </row>
    <row r="150" spans="1:28" s="134" customFormat="1" ht="33" customHeight="1">
      <c r="A150" s="133">
        <v>148</v>
      </c>
      <c r="B150" s="43" t="s">
        <v>733</v>
      </c>
      <c r="C150" s="32" t="s">
        <v>170</v>
      </c>
      <c r="D150" s="100" t="s">
        <v>734</v>
      </c>
      <c r="E150" s="8">
        <v>3006043</v>
      </c>
      <c r="F150" s="104" t="s">
        <v>178</v>
      </c>
      <c r="G150" s="44" t="s">
        <v>735</v>
      </c>
      <c r="H150" s="32" t="s">
        <v>50</v>
      </c>
      <c r="I150" s="52">
        <v>0.483</v>
      </c>
      <c r="J150" s="32" t="s">
        <v>183</v>
      </c>
      <c r="K150" s="306">
        <v>832315.98</v>
      </c>
      <c r="L150" s="306">
        <f t="shared" si="26"/>
        <v>582621.19</v>
      </c>
      <c r="M150" s="306">
        <f t="shared" si="27"/>
        <v>249694.79</v>
      </c>
      <c r="N150" s="45">
        <v>0.7</v>
      </c>
      <c r="O150" s="325">
        <v>0</v>
      </c>
      <c r="P150" s="325">
        <v>0</v>
      </c>
      <c r="Q150" s="326">
        <v>0</v>
      </c>
      <c r="R150" s="306">
        <f>L150</f>
        <v>582621.19</v>
      </c>
      <c r="S150" s="325">
        <v>0</v>
      </c>
      <c r="T150" s="325">
        <v>0</v>
      </c>
      <c r="U150" s="326">
        <v>0</v>
      </c>
      <c r="V150" s="325">
        <v>0</v>
      </c>
      <c r="W150" s="325">
        <v>0</v>
      </c>
      <c r="X150" s="326">
        <v>0</v>
      </c>
      <c r="Y150" s="117" t="b">
        <f t="shared" si="22"/>
        <v>1</v>
      </c>
      <c r="Z150" s="118">
        <f t="shared" si="23"/>
        <v>0.7</v>
      </c>
      <c r="AA150" s="119" t="b">
        <f t="shared" si="24"/>
        <v>1</v>
      </c>
      <c r="AB150" s="119" t="b">
        <f t="shared" si="25"/>
        <v>1</v>
      </c>
    </row>
    <row r="151" spans="1:28" s="134" customFormat="1" ht="34.5" customHeight="1">
      <c r="A151" s="133">
        <v>149</v>
      </c>
      <c r="B151" s="43" t="s">
        <v>736</v>
      </c>
      <c r="C151" s="32" t="s">
        <v>170</v>
      </c>
      <c r="D151" s="100" t="s">
        <v>449</v>
      </c>
      <c r="E151" s="8">
        <v>3022042</v>
      </c>
      <c r="F151" s="104" t="s">
        <v>185</v>
      </c>
      <c r="G151" s="44" t="s">
        <v>737</v>
      </c>
      <c r="H151" s="32" t="s">
        <v>57</v>
      </c>
      <c r="I151" s="52">
        <v>0.273</v>
      </c>
      <c r="J151" s="46" t="s">
        <v>278</v>
      </c>
      <c r="K151" s="306">
        <v>607464.96</v>
      </c>
      <c r="L151" s="306">
        <f t="shared" si="26"/>
        <v>303732.48</v>
      </c>
      <c r="M151" s="306">
        <f t="shared" si="27"/>
        <v>303732.48</v>
      </c>
      <c r="N151" s="45">
        <v>0.5</v>
      </c>
      <c r="O151" s="325">
        <v>0</v>
      </c>
      <c r="P151" s="325">
        <v>0</v>
      </c>
      <c r="Q151" s="326">
        <v>0</v>
      </c>
      <c r="R151" s="306">
        <f>L151</f>
        <v>303732.48</v>
      </c>
      <c r="S151" s="325">
        <v>0</v>
      </c>
      <c r="T151" s="325">
        <v>0</v>
      </c>
      <c r="U151" s="326">
        <v>0</v>
      </c>
      <c r="V151" s="325">
        <v>0</v>
      </c>
      <c r="W151" s="325">
        <v>0</v>
      </c>
      <c r="X151" s="326">
        <v>0</v>
      </c>
      <c r="Y151" s="117" t="b">
        <f t="shared" si="22"/>
        <v>1</v>
      </c>
      <c r="Z151" s="118">
        <f t="shared" si="23"/>
        <v>0.5</v>
      </c>
      <c r="AA151" s="119" t="b">
        <f t="shared" si="24"/>
        <v>1</v>
      </c>
      <c r="AB151" s="119" t="b">
        <f t="shared" si="25"/>
        <v>1</v>
      </c>
    </row>
    <row r="152" spans="1:28" s="134" customFormat="1" ht="33" customHeight="1">
      <c r="A152" s="131">
        <v>150</v>
      </c>
      <c r="B152" s="47" t="s">
        <v>738</v>
      </c>
      <c r="C152" s="42" t="s">
        <v>269</v>
      </c>
      <c r="D152" s="101" t="s">
        <v>165</v>
      </c>
      <c r="E152" s="30">
        <v>3027011</v>
      </c>
      <c r="F152" s="105" t="s">
        <v>102</v>
      </c>
      <c r="G152" s="48" t="s">
        <v>166</v>
      </c>
      <c r="H152" s="42" t="s">
        <v>57</v>
      </c>
      <c r="I152" s="53">
        <v>1.199</v>
      </c>
      <c r="J152" s="49" t="s">
        <v>739</v>
      </c>
      <c r="K152" s="303">
        <v>7968123.89</v>
      </c>
      <c r="L152" s="303">
        <f t="shared" si="26"/>
        <v>4780874.33</v>
      </c>
      <c r="M152" s="303">
        <f t="shared" si="27"/>
        <v>3187249.56</v>
      </c>
      <c r="N152" s="24">
        <v>0.6</v>
      </c>
      <c r="O152" s="327">
        <v>0</v>
      </c>
      <c r="P152" s="327">
        <v>0</v>
      </c>
      <c r="Q152" s="328">
        <v>0</v>
      </c>
      <c r="R152" s="303">
        <v>1434262.29</v>
      </c>
      <c r="S152" s="303">
        <v>1912349.73</v>
      </c>
      <c r="T152" s="303">
        <v>1434262.31</v>
      </c>
      <c r="U152" s="328">
        <v>0</v>
      </c>
      <c r="V152" s="327">
        <v>0</v>
      </c>
      <c r="W152" s="327">
        <v>0</v>
      </c>
      <c r="X152" s="328">
        <v>0</v>
      </c>
      <c r="Y152" s="117" t="b">
        <f t="shared" si="22"/>
        <v>1</v>
      </c>
      <c r="Z152" s="118">
        <f t="shared" si="23"/>
        <v>0.6</v>
      </c>
      <c r="AA152" s="119" t="b">
        <f t="shared" si="24"/>
        <v>1</v>
      </c>
      <c r="AB152" s="119" t="b">
        <f t="shared" si="25"/>
        <v>1</v>
      </c>
    </row>
    <row r="153" spans="1:28" s="134" customFormat="1" ht="31.5" customHeight="1">
      <c r="A153" s="133">
        <v>151</v>
      </c>
      <c r="B153" s="43" t="s">
        <v>740</v>
      </c>
      <c r="C153" s="32" t="s">
        <v>170</v>
      </c>
      <c r="D153" s="100" t="s">
        <v>496</v>
      </c>
      <c r="E153" s="8">
        <v>3024011</v>
      </c>
      <c r="F153" s="104" t="s">
        <v>257</v>
      </c>
      <c r="G153" s="44" t="s">
        <v>741</v>
      </c>
      <c r="H153" s="32" t="s">
        <v>61</v>
      </c>
      <c r="I153" s="52">
        <v>0.137</v>
      </c>
      <c r="J153" s="46" t="s">
        <v>187</v>
      </c>
      <c r="K153" s="306">
        <v>129278.32</v>
      </c>
      <c r="L153" s="306">
        <f t="shared" si="26"/>
        <v>103422.66</v>
      </c>
      <c r="M153" s="306">
        <f t="shared" si="27"/>
        <v>25855.66</v>
      </c>
      <c r="N153" s="45">
        <v>0.8</v>
      </c>
      <c r="O153" s="325">
        <v>0</v>
      </c>
      <c r="P153" s="325">
        <v>0</v>
      </c>
      <c r="Q153" s="326">
        <v>0</v>
      </c>
      <c r="R153" s="306">
        <f>L153</f>
        <v>103422.66</v>
      </c>
      <c r="S153" s="326">
        <v>0</v>
      </c>
      <c r="T153" s="326">
        <v>0</v>
      </c>
      <c r="U153" s="326">
        <v>0</v>
      </c>
      <c r="V153" s="325">
        <v>0</v>
      </c>
      <c r="W153" s="325">
        <v>0</v>
      </c>
      <c r="X153" s="326">
        <v>0</v>
      </c>
      <c r="Y153" s="117" t="b">
        <f t="shared" si="22"/>
        <v>1</v>
      </c>
      <c r="Z153" s="118">
        <f t="shared" si="23"/>
        <v>0.8</v>
      </c>
      <c r="AA153" s="119" t="b">
        <f t="shared" si="24"/>
        <v>1</v>
      </c>
      <c r="AB153" s="119" t="b">
        <f t="shared" si="25"/>
        <v>1</v>
      </c>
    </row>
    <row r="154" spans="1:28" s="134" customFormat="1" ht="33.75" customHeight="1">
      <c r="A154" s="133">
        <v>152</v>
      </c>
      <c r="B154" s="43" t="s">
        <v>742</v>
      </c>
      <c r="C154" s="32" t="s">
        <v>170</v>
      </c>
      <c r="D154" s="100" t="s">
        <v>743</v>
      </c>
      <c r="E154" s="8">
        <v>3010103</v>
      </c>
      <c r="F154" s="104" t="s">
        <v>146</v>
      </c>
      <c r="G154" s="44" t="s">
        <v>744</v>
      </c>
      <c r="H154" s="32" t="s">
        <v>50</v>
      </c>
      <c r="I154" s="52">
        <v>0.562</v>
      </c>
      <c r="J154" s="32" t="s">
        <v>216</v>
      </c>
      <c r="K154" s="306">
        <v>2056865.63</v>
      </c>
      <c r="L154" s="306">
        <f t="shared" si="26"/>
        <v>1028432.82</v>
      </c>
      <c r="M154" s="306">
        <f t="shared" si="27"/>
        <v>1028432.81</v>
      </c>
      <c r="N154" s="45">
        <v>0.5</v>
      </c>
      <c r="O154" s="325">
        <v>0</v>
      </c>
      <c r="P154" s="325">
        <v>0</v>
      </c>
      <c r="Q154" s="326">
        <v>0</v>
      </c>
      <c r="R154" s="306">
        <f>L154</f>
        <v>1028432.82</v>
      </c>
      <c r="S154" s="326">
        <v>0</v>
      </c>
      <c r="T154" s="326">
        <v>0</v>
      </c>
      <c r="U154" s="326">
        <v>0</v>
      </c>
      <c r="V154" s="325">
        <v>0</v>
      </c>
      <c r="W154" s="325">
        <v>0</v>
      </c>
      <c r="X154" s="326">
        <v>0</v>
      </c>
      <c r="Y154" s="117" t="b">
        <f t="shared" si="22"/>
        <v>1</v>
      </c>
      <c r="Z154" s="118">
        <f t="shared" si="23"/>
        <v>0.5</v>
      </c>
      <c r="AA154" s="119" t="b">
        <f t="shared" si="24"/>
        <v>1</v>
      </c>
      <c r="AB154" s="119" t="b">
        <f t="shared" si="25"/>
        <v>1</v>
      </c>
    </row>
    <row r="155" spans="1:28" s="134" customFormat="1" ht="33.75" customHeight="1">
      <c r="A155" s="133">
        <v>153</v>
      </c>
      <c r="B155" s="43" t="s">
        <v>745</v>
      </c>
      <c r="C155" s="32" t="s">
        <v>170</v>
      </c>
      <c r="D155" s="100" t="s">
        <v>746</v>
      </c>
      <c r="E155" s="8">
        <v>3010123</v>
      </c>
      <c r="F155" s="104" t="s">
        <v>146</v>
      </c>
      <c r="G155" s="44" t="s">
        <v>747</v>
      </c>
      <c r="H155" s="32" t="s">
        <v>50</v>
      </c>
      <c r="I155" s="52">
        <v>0.577</v>
      </c>
      <c r="J155" s="32" t="s">
        <v>173</v>
      </c>
      <c r="K155" s="306">
        <v>2003405.39</v>
      </c>
      <c r="L155" s="306">
        <f t="shared" si="26"/>
        <v>1001702.7</v>
      </c>
      <c r="M155" s="306">
        <f t="shared" si="27"/>
        <v>1001702.69</v>
      </c>
      <c r="N155" s="45">
        <v>0.5</v>
      </c>
      <c r="O155" s="325">
        <v>0</v>
      </c>
      <c r="P155" s="325">
        <v>0</v>
      </c>
      <c r="Q155" s="326">
        <v>0</v>
      </c>
      <c r="R155" s="306">
        <f>L155</f>
        <v>1001702.7</v>
      </c>
      <c r="S155" s="326">
        <v>0</v>
      </c>
      <c r="T155" s="326">
        <v>0</v>
      </c>
      <c r="U155" s="326">
        <v>0</v>
      </c>
      <c r="V155" s="325">
        <v>0</v>
      </c>
      <c r="W155" s="325">
        <v>0</v>
      </c>
      <c r="X155" s="326">
        <v>0</v>
      </c>
      <c r="Y155" s="117" t="b">
        <f t="shared" si="22"/>
        <v>1</v>
      </c>
      <c r="Z155" s="118">
        <f t="shared" si="23"/>
        <v>0.5</v>
      </c>
      <c r="AA155" s="119" t="b">
        <f t="shared" si="24"/>
        <v>1</v>
      </c>
      <c r="AB155" s="119" t="b">
        <f t="shared" si="25"/>
        <v>1</v>
      </c>
    </row>
    <row r="156" spans="1:28" s="134" customFormat="1" ht="33" customHeight="1">
      <c r="A156" s="133">
        <v>154</v>
      </c>
      <c r="B156" s="43" t="s">
        <v>748</v>
      </c>
      <c r="C156" s="32" t="s">
        <v>170</v>
      </c>
      <c r="D156" s="100" t="s">
        <v>496</v>
      </c>
      <c r="E156" s="8">
        <v>3024011</v>
      </c>
      <c r="F156" s="104" t="s">
        <v>257</v>
      </c>
      <c r="G156" s="44" t="s">
        <v>749</v>
      </c>
      <c r="H156" s="32" t="s">
        <v>61</v>
      </c>
      <c r="I156" s="52">
        <v>0.269</v>
      </c>
      <c r="J156" s="46" t="s">
        <v>391</v>
      </c>
      <c r="K156" s="306">
        <v>208174.35</v>
      </c>
      <c r="L156" s="306">
        <f t="shared" si="26"/>
        <v>166539.48</v>
      </c>
      <c r="M156" s="306">
        <f t="shared" si="27"/>
        <v>41634.87</v>
      </c>
      <c r="N156" s="45">
        <v>0.8</v>
      </c>
      <c r="O156" s="325">
        <v>0</v>
      </c>
      <c r="P156" s="325">
        <v>0</v>
      </c>
      <c r="Q156" s="326">
        <v>0</v>
      </c>
      <c r="R156" s="306">
        <f>L156</f>
        <v>166539.48</v>
      </c>
      <c r="S156" s="326">
        <v>0</v>
      </c>
      <c r="T156" s="326">
        <v>0</v>
      </c>
      <c r="U156" s="326">
        <v>0</v>
      </c>
      <c r="V156" s="325">
        <v>0</v>
      </c>
      <c r="W156" s="325">
        <v>0</v>
      </c>
      <c r="X156" s="326">
        <v>0</v>
      </c>
      <c r="Y156" s="117" t="b">
        <f t="shared" si="22"/>
        <v>1</v>
      </c>
      <c r="Z156" s="118">
        <f t="shared" si="23"/>
        <v>0.8</v>
      </c>
      <c r="AA156" s="119" t="b">
        <f t="shared" si="24"/>
        <v>1</v>
      </c>
      <c r="AB156" s="119" t="b">
        <f t="shared" si="25"/>
        <v>1</v>
      </c>
    </row>
    <row r="157" spans="1:28" s="344" customFormat="1" ht="33" customHeight="1">
      <c r="A157" s="133">
        <v>155</v>
      </c>
      <c r="B157" s="43"/>
      <c r="C157" s="32" t="s">
        <v>170</v>
      </c>
      <c r="D157" s="100" t="s">
        <v>935</v>
      </c>
      <c r="E157" s="8">
        <v>3001043</v>
      </c>
      <c r="F157" s="104" t="s">
        <v>936</v>
      </c>
      <c r="G157" s="44" t="s">
        <v>934</v>
      </c>
      <c r="H157" s="32" t="s">
        <v>50</v>
      </c>
      <c r="I157" s="52">
        <v>1.706</v>
      </c>
      <c r="J157" s="46" t="s">
        <v>183</v>
      </c>
      <c r="K157" s="306">
        <v>2339142.45</v>
      </c>
      <c r="L157" s="306">
        <f>INT(K157*N157)</f>
        <v>1637399</v>
      </c>
      <c r="M157" s="306">
        <f t="shared" si="27"/>
        <v>701743.45</v>
      </c>
      <c r="N157" s="45">
        <v>0.7</v>
      </c>
      <c r="O157" s="325">
        <v>0</v>
      </c>
      <c r="P157" s="325">
        <v>0</v>
      </c>
      <c r="Q157" s="326">
        <v>0</v>
      </c>
      <c r="R157" s="306">
        <f>L157</f>
        <v>1637399</v>
      </c>
      <c r="S157" s="326">
        <v>0</v>
      </c>
      <c r="T157" s="326">
        <v>0</v>
      </c>
      <c r="U157" s="326">
        <v>0</v>
      </c>
      <c r="V157" s="325">
        <v>0</v>
      </c>
      <c r="W157" s="325">
        <v>0</v>
      </c>
      <c r="X157" s="326">
        <v>0</v>
      </c>
      <c r="Y157" s="117" t="b">
        <f t="shared" si="22"/>
        <v>1</v>
      </c>
      <c r="Z157" s="118">
        <f t="shared" si="23"/>
        <v>0.7</v>
      </c>
      <c r="AA157" s="119" t="b">
        <f t="shared" si="24"/>
        <v>1</v>
      </c>
      <c r="AB157" s="119" t="b">
        <f t="shared" si="25"/>
        <v>1</v>
      </c>
    </row>
    <row r="158" spans="1:28" s="134" customFormat="1" ht="21" customHeight="1">
      <c r="A158" s="135" t="s">
        <v>933</v>
      </c>
      <c r="B158" s="43" t="s">
        <v>750</v>
      </c>
      <c r="C158" s="32" t="s">
        <v>170</v>
      </c>
      <c r="D158" s="113" t="s">
        <v>751</v>
      </c>
      <c r="E158" s="66">
        <v>3062011</v>
      </c>
      <c r="F158" s="104" t="s">
        <v>146</v>
      </c>
      <c r="G158" s="44" t="s">
        <v>752</v>
      </c>
      <c r="H158" s="56" t="s">
        <v>57</v>
      </c>
      <c r="I158" s="57">
        <v>1.025</v>
      </c>
      <c r="J158" s="58" t="s">
        <v>187</v>
      </c>
      <c r="K158" s="323">
        <v>6954708.17</v>
      </c>
      <c r="L158" s="306">
        <v>518917.22</v>
      </c>
      <c r="M158" s="306">
        <f t="shared" si="27"/>
        <v>6435790.95</v>
      </c>
      <c r="N158" s="59">
        <v>0.5</v>
      </c>
      <c r="O158" s="325">
        <v>0</v>
      </c>
      <c r="P158" s="325">
        <v>0</v>
      </c>
      <c r="Q158" s="326">
        <v>0</v>
      </c>
      <c r="R158" s="306">
        <v>518917.22</v>
      </c>
      <c r="S158" s="326">
        <v>0</v>
      </c>
      <c r="T158" s="326">
        <v>0</v>
      </c>
      <c r="U158" s="326">
        <v>0</v>
      </c>
      <c r="V158" s="325">
        <v>0</v>
      </c>
      <c r="W158" s="325">
        <v>0</v>
      </c>
      <c r="X158" s="326">
        <v>0</v>
      </c>
      <c r="Y158" s="117" t="b">
        <f t="shared" si="22"/>
        <v>1</v>
      </c>
      <c r="Z158" s="118">
        <f t="shared" si="23"/>
        <v>0.07</v>
      </c>
      <c r="AA158" s="119" t="b">
        <f t="shared" si="24"/>
        <v>0</v>
      </c>
      <c r="AB158" s="119" t="b">
        <f t="shared" si="25"/>
        <v>1</v>
      </c>
    </row>
    <row r="159" spans="1:28" ht="19.5" customHeight="1">
      <c r="A159" s="377" t="s">
        <v>44</v>
      </c>
      <c r="B159" s="385"/>
      <c r="C159" s="385"/>
      <c r="D159" s="385"/>
      <c r="E159" s="385"/>
      <c r="F159" s="385"/>
      <c r="G159" s="385"/>
      <c r="H159" s="386"/>
      <c r="I159" s="96">
        <f>SUM(I3:I158)</f>
        <v>124.795</v>
      </c>
      <c r="J159" s="22" t="s">
        <v>14</v>
      </c>
      <c r="K159" s="18">
        <f>SUM(K3:K158)</f>
        <v>336045564.93</v>
      </c>
      <c r="L159" s="18">
        <f>SUM(L3:L158)</f>
        <v>187719642.37</v>
      </c>
      <c r="M159" s="18">
        <f>SUM(M3:M158)</f>
        <v>148325922.56</v>
      </c>
      <c r="N159" s="19" t="s">
        <v>14</v>
      </c>
      <c r="O159" s="18">
        <f aca="true" t="shared" si="28" ref="O159:X159">SUM(O3:O158)</f>
        <v>0</v>
      </c>
      <c r="P159" s="18">
        <f t="shared" si="28"/>
        <v>6212664</v>
      </c>
      <c r="Q159" s="329">
        <f t="shared" si="28"/>
        <v>24104662.36</v>
      </c>
      <c r="R159" s="329">
        <f t="shared" si="28"/>
        <v>148292782.83</v>
      </c>
      <c r="S159" s="329">
        <f t="shared" si="28"/>
        <v>7675270.87</v>
      </c>
      <c r="T159" s="329">
        <f t="shared" si="28"/>
        <v>1434262.31</v>
      </c>
      <c r="U159" s="329">
        <f t="shared" si="28"/>
        <v>0</v>
      </c>
      <c r="V159" s="329">
        <f t="shared" si="28"/>
        <v>0</v>
      </c>
      <c r="W159" s="329">
        <f t="shared" si="28"/>
        <v>0</v>
      </c>
      <c r="X159" s="329">
        <f t="shared" si="28"/>
        <v>0</v>
      </c>
      <c r="Y159" s="127" t="b">
        <f>L159=SUM(O159:X159)</f>
        <v>1</v>
      </c>
      <c r="Z159" s="136">
        <f>ROUND(L159/K159,4)</f>
        <v>0.56</v>
      </c>
      <c r="AA159" s="137" t="s">
        <v>14</v>
      </c>
      <c r="AB159" s="137" t="b">
        <f>K159=L159+M159</f>
        <v>1</v>
      </c>
    </row>
    <row r="160" spans="1:28" ht="19.5" customHeight="1">
      <c r="A160" s="379" t="s">
        <v>37</v>
      </c>
      <c r="B160" s="380"/>
      <c r="C160" s="380"/>
      <c r="D160" s="380"/>
      <c r="E160" s="380"/>
      <c r="F160" s="380"/>
      <c r="G160" s="380"/>
      <c r="H160" s="381"/>
      <c r="I160" s="98">
        <f>SUMIF($C$3:$C$158,"K",I3:I158)</f>
        <v>22.415</v>
      </c>
      <c r="J160" s="348" t="s">
        <v>14</v>
      </c>
      <c r="K160" s="10">
        <f>SUMIF($C$3:$C$158,"K",K3:K158)</f>
        <v>84168493.98</v>
      </c>
      <c r="L160" s="10">
        <f>SUMIF($C$3:$C$158,"K",L3:L158)</f>
        <v>43487007.03</v>
      </c>
      <c r="M160" s="10">
        <f>SUMIF($C$3:$C$158,"K",M3:M158)</f>
        <v>40681486.95</v>
      </c>
      <c r="N160" s="21" t="s">
        <v>14</v>
      </c>
      <c r="O160" s="10">
        <f aca="true" t="shared" si="29" ref="O160:X160">SUMIF($C$3:$C$158,"K",O3:O158)</f>
        <v>0</v>
      </c>
      <c r="P160" s="10">
        <f t="shared" si="29"/>
        <v>6212664</v>
      </c>
      <c r="Q160" s="308">
        <f t="shared" si="29"/>
        <v>24104662.36</v>
      </c>
      <c r="R160" s="308">
        <f t="shared" si="29"/>
        <v>13064329.39</v>
      </c>
      <c r="S160" s="308">
        <f t="shared" si="29"/>
        <v>105351.28</v>
      </c>
      <c r="T160" s="308">
        <f t="shared" si="29"/>
        <v>0</v>
      </c>
      <c r="U160" s="308">
        <f t="shared" si="29"/>
        <v>0</v>
      </c>
      <c r="V160" s="308">
        <f t="shared" si="29"/>
        <v>0</v>
      </c>
      <c r="W160" s="308">
        <f t="shared" si="29"/>
        <v>0</v>
      </c>
      <c r="X160" s="308">
        <f t="shared" si="29"/>
        <v>0</v>
      </c>
      <c r="Y160" s="127" t="b">
        <f>L160=SUM(O160:X160)</f>
        <v>1</v>
      </c>
      <c r="Z160" s="136">
        <f>ROUND(L160/K160,4)</f>
        <v>0.52</v>
      </c>
      <c r="AA160" s="137" t="s">
        <v>14</v>
      </c>
      <c r="AB160" s="137" t="b">
        <f>K160=L160+M160</f>
        <v>1</v>
      </c>
    </row>
    <row r="161" spans="1:28" ht="19.5" customHeight="1">
      <c r="A161" s="382" t="s">
        <v>38</v>
      </c>
      <c r="B161" s="383"/>
      <c r="C161" s="383"/>
      <c r="D161" s="383"/>
      <c r="E161" s="383"/>
      <c r="F161" s="383"/>
      <c r="G161" s="383"/>
      <c r="H161" s="384"/>
      <c r="I161" s="97">
        <f>SUMIF($C$3:$C$158,"N",I3:I158)</f>
        <v>94.885</v>
      </c>
      <c r="J161" s="23" t="s">
        <v>14</v>
      </c>
      <c r="K161" s="9">
        <f>SUMIF($C$3:$C$158,"N",K3:K158)</f>
        <v>225999698.31</v>
      </c>
      <c r="L161" s="9">
        <f>SUMIF($C$3:$C$158,"N",L3:L158)</f>
        <v>126268798.61</v>
      </c>
      <c r="M161" s="9">
        <f>SUMIF($C$3:$C$158,"N",M3:M158)</f>
        <v>99730899.7</v>
      </c>
      <c r="N161" s="20" t="s">
        <v>14</v>
      </c>
      <c r="O161" s="9">
        <f aca="true" t="shared" si="30" ref="O161:X161">SUMIF($C$3:$C$158,"N",O3:O158)</f>
        <v>0</v>
      </c>
      <c r="P161" s="9">
        <f t="shared" si="30"/>
        <v>0</v>
      </c>
      <c r="Q161" s="307">
        <f t="shared" si="30"/>
        <v>0</v>
      </c>
      <c r="R161" s="307">
        <f t="shared" si="30"/>
        <v>126268798.61</v>
      </c>
      <c r="S161" s="307">
        <f t="shared" si="30"/>
        <v>0</v>
      </c>
      <c r="T161" s="307">
        <f t="shared" si="30"/>
        <v>0</v>
      </c>
      <c r="U161" s="307">
        <f t="shared" si="30"/>
        <v>0</v>
      </c>
      <c r="V161" s="307">
        <f t="shared" si="30"/>
        <v>0</v>
      </c>
      <c r="W161" s="307">
        <f t="shared" si="30"/>
        <v>0</v>
      </c>
      <c r="X161" s="307">
        <f t="shared" si="30"/>
        <v>0</v>
      </c>
      <c r="Y161" s="127" t="b">
        <f>L161=SUM(O161:X161)</f>
        <v>1</v>
      </c>
      <c r="Z161" s="136">
        <f>ROUND(L161/K161,4)</f>
        <v>0.56</v>
      </c>
      <c r="AA161" s="137" t="s">
        <v>14</v>
      </c>
      <c r="AB161" s="137" t="b">
        <f>K161=L161+M161</f>
        <v>1</v>
      </c>
    </row>
    <row r="162" spans="1:28" ht="19.5" customHeight="1">
      <c r="A162" s="379" t="s">
        <v>39</v>
      </c>
      <c r="B162" s="380"/>
      <c r="C162" s="380"/>
      <c r="D162" s="380"/>
      <c r="E162" s="380"/>
      <c r="F162" s="380"/>
      <c r="G162" s="380"/>
      <c r="H162" s="381"/>
      <c r="I162" s="98">
        <f>SUMIF($C$3:$C$158,"W",I3:I158)</f>
        <v>7.495</v>
      </c>
      <c r="J162" s="348" t="s">
        <v>14</v>
      </c>
      <c r="K162" s="10">
        <f>SUMIF($C$3:$C$158,"W",K3:K158)</f>
        <v>25877372.64</v>
      </c>
      <c r="L162" s="10">
        <f>SUMIF($C$3:$C$158,"W",L3:L158)</f>
        <v>17963836.73</v>
      </c>
      <c r="M162" s="10">
        <f>SUMIF($C$3:$C$158,"W",M3:M158)</f>
        <v>7913535.91</v>
      </c>
      <c r="N162" s="21" t="s">
        <v>14</v>
      </c>
      <c r="O162" s="10">
        <f aca="true" t="shared" si="31" ref="O162:X162">SUMIF($C$3:$C$158,"W",O3:O158)</f>
        <v>0</v>
      </c>
      <c r="P162" s="10">
        <f t="shared" si="31"/>
        <v>0</v>
      </c>
      <c r="Q162" s="308">
        <f t="shared" si="31"/>
        <v>0</v>
      </c>
      <c r="R162" s="308">
        <f t="shared" si="31"/>
        <v>8959654.83</v>
      </c>
      <c r="S162" s="308">
        <f t="shared" si="31"/>
        <v>7569919.59</v>
      </c>
      <c r="T162" s="308">
        <f t="shared" si="31"/>
        <v>1434262.31</v>
      </c>
      <c r="U162" s="308">
        <f t="shared" si="31"/>
        <v>0</v>
      </c>
      <c r="V162" s="308">
        <f t="shared" si="31"/>
        <v>0</v>
      </c>
      <c r="W162" s="308">
        <f t="shared" si="31"/>
        <v>0</v>
      </c>
      <c r="X162" s="308">
        <f t="shared" si="31"/>
        <v>0</v>
      </c>
      <c r="Y162" s="127" t="b">
        <f>L162=SUM(O162:X162)</f>
        <v>1</v>
      </c>
      <c r="Z162" s="136">
        <f>ROUND(L162/K162,4)</f>
        <v>0.69</v>
      </c>
      <c r="AA162" s="137" t="s">
        <v>14</v>
      </c>
      <c r="AB162" s="137" t="b">
        <f>K162=L162+M162</f>
        <v>1</v>
      </c>
    </row>
    <row r="163" spans="1:11" ht="11.25">
      <c r="A163" s="125"/>
      <c r="K163" s="99"/>
    </row>
    <row r="164" spans="1:19" ht="11.25">
      <c r="A164" s="110" t="s">
        <v>23</v>
      </c>
      <c r="R164" s="137"/>
      <c r="S164" s="137"/>
    </row>
    <row r="165" spans="1:18" ht="11.25">
      <c r="A165" s="111" t="s">
        <v>24</v>
      </c>
      <c r="R165" s="137"/>
    </row>
    <row r="166" ht="11.25">
      <c r="A166" s="110" t="s">
        <v>42</v>
      </c>
    </row>
    <row r="167" ht="11.25">
      <c r="A167" s="341" t="s">
        <v>27</v>
      </c>
    </row>
  </sheetData>
  <sheetProtection/>
  <mergeCells count="19">
    <mergeCell ref="A162:H162"/>
    <mergeCell ref="A161:H161"/>
    <mergeCell ref="E1:E2"/>
    <mergeCell ref="A160:H160"/>
    <mergeCell ref="N1:N2"/>
    <mergeCell ref="O1:X1"/>
    <mergeCell ref="L1:L2"/>
    <mergeCell ref="M1:M2"/>
    <mergeCell ref="A159:H159"/>
    <mergeCell ref="H1:H2"/>
    <mergeCell ref="I1:I2"/>
    <mergeCell ref="J1:J2"/>
    <mergeCell ref="K1:K2"/>
    <mergeCell ref="A1:A2"/>
    <mergeCell ref="B1:B2"/>
    <mergeCell ref="C1:C2"/>
    <mergeCell ref="F1:F2"/>
    <mergeCell ref="G1:G2"/>
    <mergeCell ref="D1:D2"/>
  </mergeCells>
  <conditionalFormatting sqref="Y53:AB73 Y122:AB160 Y3:AB38">
    <cfRule type="cellIs" priority="21" dxfId="69" operator="equal">
      <formula>FALSE</formula>
    </cfRule>
  </conditionalFormatting>
  <conditionalFormatting sqref="Y53:AA73 Y122:AA160 Y3:AA38">
    <cfRule type="containsText" priority="19" dxfId="69" operator="containsText" text="fałsz">
      <formula>NOT(ISERROR(SEARCH("fałsz",Y3)))</formula>
    </cfRule>
  </conditionalFormatting>
  <conditionalFormatting sqref="Z162:AA162">
    <cfRule type="cellIs" priority="16" dxfId="69" operator="equal">
      <formula>FALSE</formula>
    </cfRule>
  </conditionalFormatting>
  <conditionalFormatting sqref="Y162:AA162">
    <cfRule type="containsText" priority="14" dxfId="69" operator="containsText" text="fałsz">
      <formula>NOT(ISERROR(SEARCH("fałsz",Y162)))</formula>
    </cfRule>
  </conditionalFormatting>
  <conditionalFormatting sqref="Y162">
    <cfRule type="cellIs" priority="15" dxfId="69" operator="equal">
      <formula>FALSE</formula>
    </cfRule>
  </conditionalFormatting>
  <conditionalFormatting sqref="AB162">
    <cfRule type="cellIs" priority="13" dxfId="69" operator="equal">
      <formula>FALSE</formula>
    </cfRule>
  </conditionalFormatting>
  <conditionalFormatting sqref="AB162">
    <cfRule type="cellIs" priority="12" dxfId="69" operator="equal">
      <formula>FALSE</formula>
    </cfRule>
  </conditionalFormatting>
  <conditionalFormatting sqref="Z161:AA161">
    <cfRule type="cellIs" priority="11" dxfId="69" operator="equal">
      <formula>FALSE</formula>
    </cfRule>
  </conditionalFormatting>
  <conditionalFormatting sqref="Y161">
    <cfRule type="cellIs" priority="10" dxfId="69" operator="equal">
      <formula>FALSE</formula>
    </cfRule>
  </conditionalFormatting>
  <conditionalFormatting sqref="Y161:AA161">
    <cfRule type="containsText" priority="9" dxfId="69" operator="containsText" text="fałsz">
      <formula>NOT(ISERROR(SEARCH("fałsz",Y161)))</formula>
    </cfRule>
  </conditionalFormatting>
  <conditionalFormatting sqref="AB161">
    <cfRule type="cellIs" priority="8" dxfId="69" operator="equal">
      <formula>FALSE</formula>
    </cfRule>
  </conditionalFormatting>
  <conditionalFormatting sqref="AB161">
    <cfRule type="cellIs" priority="7" dxfId="69" operator="equal">
      <formula>FALSE</formula>
    </cfRule>
  </conditionalFormatting>
  <conditionalFormatting sqref="Y39:AB52">
    <cfRule type="cellIs" priority="6" dxfId="69" operator="equal">
      <formula>FALSE</formula>
    </cfRule>
  </conditionalFormatting>
  <conditionalFormatting sqref="Y39:AA52">
    <cfRule type="containsText" priority="5" dxfId="69" operator="containsText" text="fałsz">
      <formula>NOT(ISERROR(SEARCH("fałsz",Y39)))</formula>
    </cfRule>
  </conditionalFormatting>
  <conditionalFormatting sqref="Y74:AB86 Y101:AB121">
    <cfRule type="cellIs" priority="4" dxfId="69" operator="equal">
      <formula>FALSE</formula>
    </cfRule>
  </conditionalFormatting>
  <conditionalFormatting sqref="Y74:AA86 Y101:AA121">
    <cfRule type="containsText" priority="3" dxfId="69" operator="containsText" text="fałsz">
      <formula>NOT(ISERROR(SEARCH("fałsz",Y74)))</formula>
    </cfRule>
  </conditionalFormatting>
  <conditionalFormatting sqref="Y87:AB100">
    <cfRule type="cellIs" priority="2" dxfId="69" operator="equal">
      <formula>FALSE</formula>
    </cfRule>
  </conditionalFormatting>
  <conditionalFormatting sqref="Y87:AA100">
    <cfRule type="containsText" priority="1" dxfId="69" operator="containsText" text="fałsz">
      <formula>NOT(ISERROR(SEARCH("fałsz",Y87)))</formula>
    </cfRule>
  </conditionalFormatting>
  <dataValidations count="3">
    <dataValidation type="list" allowBlank="1" showInputMessage="1" showErrorMessage="1" sqref="G25:G144 H3:H4 G5:G18 G146:G149">
      <formula1>"B,P,R"</formula1>
      <formula2>0</formula2>
    </dataValidation>
    <dataValidation type="list" allowBlank="1" showInputMessage="1" showErrorMessage="1" sqref="G19:G24 G150:G158">
      <formula1>"B,P,R"</formula1>
    </dataValidation>
    <dataValidation type="list" allowBlank="1" showInputMessage="1" showErrorMessage="1" sqref="C150:C158">
      <formula1>"N,W"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4" r:id="rId1"/>
  <headerFooter>
    <oddHeader>&amp;LWojewództwo wielkopolskie - zadania gminne lista podstawowa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showGridLines="0" view="pageBreakPreview" zoomScaleNormal="78" zoomScaleSheetLayoutView="100" zoomScalePageLayoutView="0" workbookViewId="0" topLeftCell="A17">
      <selection activeCell="A34" sqref="A34"/>
    </sheetView>
  </sheetViews>
  <sheetFormatPr defaultColWidth="9.140625" defaultRowHeight="15"/>
  <cols>
    <col min="1" max="1" width="7.7109375" style="28" customWidth="1"/>
    <col min="2" max="2" width="16.7109375" style="2" customWidth="1"/>
    <col min="3" max="3" width="13.00390625" style="2" customWidth="1"/>
    <col min="4" max="4" width="12.7109375" style="2" customWidth="1"/>
    <col min="5" max="5" width="11.140625" style="2" customWidth="1"/>
    <col min="6" max="6" width="24.28125" style="2" customWidth="1"/>
    <col min="7" max="7" width="8.8515625" style="2" customWidth="1"/>
    <col min="8" max="8" width="11.28125" style="2" customWidth="1"/>
    <col min="9" max="10" width="15.7109375" style="2" customWidth="1"/>
    <col min="11" max="11" width="15.7109375" style="94" customWidth="1"/>
    <col min="12" max="12" width="15.7109375" style="2" customWidth="1"/>
    <col min="13" max="13" width="15.7109375" style="28" customWidth="1"/>
    <col min="14" max="27" width="15.7109375" style="2" customWidth="1"/>
    <col min="28" max="16384" width="9.140625" style="2" customWidth="1"/>
  </cols>
  <sheetData>
    <row r="1" spans="1:23" ht="19.5" customHeight="1">
      <c r="A1" s="375" t="s">
        <v>4</v>
      </c>
      <c r="B1" s="375" t="s">
        <v>5</v>
      </c>
      <c r="C1" s="376" t="s">
        <v>45</v>
      </c>
      <c r="D1" s="372" t="s">
        <v>6</v>
      </c>
      <c r="E1" s="376" t="s">
        <v>32</v>
      </c>
      <c r="F1" s="372" t="s">
        <v>7</v>
      </c>
      <c r="G1" s="375" t="s">
        <v>25</v>
      </c>
      <c r="H1" s="375" t="s">
        <v>8</v>
      </c>
      <c r="I1" s="375" t="s">
        <v>22</v>
      </c>
      <c r="J1" s="375" t="s">
        <v>9</v>
      </c>
      <c r="K1" s="378" t="s">
        <v>10</v>
      </c>
      <c r="L1" s="372" t="s">
        <v>13</v>
      </c>
      <c r="M1" s="375" t="s">
        <v>11</v>
      </c>
      <c r="N1" s="375" t="s">
        <v>12</v>
      </c>
      <c r="O1" s="375"/>
      <c r="P1" s="375"/>
      <c r="Q1" s="375"/>
      <c r="R1" s="375"/>
      <c r="S1" s="375"/>
      <c r="T1" s="375"/>
      <c r="U1" s="375"/>
      <c r="V1" s="375"/>
      <c r="W1" s="375"/>
    </row>
    <row r="2" spans="1:27" ht="19.5" customHeight="1">
      <c r="A2" s="375"/>
      <c r="B2" s="375"/>
      <c r="C2" s="377"/>
      <c r="D2" s="373"/>
      <c r="E2" s="377"/>
      <c r="F2" s="373"/>
      <c r="G2" s="375"/>
      <c r="H2" s="375"/>
      <c r="I2" s="375"/>
      <c r="J2" s="375"/>
      <c r="K2" s="378"/>
      <c r="L2" s="373"/>
      <c r="M2" s="375"/>
      <c r="N2" s="345">
        <v>2019</v>
      </c>
      <c r="O2" s="345">
        <v>2020</v>
      </c>
      <c r="P2" s="345">
        <v>2021</v>
      </c>
      <c r="Q2" s="345">
        <v>2022</v>
      </c>
      <c r="R2" s="345">
        <v>2023</v>
      </c>
      <c r="S2" s="345">
        <v>2024</v>
      </c>
      <c r="T2" s="345">
        <v>2025</v>
      </c>
      <c r="U2" s="345">
        <v>2026</v>
      </c>
      <c r="V2" s="345">
        <v>2027</v>
      </c>
      <c r="W2" s="345">
        <v>2028</v>
      </c>
      <c r="X2" s="127" t="s">
        <v>28</v>
      </c>
      <c r="Y2" s="127" t="s">
        <v>29</v>
      </c>
      <c r="Z2" s="127" t="s">
        <v>30</v>
      </c>
      <c r="AA2" s="130" t="s">
        <v>31</v>
      </c>
    </row>
    <row r="3" spans="1:27" ht="33.75" customHeight="1">
      <c r="A3" s="347">
        <v>1</v>
      </c>
      <c r="B3" s="43" t="s">
        <v>673</v>
      </c>
      <c r="C3" s="32" t="s">
        <v>170</v>
      </c>
      <c r="D3" s="43" t="s">
        <v>267</v>
      </c>
      <c r="E3" s="32">
        <v>3005</v>
      </c>
      <c r="F3" s="86" t="s">
        <v>674</v>
      </c>
      <c r="G3" s="32" t="s">
        <v>50</v>
      </c>
      <c r="H3" s="52">
        <v>4.053</v>
      </c>
      <c r="I3" s="32" t="s">
        <v>187</v>
      </c>
      <c r="J3" s="306">
        <v>12075493.06</v>
      </c>
      <c r="K3" s="306">
        <f aca="true" t="shared" si="0" ref="K3:K26">J3*M3</f>
        <v>7245295.84</v>
      </c>
      <c r="L3" s="306">
        <f aca="true" t="shared" si="1" ref="L3:L27">J3-K3</f>
        <v>4830197.22</v>
      </c>
      <c r="M3" s="45">
        <v>0.6</v>
      </c>
      <c r="N3" s="331">
        <v>0</v>
      </c>
      <c r="O3" s="331">
        <v>0</v>
      </c>
      <c r="P3" s="305">
        <v>0</v>
      </c>
      <c r="Q3" s="306">
        <v>7245295.84</v>
      </c>
      <c r="R3" s="332">
        <v>0</v>
      </c>
      <c r="S3" s="332">
        <v>0</v>
      </c>
      <c r="T3" s="332">
        <v>0</v>
      </c>
      <c r="U3" s="332">
        <v>0</v>
      </c>
      <c r="V3" s="332">
        <v>0</v>
      </c>
      <c r="W3" s="332">
        <v>0</v>
      </c>
      <c r="X3" s="127" t="b">
        <f>K3=SUM(N3:W3)</f>
        <v>1</v>
      </c>
      <c r="Y3" s="136">
        <f>ROUND(K3/J3,4)</f>
        <v>0.6</v>
      </c>
      <c r="Z3" s="137" t="b">
        <f>Y3=M3</f>
        <v>1</v>
      </c>
      <c r="AA3" s="137" t="b">
        <f>J3=K3+L3</f>
        <v>1</v>
      </c>
    </row>
    <row r="4" spans="1:27" s="17" customFormat="1" ht="93.75" customHeight="1">
      <c r="A4" s="30">
        <v>2</v>
      </c>
      <c r="B4" s="47" t="s">
        <v>675</v>
      </c>
      <c r="C4" s="42" t="s">
        <v>269</v>
      </c>
      <c r="D4" s="47" t="s">
        <v>225</v>
      </c>
      <c r="E4" s="42">
        <v>3017</v>
      </c>
      <c r="F4" s="92" t="s">
        <v>676</v>
      </c>
      <c r="G4" s="42" t="s">
        <v>50</v>
      </c>
      <c r="H4" s="53">
        <v>7.269</v>
      </c>
      <c r="I4" s="49" t="s">
        <v>677</v>
      </c>
      <c r="J4" s="303">
        <v>17589037</v>
      </c>
      <c r="K4" s="303">
        <f t="shared" si="0"/>
        <v>12312325.9</v>
      </c>
      <c r="L4" s="303">
        <f t="shared" si="1"/>
        <v>5276711.1</v>
      </c>
      <c r="M4" s="24">
        <v>0.7</v>
      </c>
      <c r="N4" s="333">
        <v>0</v>
      </c>
      <c r="O4" s="333">
        <v>0</v>
      </c>
      <c r="P4" s="301">
        <v>0</v>
      </c>
      <c r="Q4" s="303">
        <v>6156162.95</v>
      </c>
      <c r="R4" s="303">
        <v>6156162.95</v>
      </c>
      <c r="S4" s="312">
        <v>0</v>
      </c>
      <c r="T4" s="312">
        <v>0</v>
      </c>
      <c r="U4" s="312">
        <v>0</v>
      </c>
      <c r="V4" s="312">
        <v>0</v>
      </c>
      <c r="W4" s="312">
        <v>0</v>
      </c>
      <c r="X4" s="127" t="b">
        <f aca="true" t="shared" si="2" ref="X4:X27">K4=SUM(N4:W4)</f>
        <v>1</v>
      </c>
      <c r="Y4" s="136">
        <f aca="true" t="shared" si="3" ref="Y4:Y27">ROUND(K4/J4,4)</f>
        <v>0.7</v>
      </c>
      <c r="Z4" s="137" t="b">
        <f aca="true" t="shared" si="4" ref="Z4:Z27">Y4=M4</f>
        <v>1</v>
      </c>
      <c r="AA4" s="137" t="b">
        <f aca="true" t="shared" si="5" ref="AA4:AA27">J4=K4+L4</f>
        <v>1</v>
      </c>
    </row>
    <row r="5" spans="1:28" s="17" customFormat="1" ht="45">
      <c r="A5" s="347">
        <v>3</v>
      </c>
      <c r="B5" s="43" t="s">
        <v>678</v>
      </c>
      <c r="C5" s="32" t="s">
        <v>170</v>
      </c>
      <c r="D5" s="43" t="s">
        <v>679</v>
      </c>
      <c r="E5" s="32">
        <v>3015</v>
      </c>
      <c r="F5" s="86" t="s">
        <v>680</v>
      </c>
      <c r="G5" s="32" t="s">
        <v>50</v>
      </c>
      <c r="H5" s="52">
        <v>0.316</v>
      </c>
      <c r="I5" s="32" t="s">
        <v>336</v>
      </c>
      <c r="J5" s="306">
        <v>1731186.22</v>
      </c>
      <c r="K5" s="306">
        <f t="shared" si="0"/>
        <v>865593.11</v>
      </c>
      <c r="L5" s="306">
        <f t="shared" si="1"/>
        <v>865593.11</v>
      </c>
      <c r="M5" s="45">
        <v>0.5</v>
      </c>
      <c r="N5" s="331">
        <v>0</v>
      </c>
      <c r="O5" s="331">
        <v>0</v>
      </c>
      <c r="P5" s="305">
        <v>0</v>
      </c>
      <c r="Q5" s="306">
        <v>865593.11</v>
      </c>
      <c r="R5" s="332">
        <v>0</v>
      </c>
      <c r="S5" s="332">
        <v>0</v>
      </c>
      <c r="T5" s="332">
        <v>0</v>
      </c>
      <c r="U5" s="334">
        <v>0</v>
      </c>
      <c r="V5" s="334">
        <v>0</v>
      </c>
      <c r="W5" s="334">
        <v>0</v>
      </c>
      <c r="X5" s="127" t="b">
        <f t="shared" si="2"/>
        <v>1</v>
      </c>
      <c r="Y5" s="136">
        <f t="shared" si="3"/>
        <v>0.5</v>
      </c>
      <c r="Z5" s="137" t="b">
        <f t="shared" si="4"/>
        <v>1</v>
      </c>
      <c r="AA5" s="137" t="b">
        <f t="shared" si="5"/>
        <v>1</v>
      </c>
      <c r="AB5" s="16"/>
    </row>
    <row r="6" spans="1:28" s="3" customFormat="1" ht="22.5">
      <c r="A6" s="347">
        <v>4</v>
      </c>
      <c r="B6" s="43" t="s">
        <v>681</v>
      </c>
      <c r="C6" s="82" t="s">
        <v>170</v>
      </c>
      <c r="D6" s="93" t="s">
        <v>218</v>
      </c>
      <c r="E6" s="58">
        <v>3025</v>
      </c>
      <c r="F6" s="84" t="s">
        <v>682</v>
      </c>
      <c r="G6" s="58" t="s">
        <v>50</v>
      </c>
      <c r="H6" s="57">
        <v>0.998</v>
      </c>
      <c r="I6" s="58" t="s">
        <v>220</v>
      </c>
      <c r="J6" s="323">
        <v>1111045</v>
      </c>
      <c r="K6" s="306">
        <f t="shared" si="0"/>
        <v>555522.5</v>
      </c>
      <c r="L6" s="306">
        <f t="shared" si="1"/>
        <v>555522.5</v>
      </c>
      <c r="M6" s="59">
        <v>0.5</v>
      </c>
      <c r="N6" s="331">
        <v>0</v>
      </c>
      <c r="O6" s="331">
        <v>0</v>
      </c>
      <c r="P6" s="305">
        <v>0</v>
      </c>
      <c r="Q6" s="306">
        <v>555522.5</v>
      </c>
      <c r="R6" s="332">
        <v>0</v>
      </c>
      <c r="S6" s="332">
        <v>0</v>
      </c>
      <c r="T6" s="332">
        <v>0</v>
      </c>
      <c r="U6" s="335">
        <v>0</v>
      </c>
      <c r="V6" s="335">
        <v>0</v>
      </c>
      <c r="W6" s="335">
        <v>0</v>
      </c>
      <c r="X6" s="127" t="b">
        <f t="shared" si="2"/>
        <v>1</v>
      </c>
      <c r="Y6" s="136">
        <f t="shared" si="3"/>
        <v>0.5</v>
      </c>
      <c r="Z6" s="137" t="b">
        <f t="shared" si="4"/>
        <v>1</v>
      </c>
      <c r="AA6" s="137" t="b">
        <f t="shared" si="5"/>
        <v>1</v>
      </c>
      <c r="AB6" s="4"/>
    </row>
    <row r="7" spans="1:28" s="17" customFormat="1" ht="33.75">
      <c r="A7" s="30">
        <v>5</v>
      </c>
      <c r="B7" s="47" t="s">
        <v>683</v>
      </c>
      <c r="C7" s="42" t="s">
        <v>269</v>
      </c>
      <c r="D7" s="47" t="s">
        <v>146</v>
      </c>
      <c r="E7" s="42">
        <v>3010</v>
      </c>
      <c r="F7" s="92" t="s">
        <v>684</v>
      </c>
      <c r="G7" s="42" t="s">
        <v>50</v>
      </c>
      <c r="H7" s="53">
        <v>0.967</v>
      </c>
      <c r="I7" s="42" t="s">
        <v>685</v>
      </c>
      <c r="J7" s="303">
        <v>6985171.18</v>
      </c>
      <c r="K7" s="303">
        <f t="shared" si="0"/>
        <v>3492585.59</v>
      </c>
      <c r="L7" s="303">
        <f t="shared" si="1"/>
        <v>3492585.59</v>
      </c>
      <c r="M7" s="24">
        <v>0.5</v>
      </c>
      <c r="N7" s="333">
        <v>0</v>
      </c>
      <c r="O7" s="333">
        <v>0</v>
      </c>
      <c r="P7" s="301">
        <v>0</v>
      </c>
      <c r="Q7" s="303">
        <v>1492585.59</v>
      </c>
      <c r="R7" s="303">
        <v>2000000</v>
      </c>
      <c r="S7" s="312">
        <v>0</v>
      </c>
      <c r="T7" s="312">
        <v>0</v>
      </c>
      <c r="U7" s="336">
        <v>0</v>
      </c>
      <c r="V7" s="336">
        <v>0</v>
      </c>
      <c r="W7" s="336">
        <v>0</v>
      </c>
      <c r="X7" s="127" t="b">
        <f t="shared" si="2"/>
        <v>1</v>
      </c>
      <c r="Y7" s="136">
        <f t="shared" si="3"/>
        <v>0.5</v>
      </c>
      <c r="Z7" s="137" t="b">
        <f t="shared" si="4"/>
        <v>1</v>
      </c>
      <c r="AA7" s="137" t="b">
        <f t="shared" si="5"/>
        <v>1</v>
      </c>
      <c r="AB7" s="16"/>
    </row>
    <row r="8" spans="1:28" s="3" customFormat="1" ht="45">
      <c r="A8" s="347">
        <v>6</v>
      </c>
      <c r="B8" s="43" t="s">
        <v>688</v>
      </c>
      <c r="C8" s="32" t="s">
        <v>170</v>
      </c>
      <c r="D8" s="43" t="s">
        <v>428</v>
      </c>
      <c r="E8" s="32">
        <v>3029</v>
      </c>
      <c r="F8" s="86" t="s">
        <v>689</v>
      </c>
      <c r="G8" s="32" t="s">
        <v>61</v>
      </c>
      <c r="H8" s="52">
        <v>1.268</v>
      </c>
      <c r="I8" s="32" t="s">
        <v>191</v>
      </c>
      <c r="J8" s="306">
        <v>2790225.61</v>
      </c>
      <c r="K8" s="306">
        <f t="shared" si="0"/>
        <v>1674135.37</v>
      </c>
      <c r="L8" s="306">
        <f t="shared" si="1"/>
        <v>1116090.24</v>
      </c>
      <c r="M8" s="45">
        <v>0.6</v>
      </c>
      <c r="N8" s="331">
        <v>0</v>
      </c>
      <c r="O8" s="331">
        <v>0</v>
      </c>
      <c r="P8" s="305">
        <v>0</v>
      </c>
      <c r="Q8" s="306">
        <v>1674135.37</v>
      </c>
      <c r="R8" s="332">
        <v>0</v>
      </c>
      <c r="S8" s="332">
        <v>0</v>
      </c>
      <c r="T8" s="332">
        <v>0</v>
      </c>
      <c r="U8" s="335">
        <v>0</v>
      </c>
      <c r="V8" s="335">
        <v>0</v>
      </c>
      <c r="W8" s="335">
        <v>0</v>
      </c>
      <c r="X8" s="127" t="b">
        <f t="shared" si="2"/>
        <v>1</v>
      </c>
      <c r="Y8" s="136">
        <f t="shared" si="3"/>
        <v>0.6</v>
      </c>
      <c r="Z8" s="137" t="b">
        <f t="shared" si="4"/>
        <v>1</v>
      </c>
      <c r="AA8" s="137" t="b">
        <f t="shared" si="5"/>
        <v>1</v>
      </c>
      <c r="AB8" s="4"/>
    </row>
    <row r="9" spans="1:28" s="3" customFormat="1" ht="33.75">
      <c r="A9" s="347">
        <v>7</v>
      </c>
      <c r="B9" s="43" t="s">
        <v>690</v>
      </c>
      <c r="C9" s="32" t="s">
        <v>170</v>
      </c>
      <c r="D9" s="43" t="s">
        <v>244</v>
      </c>
      <c r="E9" s="32">
        <v>3020</v>
      </c>
      <c r="F9" s="86" t="s">
        <v>691</v>
      </c>
      <c r="G9" s="32" t="s">
        <v>50</v>
      </c>
      <c r="H9" s="52">
        <v>0.999</v>
      </c>
      <c r="I9" s="46" t="s">
        <v>183</v>
      </c>
      <c r="J9" s="306">
        <v>3652321.74</v>
      </c>
      <c r="K9" s="306">
        <f t="shared" si="0"/>
        <v>1826160.87</v>
      </c>
      <c r="L9" s="306">
        <f t="shared" si="1"/>
        <v>1826160.87</v>
      </c>
      <c r="M9" s="45">
        <v>0.5</v>
      </c>
      <c r="N9" s="331">
        <v>0</v>
      </c>
      <c r="O9" s="331">
        <v>0</v>
      </c>
      <c r="P9" s="305">
        <v>0</v>
      </c>
      <c r="Q9" s="306">
        <v>1826160.87</v>
      </c>
      <c r="R9" s="332">
        <v>0</v>
      </c>
      <c r="S9" s="332">
        <v>0</v>
      </c>
      <c r="T9" s="332">
        <v>0</v>
      </c>
      <c r="U9" s="335">
        <v>0</v>
      </c>
      <c r="V9" s="335">
        <v>0</v>
      </c>
      <c r="W9" s="335">
        <v>0</v>
      </c>
      <c r="X9" s="127" t="b">
        <f t="shared" si="2"/>
        <v>1</v>
      </c>
      <c r="Y9" s="136">
        <f t="shared" si="3"/>
        <v>0.5</v>
      </c>
      <c r="Z9" s="137" t="b">
        <f t="shared" si="4"/>
        <v>1</v>
      </c>
      <c r="AA9" s="137" t="b">
        <f t="shared" si="5"/>
        <v>1</v>
      </c>
      <c r="AB9" s="4"/>
    </row>
    <row r="10" spans="1:28" s="17" customFormat="1" ht="33.75">
      <c r="A10" s="347">
        <v>8</v>
      </c>
      <c r="B10" s="43" t="s">
        <v>692</v>
      </c>
      <c r="C10" s="82" t="s">
        <v>170</v>
      </c>
      <c r="D10" s="93" t="s">
        <v>218</v>
      </c>
      <c r="E10" s="58">
        <v>3025</v>
      </c>
      <c r="F10" s="84" t="s">
        <v>693</v>
      </c>
      <c r="G10" s="58" t="s">
        <v>50</v>
      </c>
      <c r="H10" s="57">
        <v>0.775</v>
      </c>
      <c r="I10" s="58" t="s">
        <v>220</v>
      </c>
      <c r="J10" s="323">
        <v>1113646</v>
      </c>
      <c r="K10" s="306">
        <f t="shared" si="0"/>
        <v>556823</v>
      </c>
      <c r="L10" s="306">
        <f t="shared" si="1"/>
        <v>556823</v>
      </c>
      <c r="M10" s="59">
        <v>0.5</v>
      </c>
      <c r="N10" s="331">
        <v>0</v>
      </c>
      <c r="O10" s="331">
        <v>0</v>
      </c>
      <c r="P10" s="305">
        <v>0</v>
      </c>
      <c r="Q10" s="306">
        <v>556823</v>
      </c>
      <c r="R10" s="332">
        <v>0</v>
      </c>
      <c r="S10" s="332">
        <v>0</v>
      </c>
      <c r="T10" s="332">
        <v>0</v>
      </c>
      <c r="U10" s="335">
        <v>0</v>
      </c>
      <c r="V10" s="335">
        <v>0</v>
      </c>
      <c r="W10" s="335">
        <v>0</v>
      </c>
      <c r="X10" s="127" t="b">
        <f t="shared" si="2"/>
        <v>1</v>
      </c>
      <c r="Y10" s="136">
        <f t="shared" si="3"/>
        <v>0.5</v>
      </c>
      <c r="Z10" s="137" t="b">
        <f t="shared" si="4"/>
        <v>1</v>
      </c>
      <c r="AA10" s="137" t="b">
        <f t="shared" si="5"/>
        <v>1</v>
      </c>
      <c r="AB10" s="16"/>
    </row>
    <row r="11" spans="1:28" s="3" customFormat="1" ht="33.75">
      <c r="A11" s="347">
        <v>9</v>
      </c>
      <c r="B11" s="43" t="s">
        <v>694</v>
      </c>
      <c r="C11" s="32" t="s">
        <v>170</v>
      </c>
      <c r="D11" s="43" t="s">
        <v>261</v>
      </c>
      <c r="E11" s="32">
        <v>3028</v>
      </c>
      <c r="F11" s="86" t="s">
        <v>695</v>
      </c>
      <c r="G11" s="32" t="s">
        <v>61</v>
      </c>
      <c r="H11" s="52">
        <v>0.91</v>
      </c>
      <c r="I11" s="32" t="s">
        <v>210</v>
      </c>
      <c r="J11" s="306">
        <v>921950.42</v>
      </c>
      <c r="K11" s="306">
        <f t="shared" si="0"/>
        <v>553170.25</v>
      </c>
      <c r="L11" s="306">
        <f t="shared" si="1"/>
        <v>368780.17</v>
      </c>
      <c r="M11" s="45">
        <v>0.6</v>
      </c>
      <c r="N11" s="331">
        <v>0</v>
      </c>
      <c r="O11" s="331">
        <v>0</v>
      </c>
      <c r="P11" s="305">
        <v>0</v>
      </c>
      <c r="Q11" s="306">
        <v>553170.25</v>
      </c>
      <c r="R11" s="332">
        <v>0</v>
      </c>
      <c r="S11" s="332">
        <v>0</v>
      </c>
      <c r="T11" s="332">
        <v>0</v>
      </c>
      <c r="U11" s="335">
        <v>0</v>
      </c>
      <c r="V11" s="335">
        <v>0</v>
      </c>
      <c r="W11" s="335">
        <v>0</v>
      </c>
      <c r="X11" s="127" t="b">
        <f t="shared" si="2"/>
        <v>1</v>
      </c>
      <c r="Y11" s="136">
        <f t="shared" si="3"/>
        <v>0.6</v>
      </c>
      <c r="Z11" s="137" t="b">
        <f t="shared" si="4"/>
        <v>1</v>
      </c>
      <c r="AA11" s="137" t="b">
        <f t="shared" si="5"/>
        <v>1</v>
      </c>
      <c r="AB11" s="4"/>
    </row>
    <row r="12" spans="1:28" s="3" customFormat="1" ht="22.5">
      <c r="A12" s="347">
        <v>10</v>
      </c>
      <c r="B12" s="43" t="s">
        <v>696</v>
      </c>
      <c r="C12" s="32" t="s">
        <v>170</v>
      </c>
      <c r="D12" s="43" t="s">
        <v>151</v>
      </c>
      <c r="E12" s="32">
        <v>3018</v>
      </c>
      <c r="F12" s="86" t="s">
        <v>697</v>
      </c>
      <c r="G12" s="32" t="s">
        <v>50</v>
      </c>
      <c r="H12" s="52">
        <v>2.22</v>
      </c>
      <c r="I12" s="46" t="s">
        <v>423</v>
      </c>
      <c r="J12" s="306">
        <v>2067003.22</v>
      </c>
      <c r="K12" s="306">
        <f t="shared" si="0"/>
        <v>1033501.61</v>
      </c>
      <c r="L12" s="306">
        <f t="shared" si="1"/>
        <v>1033501.61</v>
      </c>
      <c r="M12" s="45">
        <v>0.5</v>
      </c>
      <c r="N12" s="331">
        <v>0</v>
      </c>
      <c r="O12" s="331">
        <v>0</v>
      </c>
      <c r="P12" s="305">
        <v>0</v>
      </c>
      <c r="Q12" s="306">
        <v>1033501.61</v>
      </c>
      <c r="R12" s="332">
        <v>0</v>
      </c>
      <c r="S12" s="332">
        <v>0</v>
      </c>
      <c r="T12" s="332">
        <v>0</v>
      </c>
      <c r="U12" s="335">
        <v>0</v>
      </c>
      <c r="V12" s="335">
        <v>0</v>
      </c>
      <c r="W12" s="335">
        <v>0</v>
      </c>
      <c r="X12" s="127" t="b">
        <f t="shared" si="2"/>
        <v>1</v>
      </c>
      <c r="Y12" s="136">
        <f t="shared" si="3"/>
        <v>0.5</v>
      </c>
      <c r="Z12" s="137" t="b">
        <f t="shared" si="4"/>
        <v>1</v>
      </c>
      <c r="AA12" s="137" t="b">
        <f t="shared" si="5"/>
        <v>1</v>
      </c>
      <c r="AB12" s="4"/>
    </row>
    <row r="13" spans="1:28" s="3" customFormat="1" ht="33.75">
      <c r="A13" s="347">
        <v>11</v>
      </c>
      <c r="B13" s="43" t="s">
        <v>698</v>
      </c>
      <c r="C13" s="32" t="s">
        <v>170</v>
      </c>
      <c r="D13" s="43" t="s">
        <v>178</v>
      </c>
      <c r="E13" s="32">
        <v>3006</v>
      </c>
      <c r="F13" s="86" t="s">
        <v>699</v>
      </c>
      <c r="G13" s="32" t="s">
        <v>50</v>
      </c>
      <c r="H13" s="52">
        <v>2.944</v>
      </c>
      <c r="I13" s="32" t="s">
        <v>173</v>
      </c>
      <c r="J13" s="306">
        <v>6146451.75</v>
      </c>
      <c r="K13" s="306">
        <f t="shared" si="0"/>
        <v>3687871.05</v>
      </c>
      <c r="L13" s="306">
        <f t="shared" si="1"/>
        <v>2458580.7</v>
      </c>
      <c r="M13" s="45">
        <v>0.6</v>
      </c>
      <c r="N13" s="331">
        <v>0</v>
      </c>
      <c r="O13" s="331">
        <v>0</v>
      </c>
      <c r="P13" s="305">
        <v>0</v>
      </c>
      <c r="Q13" s="306">
        <v>3687871.05</v>
      </c>
      <c r="R13" s="332">
        <v>0</v>
      </c>
      <c r="S13" s="332">
        <v>0</v>
      </c>
      <c r="T13" s="332">
        <v>0</v>
      </c>
      <c r="U13" s="335">
        <v>0</v>
      </c>
      <c r="V13" s="335">
        <v>0</v>
      </c>
      <c r="W13" s="335">
        <v>0</v>
      </c>
      <c r="X13" s="127" t="b">
        <f t="shared" si="2"/>
        <v>1</v>
      </c>
      <c r="Y13" s="136">
        <f t="shared" si="3"/>
        <v>0.6</v>
      </c>
      <c r="Z13" s="137" t="b">
        <f t="shared" si="4"/>
        <v>1</v>
      </c>
      <c r="AA13" s="137" t="b">
        <f t="shared" si="5"/>
        <v>1</v>
      </c>
      <c r="AB13" s="4"/>
    </row>
    <row r="14" spans="1:28" s="17" customFormat="1" ht="45">
      <c r="A14" s="30">
        <v>12</v>
      </c>
      <c r="B14" s="47" t="s">
        <v>700</v>
      </c>
      <c r="C14" s="42" t="s">
        <v>269</v>
      </c>
      <c r="D14" s="47" t="s">
        <v>701</v>
      </c>
      <c r="E14" s="42">
        <v>3007</v>
      </c>
      <c r="F14" s="92" t="s">
        <v>702</v>
      </c>
      <c r="G14" s="42" t="s">
        <v>50</v>
      </c>
      <c r="H14" s="53">
        <v>19.484</v>
      </c>
      <c r="I14" s="42" t="s">
        <v>703</v>
      </c>
      <c r="J14" s="303">
        <v>26328071.49</v>
      </c>
      <c r="K14" s="303">
        <f t="shared" si="0"/>
        <v>13164035.75</v>
      </c>
      <c r="L14" s="303">
        <f t="shared" si="1"/>
        <v>13164035.74</v>
      </c>
      <c r="M14" s="24">
        <v>0.5</v>
      </c>
      <c r="N14" s="333">
        <v>0</v>
      </c>
      <c r="O14" s="333">
        <v>0</v>
      </c>
      <c r="P14" s="301">
        <v>0</v>
      </c>
      <c r="Q14" s="303">
        <v>0</v>
      </c>
      <c r="R14" s="303">
        <v>6582017.87</v>
      </c>
      <c r="S14" s="303">
        <v>6582017.88</v>
      </c>
      <c r="T14" s="337">
        <v>0</v>
      </c>
      <c r="U14" s="337">
        <v>0</v>
      </c>
      <c r="V14" s="337">
        <v>0</v>
      </c>
      <c r="W14" s="337">
        <v>0</v>
      </c>
      <c r="X14" s="127" t="b">
        <f t="shared" si="2"/>
        <v>1</v>
      </c>
      <c r="Y14" s="136">
        <f t="shared" si="3"/>
        <v>0.5</v>
      </c>
      <c r="Z14" s="137" t="b">
        <f t="shared" si="4"/>
        <v>1</v>
      </c>
      <c r="AA14" s="137" t="b">
        <f t="shared" si="5"/>
        <v>1</v>
      </c>
      <c r="AB14" s="16"/>
    </row>
    <row r="15" spans="1:28" s="17" customFormat="1" ht="33.75">
      <c r="A15" s="347">
        <v>13</v>
      </c>
      <c r="B15" s="43" t="s">
        <v>704</v>
      </c>
      <c r="C15" s="32" t="s">
        <v>170</v>
      </c>
      <c r="D15" s="43" t="s">
        <v>701</v>
      </c>
      <c r="E15" s="32">
        <v>3007</v>
      </c>
      <c r="F15" s="86" t="s">
        <v>705</v>
      </c>
      <c r="G15" s="32" t="s">
        <v>50</v>
      </c>
      <c r="H15" s="52">
        <v>12.74</v>
      </c>
      <c r="I15" s="32" t="s">
        <v>531</v>
      </c>
      <c r="J15" s="306">
        <v>15607102.63</v>
      </c>
      <c r="K15" s="306">
        <f t="shared" si="0"/>
        <v>7803551.32</v>
      </c>
      <c r="L15" s="306">
        <f t="shared" si="1"/>
        <v>7803551.31</v>
      </c>
      <c r="M15" s="45">
        <v>0.5</v>
      </c>
      <c r="N15" s="331">
        <v>0</v>
      </c>
      <c r="O15" s="331">
        <v>0</v>
      </c>
      <c r="P15" s="305">
        <v>0</v>
      </c>
      <c r="Q15" s="306">
        <v>7803551.32</v>
      </c>
      <c r="R15" s="332">
        <v>0</v>
      </c>
      <c r="S15" s="332">
        <v>0</v>
      </c>
      <c r="T15" s="332">
        <v>0</v>
      </c>
      <c r="U15" s="332">
        <v>0</v>
      </c>
      <c r="V15" s="332">
        <v>0</v>
      </c>
      <c r="W15" s="332">
        <v>0</v>
      </c>
      <c r="X15" s="127" t="b">
        <f t="shared" si="2"/>
        <v>1</v>
      </c>
      <c r="Y15" s="136">
        <f t="shared" si="3"/>
        <v>0.5</v>
      </c>
      <c r="Z15" s="137" t="b">
        <f t="shared" si="4"/>
        <v>1</v>
      </c>
      <c r="AA15" s="137" t="b">
        <f t="shared" si="5"/>
        <v>1</v>
      </c>
      <c r="AB15" s="16"/>
    </row>
    <row r="16" spans="1:28" s="17" customFormat="1" ht="33.75">
      <c r="A16" s="347">
        <v>14</v>
      </c>
      <c r="B16" s="43" t="s">
        <v>706</v>
      </c>
      <c r="C16" s="32" t="s">
        <v>170</v>
      </c>
      <c r="D16" s="43" t="s">
        <v>428</v>
      </c>
      <c r="E16" s="32">
        <v>3029</v>
      </c>
      <c r="F16" s="86" t="s">
        <v>707</v>
      </c>
      <c r="G16" s="32" t="s">
        <v>57</v>
      </c>
      <c r="H16" s="52">
        <v>1.881</v>
      </c>
      <c r="I16" s="32" t="s">
        <v>191</v>
      </c>
      <c r="J16" s="306">
        <v>4528832.21</v>
      </c>
      <c r="K16" s="306">
        <f t="shared" si="0"/>
        <v>2717299.33</v>
      </c>
      <c r="L16" s="306">
        <f t="shared" si="1"/>
        <v>1811532.88</v>
      </c>
      <c r="M16" s="45">
        <v>0.6</v>
      </c>
      <c r="N16" s="331">
        <v>0</v>
      </c>
      <c r="O16" s="331">
        <v>0</v>
      </c>
      <c r="P16" s="305">
        <v>0</v>
      </c>
      <c r="Q16" s="306">
        <v>2717299.33</v>
      </c>
      <c r="R16" s="332">
        <v>0</v>
      </c>
      <c r="S16" s="332">
        <v>0</v>
      </c>
      <c r="T16" s="332">
        <v>0</v>
      </c>
      <c r="U16" s="332">
        <v>0</v>
      </c>
      <c r="V16" s="332">
        <v>0</v>
      </c>
      <c r="W16" s="332">
        <v>0</v>
      </c>
      <c r="X16" s="127" t="b">
        <f t="shared" si="2"/>
        <v>1</v>
      </c>
      <c r="Y16" s="136">
        <f t="shared" si="3"/>
        <v>0.6</v>
      </c>
      <c r="Z16" s="137" t="b">
        <f t="shared" si="4"/>
        <v>1</v>
      </c>
      <c r="AA16" s="137" t="b">
        <f t="shared" si="5"/>
        <v>1</v>
      </c>
      <c r="AB16" s="16"/>
    </row>
    <row r="17" spans="1:28" s="3" customFormat="1" ht="33.75">
      <c r="A17" s="347">
        <v>15</v>
      </c>
      <c r="B17" s="43" t="s">
        <v>708</v>
      </c>
      <c r="C17" s="32" t="s">
        <v>170</v>
      </c>
      <c r="D17" s="43" t="s">
        <v>189</v>
      </c>
      <c r="E17" s="32">
        <v>3013</v>
      </c>
      <c r="F17" s="86" t="s">
        <v>709</v>
      </c>
      <c r="G17" s="32" t="s">
        <v>50</v>
      </c>
      <c r="H17" s="52">
        <v>2.011</v>
      </c>
      <c r="I17" s="32" t="s">
        <v>191</v>
      </c>
      <c r="J17" s="306">
        <v>4950000</v>
      </c>
      <c r="K17" s="306">
        <f t="shared" si="0"/>
        <v>2475000</v>
      </c>
      <c r="L17" s="306">
        <f t="shared" si="1"/>
        <v>2475000</v>
      </c>
      <c r="M17" s="45">
        <v>0.5</v>
      </c>
      <c r="N17" s="331">
        <v>0</v>
      </c>
      <c r="O17" s="331">
        <v>0</v>
      </c>
      <c r="P17" s="305">
        <v>0</v>
      </c>
      <c r="Q17" s="306">
        <v>2475000</v>
      </c>
      <c r="R17" s="332">
        <v>0</v>
      </c>
      <c r="S17" s="332">
        <v>0</v>
      </c>
      <c r="T17" s="332">
        <v>0</v>
      </c>
      <c r="U17" s="332">
        <v>0</v>
      </c>
      <c r="V17" s="332">
        <v>0</v>
      </c>
      <c r="W17" s="332">
        <v>0</v>
      </c>
      <c r="X17" s="127" t="b">
        <f t="shared" si="2"/>
        <v>1</v>
      </c>
      <c r="Y17" s="136">
        <f t="shared" si="3"/>
        <v>0.5</v>
      </c>
      <c r="Z17" s="137" t="b">
        <f t="shared" si="4"/>
        <v>1</v>
      </c>
      <c r="AA17" s="137" t="b">
        <f t="shared" si="5"/>
        <v>1</v>
      </c>
      <c r="AB17" s="4"/>
    </row>
    <row r="18" spans="1:28" s="17" customFormat="1" ht="56.25" customHeight="1">
      <c r="A18" s="347">
        <v>16</v>
      </c>
      <c r="B18" s="43" t="s">
        <v>710</v>
      </c>
      <c r="C18" s="32" t="s">
        <v>170</v>
      </c>
      <c r="D18" s="43" t="s">
        <v>160</v>
      </c>
      <c r="E18" s="32">
        <v>3012</v>
      </c>
      <c r="F18" s="86" t="s">
        <v>711</v>
      </c>
      <c r="G18" s="32" t="s">
        <v>50</v>
      </c>
      <c r="H18" s="52">
        <v>0.155</v>
      </c>
      <c r="I18" s="46" t="s">
        <v>278</v>
      </c>
      <c r="J18" s="306">
        <v>1635305.18</v>
      </c>
      <c r="K18" s="306">
        <f t="shared" si="0"/>
        <v>817652.59</v>
      </c>
      <c r="L18" s="306">
        <f t="shared" si="1"/>
        <v>817652.59</v>
      </c>
      <c r="M18" s="45">
        <v>0.5</v>
      </c>
      <c r="N18" s="331">
        <v>0</v>
      </c>
      <c r="O18" s="331">
        <v>0</v>
      </c>
      <c r="P18" s="305">
        <v>0</v>
      </c>
      <c r="Q18" s="306">
        <v>817652.59</v>
      </c>
      <c r="R18" s="332">
        <v>0</v>
      </c>
      <c r="S18" s="332">
        <v>0</v>
      </c>
      <c r="T18" s="332">
        <v>0</v>
      </c>
      <c r="U18" s="332">
        <v>0</v>
      </c>
      <c r="V18" s="332">
        <v>0</v>
      </c>
      <c r="W18" s="332">
        <v>0</v>
      </c>
      <c r="X18" s="127" t="b">
        <f t="shared" si="2"/>
        <v>1</v>
      </c>
      <c r="Y18" s="136">
        <f t="shared" si="3"/>
        <v>0.5</v>
      </c>
      <c r="Z18" s="137" t="b">
        <f t="shared" si="4"/>
        <v>1</v>
      </c>
      <c r="AA18" s="137" t="b">
        <f t="shared" si="5"/>
        <v>1</v>
      </c>
      <c r="AB18" s="16"/>
    </row>
    <row r="19" spans="1:28" s="3" customFormat="1" ht="33.75">
      <c r="A19" s="347">
        <v>17</v>
      </c>
      <c r="B19" s="43" t="s">
        <v>712</v>
      </c>
      <c r="C19" s="32" t="s">
        <v>170</v>
      </c>
      <c r="D19" s="43" t="s">
        <v>502</v>
      </c>
      <c r="E19" s="32">
        <v>3011</v>
      </c>
      <c r="F19" s="86" t="s">
        <v>713</v>
      </c>
      <c r="G19" s="32" t="s">
        <v>57</v>
      </c>
      <c r="H19" s="52">
        <v>1.417</v>
      </c>
      <c r="I19" s="32" t="s">
        <v>273</v>
      </c>
      <c r="J19" s="306">
        <v>3620002.13</v>
      </c>
      <c r="K19" s="306">
        <f t="shared" si="0"/>
        <v>2172001.28</v>
      </c>
      <c r="L19" s="306">
        <f t="shared" si="1"/>
        <v>1448000.85</v>
      </c>
      <c r="M19" s="45">
        <v>0.6</v>
      </c>
      <c r="N19" s="331">
        <v>0</v>
      </c>
      <c r="O19" s="331">
        <v>0</v>
      </c>
      <c r="P19" s="305">
        <v>0</v>
      </c>
      <c r="Q19" s="306">
        <v>2172001.28</v>
      </c>
      <c r="R19" s="332">
        <v>0</v>
      </c>
      <c r="S19" s="332">
        <v>0</v>
      </c>
      <c r="T19" s="332">
        <v>0</v>
      </c>
      <c r="U19" s="332">
        <v>0</v>
      </c>
      <c r="V19" s="332">
        <v>0</v>
      </c>
      <c r="W19" s="332">
        <v>0</v>
      </c>
      <c r="X19" s="127" t="b">
        <f t="shared" si="2"/>
        <v>1</v>
      </c>
      <c r="Y19" s="136">
        <f t="shared" si="3"/>
        <v>0.6</v>
      </c>
      <c r="Z19" s="137" t="b">
        <f t="shared" si="4"/>
        <v>1</v>
      </c>
      <c r="AA19" s="137" t="b">
        <f t="shared" si="5"/>
        <v>1</v>
      </c>
      <c r="AB19" s="4"/>
    </row>
    <row r="20" spans="1:28" s="3" customFormat="1" ht="33.75">
      <c r="A20" s="347">
        <v>18</v>
      </c>
      <c r="B20" s="43" t="s">
        <v>714</v>
      </c>
      <c r="C20" s="32" t="s">
        <v>170</v>
      </c>
      <c r="D20" s="43" t="s">
        <v>244</v>
      </c>
      <c r="E20" s="32">
        <v>3020</v>
      </c>
      <c r="F20" s="86" t="s">
        <v>715</v>
      </c>
      <c r="G20" s="32" t="s">
        <v>50</v>
      </c>
      <c r="H20" s="52">
        <v>0.437</v>
      </c>
      <c r="I20" s="46" t="s">
        <v>210</v>
      </c>
      <c r="J20" s="306">
        <v>724482.29</v>
      </c>
      <c r="K20" s="306">
        <f t="shared" si="0"/>
        <v>362241.15</v>
      </c>
      <c r="L20" s="306">
        <f t="shared" si="1"/>
        <v>362241.14</v>
      </c>
      <c r="M20" s="45">
        <v>0.5</v>
      </c>
      <c r="N20" s="331">
        <v>0</v>
      </c>
      <c r="O20" s="331">
        <v>0</v>
      </c>
      <c r="P20" s="305">
        <v>0</v>
      </c>
      <c r="Q20" s="306">
        <v>362241.15</v>
      </c>
      <c r="R20" s="332">
        <v>0</v>
      </c>
      <c r="S20" s="332">
        <v>0</v>
      </c>
      <c r="T20" s="332">
        <v>0</v>
      </c>
      <c r="U20" s="332">
        <v>0</v>
      </c>
      <c r="V20" s="332">
        <v>0</v>
      </c>
      <c r="W20" s="332">
        <v>0</v>
      </c>
      <c r="X20" s="127" t="b">
        <f t="shared" si="2"/>
        <v>1</v>
      </c>
      <c r="Y20" s="136">
        <f t="shared" si="3"/>
        <v>0.5</v>
      </c>
      <c r="Z20" s="137" t="b">
        <f t="shared" si="4"/>
        <v>1</v>
      </c>
      <c r="AA20" s="137" t="b">
        <f t="shared" si="5"/>
        <v>1</v>
      </c>
      <c r="AB20" s="4"/>
    </row>
    <row r="21" spans="1:28" s="3" customFormat="1" ht="33.75">
      <c r="A21" s="347">
        <v>19</v>
      </c>
      <c r="B21" s="43" t="s">
        <v>716</v>
      </c>
      <c r="C21" s="32" t="s">
        <v>170</v>
      </c>
      <c r="D21" s="43" t="s">
        <v>107</v>
      </c>
      <c r="E21" s="32">
        <v>3004</v>
      </c>
      <c r="F21" s="86" t="s">
        <v>717</v>
      </c>
      <c r="G21" s="32" t="s">
        <v>50</v>
      </c>
      <c r="H21" s="52">
        <v>3.322</v>
      </c>
      <c r="I21" s="32" t="s">
        <v>718</v>
      </c>
      <c r="J21" s="306">
        <v>5119964.48</v>
      </c>
      <c r="K21" s="306">
        <f t="shared" si="0"/>
        <v>2559982.24</v>
      </c>
      <c r="L21" s="306">
        <f t="shared" si="1"/>
        <v>2559982.24</v>
      </c>
      <c r="M21" s="45">
        <v>0.5</v>
      </c>
      <c r="N21" s="331">
        <v>0</v>
      </c>
      <c r="O21" s="331">
        <v>0</v>
      </c>
      <c r="P21" s="305">
        <v>0</v>
      </c>
      <c r="Q21" s="306">
        <v>2559982.24</v>
      </c>
      <c r="R21" s="332">
        <v>0</v>
      </c>
      <c r="S21" s="332">
        <v>0</v>
      </c>
      <c r="T21" s="332">
        <v>0</v>
      </c>
      <c r="U21" s="332">
        <v>0</v>
      </c>
      <c r="V21" s="332">
        <v>0</v>
      </c>
      <c r="W21" s="332">
        <v>0</v>
      </c>
      <c r="X21" s="127" t="b">
        <f t="shared" si="2"/>
        <v>1</v>
      </c>
      <c r="Y21" s="136">
        <f t="shared" si="3"/>
        <v>0.5</v>
      </c>
      <c r="Z21" s="137" t="b">
        <f t="shared" si="4"/>
        <v>1</v>
      </c>
      <c r="AA21" s="137" t="b">
        <f t="shared" si="5"/>
        <v>1</v>
      </c>
      <c r="AB21" s="4"/>
    </row>
    <row r="22" spans="1:28" s="17" customFormat="1" ht="56.25" customHeight="1">
      <c r="A22" s="347">
        <v>20</v>
      </c>
      <c r="B22" s="43" t="s">
        <v>719</v>
      </c>
      <c r="C22" s="32" t="s">
        <v>170</v>
      </c>
      <c r="D22" s="43" t="s">
        <v>160</v>
      </c>
      <c r="E22" s="32">
        <v>3012</v>
      </c>
      <c r="F22" s="86" t="s">
        <v>720</v>
      </c>
      <c r="G22" s="32" t="s">
        <v>50</v>
      </c>
      <c r="H22" s="52">
        <v>1.3</v>
      </c>
      <c r="I22" s="46" t="s">
        <v>310</v>
      </c>
      <c r="J22" s="306">
        <v>1598987.19</v>
      </c>
      <c r="K22" s="306">
        <f t="shared" si="0"/>
        <v>799493.6</v>
      </c>
      <c r="L22" s="306">
        <f t="shared" si="1"/>
        <v>799493.59</v>
      </c>
      <c r="M22" s="45">
        <v>0.5</v>
      </c>
      <c r="N22" s="331">
        <v>0</v>
      </c>
      <c r="O22" s="331">
        <v>0</v>
      </c>
      <c r="P22" s="305">
        <v>0</v>
      </c>
      <c r="Q22" s="306">
        <v>799493.6</v>
      </c>
      <c r="R22" s="332">
        <v>0</v>
      </c>
      <c r="S22" s="332">
        <v>0</v>
      </c>
      <c r="T22" s="332">
        <v>0</v>
      </c>
      <c r="U22" s="332">
        <v>0</v>
      </c>
      <c r="V22" s="332">
        <v>0</v>
      </c>
      <c r="W22" s="332">
        <v>0</v>
      </c>
      <c r="X22" s="127" t="b">
        <f t="shared" si="2"/>
        <v>1</v>
      </c>
      <c r="Y22" s="136">
        <f t="shared" si="3"/>
        <v>0.5</v>
      </c>
      <c r="Z22" s="137" t="b">
        <f t="shared" si="4"/>
        <v>1</v>
      </c>
      <c r="AA22" s="137" t="b">
        <f t="shared" si="5"/>
        <v>1</v>
      </c>
      <c r="AB22" s="16"/>
    </row>
    <row r="23" spans="1:28" s="3" customFormat="1" ht="33.75">
      <c r="A23" s="347">
        <v>21</v>
      </c>
      <c r="B23" s="43" t="s">
        <v>721</v>
      </c>
      <c r="C23" s="32" t="s">
        <v>170</v>
      </c>
      <c r="D23" s="43" t="s">
        <v>722</v>
      </c>
      <c r="E23" s="32">
        <v>3011</v>
      </c>
      <c r="F23" s="86" t="s">
        <v>723</v>
      </c>
      <c r="G23" s="32" t="s">
        <v>57</v>
      </c>
      <c r="H23" s="52">
        <v>0.805</v>
      </c>
      <c r="I23" s="46" t="s">
        <v>273</v>
      </c>
      <c r="J23" s="306">
        <v>3339820.23</v>
      </c>
      <c r="K23" s="306">
        <f t="shared" si="0"/>
        <v>2003892.14</v>
      </c>
      <c r="L23" s="306">
        <f t="shared" si="1"/>
        <v>1335928.09</v>
      </c>
      <c r="M23" s="45">
        <v>0.6</v>
      </c>
      <c r="N23" s="331">
        <v>0</v>
      </c>
      <c r="O23" s="331">
        <v>0</v>
      </c>
      <c r="P23" s="305">
        <v>0</v>
      </c>
      <c r="Q23" s="306">
        <f>K23</f>
        <v>2003892.14</v>
      </c>
      <c r="R23" s="332">
        <v>0</v>
      </c>
      <c r="S23" s="332">
        <v>0</v>
      </c>
      <c r="T23" s="332">
        <v>0</v>
      </c>
      <c r="U23" s="332">
        <v>0</v>
      </c>
      <c r="V23" s="332">
        <v>0</v>
      </c>
      <c r="W23" s="332">
        <v>0</v>
      </c>
      <c r="X23" s="127" t="b">
        <f t="shared" si="2"/>
        <v>1</v>
      </c>
      <c r="Y23" s="136">
        <f t="shared" si="3"/>
        <v>0.6</v>
      </c>
      <c r="Z23" s="137" t="b">
        <f t="shared" si="4"/>
        <v>1</v>
      </c>
      <c r="AA23" s="137" t="b">
        <f t="shared" si="5"/>
        <v>1</v>
      </c>
      <c r="AB23" s="4"/>
    </row>
    <row r="24" spans="1:28" s="17" customFormat="1" ht="45">
      <c r="A24" s="30">
        <v>22</v>
      </c>
      <c r="B24" s="47" t="s">
        <v>724</v>
      </c>
      <c r="C24" s="42" t="s">
        <v>269</v>
      </c>
      <c r="D24" s="47" t="s">
        <v>261</v>
      </c>
      <c r="E24" s="42">
        <v>3028</v>
      </c>
      <c r="F24" s="92" t="s">
        <v>725</v>
      </c>
      <c r="G24" s="42" t="s">
        <v>57</v>
      </c>
      <c r="H24" s="53">
        <v>2.729</v>
      </c>
      <c r="I24" s="42" t="s">
        <v>726</v>
      </c>
      <c r="J24" s="303">
        <v>8236113.14</v>
      </c>
      <c r="K24" s="303">
        <f t="shared" si="0"/>
        <v>4941667.88</v>
      </c>
      <c r="L24" s="303">
        <f t="shared" si="1"/>
        <v>3294445.26</v>
      </c>
      <c r="M24" s="24">
        <v>0.6</v>
      </c>
      <c r="N24" s="333">
        <v>0</v>
      </c>
      <c r="O24" s="333">
        <v>0</v>
      </c>
      <c r="P24" s="301">
        <v>0</v>
      </c>
      <c r="Q24" s="303">
        <v>1729583.75</v>
      </c>
      <c r="R24" s="303">
        <v>3212084.13</v>
      </c>
      <c r="S24" s="312">
        <v>0</v>
      </c>
      <c r="T24" s="312">
        <v>0</v>
      </c>
      <c r="U24" s="312">
        <v>0</v>
      </c>
      <c r="V24" s="312">
        <v>0</v>
      </c>
      <c r="W24" s="312">
        <v>0</v>
      </c>
      <c r="X24" s="127" t="b">
        <f t="shared" si="2"/>
        <v>1</v>
      </c>
      <c r="Y24" s="136">
        <f t="shared" si="3"/>
        <v>0.6</v>
      </c>
      <c r="Z24" s="137" t="b">
        <f t="shared" si="4"/>
        <v>1</v>
      </c>
      <c r="AA24" s="137" t="b">
        <f t="shared" si="5"/>
        <v>1</v>
      </c>
      <c r="AB24" s="16"/>
    </row>
    <row r="25" spans="1:28" s="3" customFormat="1" ht="56.25" customHeight="1">
      <c r="A25" s="347">
        <v>23</v>
      </c>
      <c r="B25" s="43" t="s">
        <v>727</v>
      </c>
      <c r="C25" s="32" t="s">
        <v>170</v>
      </c>
      <c r="D25" s="43" t="s">
        <v>185</v>
      </c>
      <c r="E25" s="32">
        <v>3022</v>
      </c>
      <c r="F25" s="86" t="s">
        <v>728</v>
      </c>
      <c r="G25" s="32" t="s">
        <v>50</v>
      </c>
      <c r="H25" s="52">
        <v>0.385</v>
      </c>
      <c r="I25" s="32" t="s">
        <v>187</v>
      </c>
      <c r="J25" s="306">
        <v>1281146.02</v>
      </c>
      <c r="K25" s="306">
        <f t="shared" si="0"/>
        <v>1024916.82</v>
      </c>
      <c r="L25" s="306">
        <f t="shared" si="1"/>
        <v>256229.2</v>
      </c>
      <c r="M25" s="45">
        <v>0.8</v>
      </c>
      <c r="N25" s="331">
        <v>0</v>
      </c>
      <c r="O25" s="331">
        <v>0</v>
      </c>
      <c r="P25" s="305">
        <v>0</v>
      </c>
      <c r="Q25" s="306">
        <v>1024916.82</v>
      </c>
      <c r="R25" s="332">
        <v>0</v>
      </c>
      <c r="S25" s="332">
        <v>0</v>
      </c>
      <c r="T25" s="332">
        <v>0</v>
      </c>
      <c r="U25" s="332">
        <v>0</v>
      </c>
      <c r="V25" s="332">
        <v>0</v>
      </c>
      <c r="W25" s="332">
        <v>0</v>
      </c>
      <c r="X25" s="127" t="b">
        <f t="shared" si="2"/>
        <v>1</v>
      </c>
      <c r="Y25" s="136">
        <f t="shared" si="3"/>
        <v>0.8</v>
      </c>
      <c r="Z25" s="137" t="b">
        <f t="shared" si="4"/>
        <v>1</v>
      </c>
      <c r="AA25" s="137" t="b">
        <f t="shared" si="5"/>
        <v>1</v>
      </c>
      <c r="AB25" s="4"/>
    </row>
    <row r="26" spans="1:28" s="3" customFormat="1" ht="22.5">
      <c r="A26" s="347">
        <v>24</v>
      </c>
      <c r="B26" s="43" t="s">
        <v>729</v>
      </c>
      <c r="C26" s="32" t="s">
        <v>170</v>
      </c>
      <c r="D26" s="43" t="s">
        <v>222</v>
      </c>
      <c r="E26" s="32">
        <v>3001</v>
      </c>
      <c r="F26" s="86" t="s">
        <v>730</v>
      </c>
      <c r="G26" s="32" t="s">
        <v>50</v>
      </c>
      <c r="H26" s="52">
        <v>1.663</v>
      </c>
      <c r="I26" s="32" t="s">
        <v>332</v>
      </c>
      <c r="J26" s="306">
        <v>4525317.34</v>
      </c>
      <c r="K26" s="306">
        <f t="shared" si="0"/>
        <v>3167722.14</v>
      </c>
      <c r="L26" s="306">
        <f t="shared" si="1"/>
        <v>1357595.2</v>
      </c>
      <c r="M26" s="45">
        <v>0.7</v>
      </c>
      <c r="N26" s="331">
        <v>0</v>
      </c>
      <c r="O26" s="331">
        <v>0</v>
      </c>
      <c r="P26" s="305">
        <v>0</v>
      </c>
      <c r="Q26" s="306">
        <v>3167722.14</v>
      </c>
      <c r="R26" s="332">
        <v>0</v>
      </c>
      <c r="S26" s="332">
        <v>0</v>
      </c>
      <c r="T26" s="332">
        <v>0</v>
      </c>
      <c r="U26" s="332">
        <v>0</v>
      </c>
      <c r="V26" s="332">
        <v>0</v>
      </c>
      <c r="W26" s="332">
        <v>0</v>
      </c>
      <c r="X26" s="127" t="b">
        <f t="shared" si="2"/>
        <v>1</v>
      </c>
      <c r="Y26" s="136">
        <f t="shared" si="3"/>
        <v>0.7</v>
      </c>
      <c r="Z26" s="137" t="b">
        <f t="shared" si="4"/>
        <v>1</v>
      </c>
      <c r="AA26" s="137" t="b">
        <f t="shared" si="5"/>
        <v>1</v>
      </c>
      <c r="AB26" s="4"/>
    </row>
    <row r="27" spans="1:28" s="3" customFormat="1" ht="33.75">
      <c r="A27" s="347">
        <v>25</v>
      </c>
      <c r="B27" s="43" t="s">
        <v>731</v>
      </c>
      <c r="C27" s="32" t="s">
        <v>170</v>
      </c>
      <c r="D27" s="43" t="s">
        <v>107</v>
      </c>
      <c r="E27" s="32">
        <v>3004</v>
      </c>
      <c r="F27" s="86" t="s">
        <v>732</v>
      </c>
      <c r="G27" s="32" t="s">
        <v>50</v>
      </c>
      <c r="H27" s="52">
        <v>8.09</v>
      </c>
      <c r="I27" s="32" t="s">
        <v>180</v>
      </c>
      <c r="J27" s="306">
        <v>9333917.65</v>
      </c>
      <c r="K27" s="306">
        <f>2579343.25-333982.02</f>
        <v>2245361.23</v>
      </c>
      <c r="L27" s="306">
        <f t="shared" si="1"/>
        <v>7088556.42</v>
      </c>
      <c r="M27" s="45">
        <v>0.5</v>
      </c>
      <c r="N27" s="331">
        <v>0</v>
      </c>
      <c r="O27" s="331">
        <v>0</v>
      </c>
      <c r="P27" s="305">
        <v>0</v>
      </c>
      <c r="Q27" s="306">
        <f>K27</f>
        <v>2245361.23</v>
      </c>
      <c r="R27" s="332">
        <v>0</v>
      </c>
      <c r="S27" s="332">
        <v>0</v>
      </c>
      <c r="T27" s="332">
        <v>0</v>
      </c>
      <c r="U27" s="332">
        <v>0</v>
      </c>
      <c r="V27" s="332">
        <v>0</v>
      </c>
      <c r="W27" s="332">
        <v>0</v>
      </c>
      <c r="X27" s="127" t="b">
        <f t="shared" si="2"/>
        <v>1</v>
      </c>
      <c r="Y27" s="136">
        <f t="shared" si="3"/>
        <v>0.24</v>
      </c>
      <c r="Z27" s="137" t="b">
        <f t="shared" si="4"/>
        <v>0</v>
      </c>
      <c r="AA27" s="137" t="b">
        <f t="shared" si="5"/>
        <v>1</v>
      </c>
      <c r="AB27" s="4"/>
    </row>
    <row r="28" spans="1:28" ht="19.5" customHeight="1">
      <c r="A28" s="387" t="s">
        <v>44</v>
      </c>
      <c r="B28" s="387"/>
      <c r="C28" s="387"/>
      <c r="D28" s="387"/>
      <c r="E28" s="387"/>
      <c r="F28" s="387"/>
      <c r="G28" s="387"/>
      <c r="H28" s="91">
        <f>SUM(H3:H27)</f>
        <v>79.138</v>
      </c>
      <c r="I28" s="25" t="s">
        <v>14</v>
      </c>
      <c r="J28" s="5">
        <f>SUM(J3:J27)</f>
        <v>147012593.18</v>
      </c>
      <c r="K28" s="5">
        <f>SUM(K3:K27)</f>
        <v>80057802.56</v>
      </c>
      <c r="L28" s="5">
        <f>SUM(L3:L27)</f>
        <v>66954790.62</v>
      </c>
      <c r="M28" s="26" t="s">
        <v>14</v>
      </c>
      <c r="N28" s="5">
        <f aca="true" t="shared" si="6" ref="N28:W28">SUM(N3:N27)</f>
        <v>0</v>
      </c>
      <c r="O28" s="5">
        <f t="shared" si="6"/>
        <v>0</v>
      </c>
      <c r="P28" s="5">
        <f t="shared" si="6"/>
        <v>0</v>
      </c>
      <c r="Q28" s="5">
        <f t="shared" si="6"/>
        <v>55525519.73</v>
      </c>
      <c r="R28" s="5">
        <f t="shared" si="6"/>
        <v>17950264.95</v>
      </c>
      <c r="S28" s="5">
        <f t="shared" si="6"/>
        <v>6582017.88</v>
      </c>
      <c r="T28" s="5">
        <f t="shared" si="6"/>
        <v>0</v>
      </c>
      <c r="U28" s="5">
        <f t="shared" si="6"/>
        <v>0</v>
      </c>
      <c r="V28" s="5">
        <f t="shared" si="6"/>
        <v>0</v>
      </c>
      <c r="W28" s="5">
        <f t="shared" si="6"/>
        <v>0</v>
      </c>
      <c r="X28" s="28"/>
      <c r="Y28" s="88"/>
      <c r="Z28" s="89"/>
      <c r="AA28" s="89" t="b">
        <f>J28=K28+L28</f>
        <v>1</v>
      </c>
      <c r="AB28" s="94"/>
    </row>
    <row r="29" spans="1:28" ht="19.5" customHeight="1">
      <c r="A29" s="387" t="s">
        <v>38</v>
      </c>
      <c r="B29" s="387"/>
      <c r="C29" s="387"/>
      <c r="D29" s="387"/>
      <c r="E29" s="387"/>
      <c r="F29" s="387"/>
      <c r="G29" s="387"/>
      <c r="H29" s="91">
        <f>SUMIF($C$3:$C$27,"N",H3:H27)</f>
        <v>48.689</v>
      </c>
      <c r="I29" s="25" t="s">
        <v>14</v>
      </c>
      <c r="J29" s="5">
        <f>SUMIF($C$3:$C$27,"N",J3:J27)</f>
        <v>87874200.37</v>
      </c>
      <c r="K29" s="5">
        <f>SUMIF($C$3:$C$27,"N",K3:K27)</f>
        <v>46147187.44</v>
      </c>
      <c r="L29" s="5">
        <f>SUMIF($C$3:$C$27,"N",L3:L27)</f>
        <v>41727012.93</v>
      </c>
      <c r="M29" s="26" t="s">
        <v>14</v>
      </c>
      <c r="N29" s="5">
        <f aca="true" t="shared" si="7" ref="N29:W29">SUMIF($C$3:$C$27,"N",N3:N27)</f>
        <v>0</v>
      </c>
      <c r="O29" s="5">
        <f t="shared" si="7"/>
        <v>0</v>
      </c>
      <c r="P29" s="5">
        <f t="shared" si="7"/>
        <v>0</v>
      </c>
      <c r="Q29" s="5">
        <f t="shared" si="7"/>
        <v>46147187.44</v>
      </c>
      <c r="R29" s="5">
        <f t="shared" si="7"/>
        <v>0</v>
      </c>
      <c r="S29" s="5">
        <f t="shared" si="7"/>
        <v>0</v>
      </c>
      <c r="T29" s="5">
        <f t="shared" si="7"/>
        <v>0</v>
      </c>
      <c r="U29" s="5">
        <f t="shared" si="7"/>
        <v>0</v>
      </c>
      <c r="V29" s="5">
        <f t="shared" si="7"/>
        <v>0</v>
      </c>
      <c r="W29" s="5">
        <f t="shared" si="7"/>
        <v>0</v>
      </c>
      <c r="X29" s="28"/>
      <c r="Y29" s="88"/>
      <c r="Z29" s="89"/>
      <c r="AA29" s="89" t="b">
        <f>J29=K29+L29</f>
        <v>1</v>
      </c>
      <c r="AB29" s="94"/>
    </row>
    <row r="30" spans="1:28" ht="19.5" customHeight="1">
      <c r="A30" s="388" t="s">
        <v>39</v>
      </c>
      <c r="B30" s="388"/>
      <c r="C30" s="388"/>
      <c r="D30" s="388"/>
      <c r="E30" s="388"/>
      <c r="F30" s="388"/>
      <c r="G30" s="388"/>
      <c r="H30" s="90">
        <f>SUMIF($C$3:$C$27,"W",H3:H27)</f>
        <v>30.449</v>
      </c>
      <c r="I30" s="346" t="s">
        <v>14</v>
      </c>
      <c r="J30" s="6">
        <f>SUMIF($C$3:$C$27,"W",J3:J27)</f>
        <v>59138392.81</v>
      </c>
      <c r="K30" s="6">
        <f>SUMIF($C$3:$C$27,"W",K3:K27)</f>
        <v>33910615.12</v>
      </c>
      <c r="L30" s="6">
        <f>SUMIF($C$3:$C$27,"W",L3:L27)</f>
        <v>25227777.69</v>
      </c>
      <c r="M30" s="27" t="s">
        <v>14</v>
      </c>
      <c r="N30" s="6">
        <f aca="true" t="shared" si="8" ref="N30:W30">SUMIF($C$3:$C$27,"W",N3:N27)</f>
        <v>0</v>
      </c>
      <c r="O30" s="6">
        <f t="shared" si="8"/>
        <v>0</v>
      </c>
      <c r="P30" s="6">
        <f t="shared" si="8"/>
        <v>0</v>
      </c>
      <c r="Q30" s="6">
        <f t="shared" si="8"/>
        <v>9378332.29</v>
      </c>
      <c r="R30" s="6">
        <f t="shared" si="8"/>
        <v>17950264.95</v>
      </c>
      <c r="S30" s="6">
        <f t="shared" si="8"/>
        <v>6582017.88</v>
      </c>
      <c r="T30" s="6">
        <f t="shared" si="8"/>
        <v>0</v>
      </c>
      <c r="U30" s="6">
        <f t="shared" si="8"/>
        <v>0</v>
      </c>
      <c r="V30" s="6">
        <f t="shared" si="8"/>
        <v>0</v>
      </c>
      <c r="W30" s="6">
        <f t="shared" si="8"/>
        <v>0</v>
      </c>
      <c r="X30" s="28"/>
      <c r="Y30" s="88"/>
      <c r="Z30" s="89"/>
      <c r="AA30" s="89" t="b">
        <f>J30=K30+L30</f>
        <v>1</v>
      </c>
      <c r="AB30" s="94"/>
    </row>
    <row r="31" ht="15">
      <c r="A31" s="14"/>
    </row>
    <row r="32" ht="15">
      <c r="A32" s="338" t="s">
        <v>23</v>
      </c>
    </row>
    <row r="33" ht="15">
      <c r="A33" s="339" t="s">
        <v>24</v>
      </c>
    </row>
    <row r="34" ht="15">
      <c r="A34" s="338" t="s">
        <v>35</v>
      </c>
    </row>
    <row r="35" ht="15">
      <c r="A35" s="95"/>
    </row>
  </sheetData>
  <sheetProtection/>
  <mergeCells count="17">
    <mergeCell ref="A30:G30"/>
    <mergeCell ref="I1:I2"/>
    <mergeCell ref="A1:A2"/>
    <mergeCell ref="B1:B2"/>
    <mergeCell ref="C1:C2"/>
    <mergeCell ref="F1:F2"/>
    <mergeCell ref="G1:G2"/>
    <mergeCell ref="H1:H2"/>
    <mergeCell ref="D1:D2"/>
    <mergeCell ref="A28:G28"/>
    <mergeCell ref="N1:W1"/>
    <mergeCell ref="E1:E2"/>
    <mergeCell ref="A29:G29"/>
    <mergeCell ref="J1:J2"/>
    <mergeCell ref="K1:K2"/>
    <mergeCell ref="L1:L2"/>
    <mergeCell ref="M1:M2"/>
  </mergeCells>
  <conditionalFormatting sqref="AA30 AB22:AB27 AB5:AB15">
    <cfRule type="cellIs" priority="20" dxfId="69" operator="equal">
      <formula>FALSE</formula>
    </cfRule>
  </conditionalFormatting>
  <conditionalFormatting sqref="AB30">
    <cfRule type="cellIs" priority="25" dxfId="69" operator="equal">
      <formula>FALSE</formula>
    </cfRule>
  </conditionalFormatting>
  <conditionalFormatting sqref="AB30">
    <cfRule type="cellIs" priority="24" dxfId="69" operator="equal">
      <formula>FALSE</formula>
    </cfRule>
  </conditionalFormatting>
  <conditionalFormatting sqref="Y30:Z30">
    <cfRule type="cellIs" priority="23" dxfId="69" operator="equal">
      <formula>FALSE</formula>
    </cfRule>
  </conditionalFormatting>
  <conditionalFormatting sqref="X30">
    <cfRule type="cellIs" priority="22" dxfId="69" operator="equal">
      <formula>FALSE</formula>
    </cfRule>
  </conditionalFormatting>
  <conditionalFormatting sqref="X30:Z30">
    <cfRule type="containsText" priority="21" dxfId="69" operator="containsText" text="fałsz">
      <formula>NOT(ISERROR(SEARCH("fałsz",X30)))</formula>
    </cfRule>
  </conditionalFormatting>
  <conditionalFormatting sqref="AA30">
    <cfRule type="cellIs" priority="19" dxfId="69" operator="equal">
      <formula>FALSE</formula>
    </cfRule>
  </conditionalFormatting>
  <conditionalFormatting sqref="AB28:AB29">
    <cfRule type="cellIs" priority="18" dxfId="69" operator="equal">
      <formula>FALSE</formula>
    </cfRule>
  </conditionalFormatting>
  <conditionalFormatting sqref="AB28:AB29">
    <cfRule type="cellIs" priority="17" dxfId="69" operator="equal">
      <formula>FALSE</formula>
    </cfRule>
  </conditionalFormatting>
  <conditionalFormatting sqref="Y28:Z28">
    <cfRule type="cellIs" priority="16" dxfId="69" operator="equal">
      <formula>FALSE</formula>
    </cfRule>
  </conditionalFormatting>
  <conditionalFormatting sqref="X28">
    <cfRule type="cellIs" priority="15" dxfId="69" operator="equal">
      <formula>FALSE</formula>
    </cfRule>
  </conditionalFormatting>
  <conditionalFormatting sqref="X28:Z28">
    <cfRule type="containsText" priority="14" dxfId="69" operator="containsText" text="fałsz">
      <formula>NOT(ISERROR(SEARCH("fałsz",X28)))</formula>
    </cfRule>
  </conditionalFormatting>
  <conditionalFormatting sqref="AA28">
    <cfRule type="cellIs" priority="13" dxfId="69" operator="equal">
      <formula>FALSE</formula>
    </cfRule>
  </conditionalFormatting>
  <conditionalFormatting sqref="AA28">
    <cfRule type="cellIs" priority="12" dxfId="69" operator="equal">
      <formula>FALSE</formula>
    </cfRule>
  </conditionalFormatting>
  <conditionalFormatting sqref="Y29:Z29">
    <cfRule type="cellIs" priority="11" dxfId="69" operator="equal">
      <formula>FALSE</formula>
    </cfRule>
  </conditionalFormatting>
  <conditionalFormatting sqref="X29">
    <cfRule type="cellIs" priority="10" dxfId="69" operator="equal">
      <formula>FALSE</formula>
    </cfRule>
  </conditionalFormatting>
  <conditionalFormatting sqref="X29:Z29">
    <cfRule type="containsText" priority="9" dxfId="69" operator="containsText" text="fałsz">
      <formula>NOT(ISERROR(SEARCH("fałsz",X29)))</formula>
    </cfRule>
  </conditionalFormatting>
  <conditionalFormatting sqref="AA29">
    <cfRule type="cellIs" priority="8" dxfId="69" operator="equal">
      <formula>FALSE</formula>
    </cfRule>
  </conditionalFormatting>
  <conditionalFormatting sqref="AA29">
    <cfRule type="cellIs" priority="7" dxfId="69" operator="equal">
      <formula>FALSE</formula>
    </cfRule>
  </conditionalFormatting>
  <conditionalFormatting sqref="AB16:AB21">
    <cfRule type="cellIs" priority="5" dxfId="69" operator="equal">
      <formula>FALSE</formula>
    </cfRule>
  </conditionalFormatting>
  <conditionalFormatting sqref="X3:AA27">
    <cfRule type="cellIs" priority="2" dxfId="69" operator="equal">
      <formula>FALSE</formula>
    </cfRule>
  </conditionalFormatting>
  <conditionalFormatting sqref="X3:Z27">
    <cfRule type="containsText" priority="1" dxfId="69" operator="containsText" text="fałsz">
      <formula>NOT(ISERROR(SEARCH("fałsz",X3)))</formula>
    </cfRule>
  </conditionalFormatting>
  <dataValidations count="1">
    <dataValidation type="list" allowBlank="1" showErrorMessage="1" sqref="C4">
      <formula1>"N,K,W"</formula1>
      <formula2>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60" r:id="rId1"/>
  <headerFooter>
    <oddHeader>&amp;LWojewództwo wielkopolskie - zadania powiatowe lista rezerwowa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74"/>
  <sheetViews>
    <sheetView showGridLines="0" view="pageBreakPreview" zoomScaleNormal="78" zoomScaleSheetLayoutView="100" zoomScalePageLayoutView="0" workbookViewId="0" topLeftCell="A49">
      <selection activeCell="A68" sqref="A68:H68"/>
    </sheetView>
  </sheetViews>
  <sheetFormatPr defaultColWidth="9.140625" defaultRowHeight="15"/>
  <cols>
    <col min="1" max="1" width="7.28125" style="127" customWidth="1"/>
    <col min="2" max="2" width="16.7109375" style="116" customWidth="1"/>
    <col min="3" max="3" width="10.7109375" style="116" customWidth="1"/>
    <col min="4" max="4" width="15.7109375" style="116" customWidth="1"/>
    <col min="5" max="5" width="10.57421875" style="116" customWidth="1"/>
    <col min="6" max="6" width="12.8515625" style="116" customWidth="1"/>
    <col min="7" max="7" width="29.28125" style="116" customWidth="1"/>
    <col min="8" max="8" width="7.8515625" style="116" customWidth="1"/>
    <col min="9" max="9" width="10.00390625" style="116" customWidth="1"/>
    <col min="10" max="11" width="15.7109375" style="116" customWidth="1"/>
    <col min="12" max="12" width="16.7109375" style="126" customWidth="1"/>
    <col min="13" max="13" width="16.7109375" style="116" customWidth="1"/>
    <col min="14" max="14" width="15.7109375" style="127" customWidth="1"/>
    <col min="15" max="24" width="15.7109375" style="116" customWidth="1"/>
    <col min="25" max="28" width="15.7109375" style="114" customWidth="1"/>
    <col min="29" max="72" width="9.140625" style="115" customWidth="1"/>
    <col min="73" max="16384" width="9.140625" style="116" customWidth="1"/>
  </cols>
  <sheetData>
    <row r="1" spans="1:24" ht="19.5" customHeight="1">
      <c r="A1" s="390" t="s">
        <v>4</v>
      </c>
      <c r="B1" s="375" t="s">
        <v>5</v>
      </c>
      <c r="C1" s="376" t="s">
        <v>45</v>
      </c>
      <c r="D1" s="372" t="s">
        <v>6</v>
      </c>
      <c r="E1" s="372" t="s">
        <v>32</v>
      </c>
      <c r="F1" s="372" t="s">
        <v>15</v>
      </c>
      <c r="G1" s="375" t="s">
        <v>7</v>
      </c>
      <c r="H1" s="375" t="s">
        <v>25</v>
      </c>
      <c r="I1" s="375" t="s">
        <v>8</v>
      </c>
      <c r="J1" s="375" t="s">
        <v>26</v>
      </c>
      <c r="K1" s="375" t="s">
        <v>9</v>
      </c>
      <c r="L1" s="378" t="s">
        <v>10</v>
      </c>
      <c r="M1" s="372" t="s">
        <v>13</v>
      </c>
      <c r="N1" s="375" t="s">
        <v>11</v>
      </c>
      <c r="O1" s="375" t="s">
        <v>12</v>
      </c>
      <c r="P1" s="375"/>
      <c r="Q1" s="375"/>
      <c r="R1" s="375"/>
      <c r="S1" s="375"/>
      <c r="T1" s="375"/>
      <c r="U1" s="375"/>
      <c r="V1" s="375"/>
      <c r="W1" s="375"/>
      <c r="X1" s="375"/>
    </row>
    <row r="2" spans="1:28" ht="29.25" customHeight="1">
      <c r="A2" s="390"/>
      <c r="B2" s="375"/>
      <c r="C2" s="377"/>
      <c r="D2" s="373"/>
      <c r="E2" s="373"/>
      <c r="F2" s="373"/>
      <c r="G2" s="375"/>
      <c r="H2" s="375"/>
      <c r="I2" s="375"/>
      <c r="J2" s="375"/>
      <c r="K2" s="375"/>
      <c r="L2" s="378"/>
      <c r="M2" s="373"/>
      <c r="N2" s="375"/>
      <c r="O2" s="345">
        <v>2019</v>
      </c>
      <c r="P2" s="345">
        <v>2020</v>
      </c>
      <c r="Q2" s="345">
        <v>2021</v>
      </c>
      <c r="R2" s="345">
        <v>2022</v>
      </c>
      <c r="S2" s="345">
        <v>2023</v>
      </c>
      <c r="T2" s="345">
        <v>2024</v>
      </c>
      <c r="U2" s="345">
        <v>2025</v>
      </c>
      <c r="V2" s="345">
        <v>2026</v>
      </c>
      <c r="W2" s="345">
        <v>2027</v>
      </c>
      <c r="X2" s="345">
        <v>2028</v>
      </c>
      <c r="Y2" s="127" t="s">
        <v>28</v>
      </c>
      <c r="Z2" s="127" t="s">
        <v>29</v>
      </c>
      <c r="AA2" s="127" t="s">
        <v>30</v>
      </c>
      <c r="AB2" s="130" t="s">
        <v>31</v>
      </c>
    </row>
    <row r="3" spans="1:72" s="114" customFormat="1" ht="22.5">
      <c r="A3" s="8">
        <v>1</v>
      </c>
      <c r="B3" s="43" t="s">
        <v>753</v>
      </c>
      <c r="C3" s="32" t="s">
        <v>170</v>
      </c>
      <c r="D3" s="54" t="s">
        <v>150</v>
      </c>
      <c r="E3" s="8">
        <v>3018033</v>
      </c>
      <c r="F3" s="55" t="s">
        <v>151</v>
      </c>
      <c r="G3" s="44" t="s">
        <v>754</v>
      </c>
      <c r="H3" s="32" t="s">
        <v>61</v>
      </c>
      <c r="I3" s="299">
        <v>0.93</v>
      </c>
      <c r="J3" s="46" t="s">
        <v>325</v>
      </c>
      <c r="K3" s="306">
        <v>492051.45</v>
      </c>
      <c r="L3" s="306">
        <f aca="true" t="shared" si="0" ref="L3:L26">K3*N3</f>
        <v>246025.73</v>
      </c>
      <c r="M3" s="306">
        <f aca="true" t="shared" si="1" ref="M3:M26">K3-L3</f>
        <v>246025.72</v>
      </c>
      <c r="N3" s="45">
        <v>0.5</v>
      </c>
      <c r="O3" s="325">
        <v>0</v>
      </c>
      <c r="P3" s="325">
        <v>0</v>
      </c>
      <c r="Q3" s="326">
        <v>0</v>
      </c>
      <c r="R3" s="306">
        <f aca="true" t="shared" si="2" ref="R3:R11">L3</f>
        <v>246025.73</v>
      </c>
      <c r="S3" s="326">
        <v>0</v>
      </c>
      <c r="T3" s="326">
        <v>0</v>
      </c>
      <c r="U3" s="326">
        <v>0</v>
      </c>
      <c r="V3" s="325">
        <v>0</v>
      </c>
      <c r="W3" s="325">
        <v>0</v>
      </c>
      <c r="X3" s="326">
        <v>0</v>
      </c>
      <c r="Y3" s="117" t="b">
        <f>L3=SUM(O3:X3)</f>
        <v>1</v>
      </c>
      <c r="Z3" s="118">
        <f>ROUND(L3/K3,4)</f>
        <v>0.5</v>
      </c>
      <c r="AA3" s="119" t="b">
        <f>Z3=N3</f>
        <v>1</v>
      </c>
      <c r="AB3" s="119" t="b">
        <f>K3=L3+M3</f>
        <v>1</v>
      </c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</row>
    <row r="4" spans="1:72" s="114" customFormat="1" ht="33.75">
      <c r="A4" s="8">
        <v>2</v>
      </c>
      <c r="B4" s="43" t="s">
        <v>755</v>
      </c>
      <c r="C4" s="32" t="s">
        <v>170</v>
      </c>
      <c r="D4" s="54" t="s">
        <v>756</v>
      </c>
      <c r="E4" s="8">
        <v>3022053</v>
      </c>
      <c r="F4" s="55" t="s">
        <v>185</v>
      </c>
      <c r="G4" s="44" t="s">
        <v>757</v>
      </c>
      <c r="H4" s="32" t="s">
        <v>50</v>
      </c>
      <c r="I4" s="299">
        <v>0.673</v>
      </c>
      <c r="J4" s="32" t="s">
        <v>187</v>
      </c>
      <c r="K4" s="306">
        <v>3538565.38</v>
      </c>
      <c r="L4" s="306">
        <f t="shared" si="0"/>
        <v>2830852.3</v>
      </c>
      <c r="M4" s="306">
        <f t="shared" si="1"/>
        <v>707713.08</v>
      </c>
      <c r="N4" s="45">
        <v>0.8</v>
      </c>
      <c r="O4" s="325">
        <v>0</v>
      </c>
      <c r="P4" s="325">
        <v>0</v>
      </c>
      <c r="Q4" s="326">
        <v>0</v>
      </c>
      <c r="R4" s="306">
        <f t="shared" si="2"/>
        <v>2830852.3</v>
      </c>
      <c r="S4" s="326">
        <v>0</v>
      </c>
      <c r="T4" s="326">
        <v>0</v>
      </c>
      <c r="U4" s="326">
        <v>0</v>
      </c>
      <c r="V4" s="325">
        <v>0</v>
      </c>
      <c r="W4" s="325">
        <v>0</v>
      </c>
      <c r="X4" s="326">
        <v>0</v>
      </c>
      <c r="Y4" s="117" t="b">
        <f aca="true" t="shared" si="3" ref="Y4:Y66">L4=SUM(O4:X4)</f>
        <v>1</v>
      </c>
      <c r="Z4" s="118">
        <f aca="true" t="shared" si="4" ref="Z4:Z66">ROUND(L4/K4,4)</f>
        <v>0.8</v>
      </c>
      <c r="AA4" s="119" t="b">
        <f aca="true" t="shared" si="5" ref="AA4:AA66">Z4=N4</f>
        <v>1</v>
      </c>
      <c r="AB4" s="119" t="b">
        <f aca="true" t="shared" si="6" ref="AB4:AB66">K4=L4+M4</f>
        <v>1</v>
      </c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</row>
    <row r="5" spans="1:72" s="122" customFormat="1" ht="30" customHeight="1">
      <c r="A5" s="8">
        <v>3</v>
      </c>
      <c r="B5" s="43" t="s">
        <v>758</v>
      </c>
      <c r="C5" s="32" t="s">
        <v>170</v>
      </c>
      <c r="D5" s="54" t="s">
        <v>427</v>
      </c>
      <c r="E5" s="8">
        <v>3029022</v>
      </c>
      <c r="F5" s="55" t="s">
        <v>428</v>
      </c>
      <c r="G5" s="44" t="s">
        <v>759</v>
      </c>
      <c r="H5" s="32" t="s">
        <v>57</v>
      </c>
      <c r="I5" s="299">
        <v>0.545</v>
      </c>
      <c r="J5" s="46" t="s">
        <v>718</v>
      </c>
      <c r="K5" s="306">
        <v>355659</v>
      </c>
      <c r="L5" s="306">
        <f t="shared" si="0"/>
        <v>177829.5</v>
      </c>
      <c r="M5" s="306">
        <f t="shared" si="1"/>
        <v>177829.5</v>
      </c>
      <c r="N5" s="45">
        <v>0.5</v>
      </c>
      <c r="O5" s="325">
        <v>0</v>
      </c>
      <c r="P5" s="325">
        <v>0</v>
      </c>
      <c r="Q5" s="326">
        <v>0</v>
      </c>
      <c r="R5" s="306">
        <f t="shared" si="2"/>
        <v>177829.5</v>
      </c>
      <c r="S5" s="326">
        <v>0</v>
      </c>
      <c r="T5" s="326">
        <v>0</v>
      </c>
      <c r="U5" s="326">
        <v>0</v>
      </c>
      <c r="V5" s="325">
        <v>0</v>
      </c>
      <c r="W5" s="325">
        <v>0</v>
      </c>
      <c r="X5" s="326">
        <v>0</v>
      </c>
      <c r="Y5" s="117" t="b">
        <f t="shared" si="3"/>
        <v>1</v>
      </c>
      <c r="Z5" s="118">
        <f t="shared" si="4"/>
        <v>0.5</v>
      </c>
      <c r="AA5" s="119" t="b">
        <f t="shared" si="5"/>
        <v>1</v>
      </c>
      <c r="AB5" s="119" t="b">
        <f t="shared" si="6"/>
        <v>1</v>
      </c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</row>
    <row r="6" spans="1:72" s="114" customFormat="1" ht="38.25" customHeight="1">
      <c r="A6" s="8">
        <v>4</v>
      </c>
      <c r="B6" s="43" t="s">
        <v>760</v>
      </c>
      <c r="C6" s="32" t="s">
        <v>170</v>
      </c>
      <c r="D6" s="54" t="s">
        <v>401</v>
      </c>
      <c r="E6" s="8">
        <v>3008033</v>
      </c>
      <c r="F6" s="55" t="s">
        <v>156</v>
      </c>
      <c r="G6" s="44" t="s">
        <v>761</v>
      </c>
      <c r="H6" s="32" t="s">
        <v>50</v>
      </c>
      <c r="I6" s="299">
        <v>0.288</v>
      </c>
      <c r="J6" s="32" t="s">
        <v>210</v>
      </c>
      <c r="K6" s="306">
        <v>565117.25</v>
      </c>
      <c r="L6" s="306">
        <f t="shared" si="0"/>
        <v>282558.63</v>
      </c>
      <c r="M6" s="306">
        <f t="shared" si="1"/>
        <v>282558.62</v>
      </c>
      <c r="N6" s="45">
        <v>0.5</v>
      </c>
      <c r="O6" s="325">
        <v>0</v>
      </c>
      <c r="P6" s="325">
        <v>0</v>
      </c>
      <c r="Q6" s="326">
        <v>0</v>
      </c>
      <c r="R6" s="306">
        <f t="shared" si="2"/>
        <v>282558.63</v>
      </c>
      <c r="S6" s="326">
        <v>0</v>
      </c>
      <c r="T6" s="326">
        <v>0</v>
      </c>
      <c r="U6" s="326">
        <v>0</v>
      </c>
      <c r="V6" s="325">
        <v>0</v>
      </c>
      <c r="W6" s="325">
        <v>0</v>
      </c>
      <c r="X6" s="326">
        <v>0</v>
      </c>
      <c r="Y6" s="117" t="b">
        <f t="shared" si="3"/>
        <v>1</v>
      </c>
      <c r="Z6" s="118">
        <f t="shared" si="4"/>
        <v>0.5</v>
      </c>
      <c r="AA6" s="119" t="b">
        <f t="shared" si="5"/>
        <v>1</v>
      </c>
      <c r="AB6" s="119" t="b">
        <f t="shared" si="6"/>
        <v>1</v>
      </c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</row>
    <row r="7" spans="1:72" s="114" customFormat="1" ht="22.5">
      <c r="A7" s="8">
        <v>5</v>
      </c>
      <c r="B7" s="43" t="s">
        <v>762</v>
      </c>
      <c r="C7" s="32" t="s">
        <v>170</v>
      </c>
      <c r="D7" s="54" t="s">
        <v>408</v>
      </c>
      <c r="E7" s="8">
        <v>3005043</v>
      </c>
      <c r="F7" s="55" t="s">
        <v>267</v>
      </c>
      <c r="G7" s="44" t="s">
        <v>763</v>
      </c>
      <c r="H7" s="32" t="s">
        <v>57</v>
      </c>
      <c r="I7" s="299">
        <v>1.486</v>
      </c>
      <c r="J7" s="46" t="s">
        <v>410</v>
      </c>
      <c r="K7" s="306">
        <v>2123973.48</v>
      </c>
      <c r="L7" s="306">
        <f t="shared" si="0"/>
        <v>1274384.09</v>
      </c>
      <c r="M7" s="306">
        <f t="shared" si="1"/>
        <v>849589.39</v>
      </c>
      <c r="N7" s="45">
        <v>0.6</v>
      </c>
      <c r="O7" s="325">
        <v>0</v>
      </c>
      <c r="P7" s="325">
        <v>0</v>
      </c>
      <c r="Q7" s="326">
        <v>0</v>
      </c>
      <c r="R7" s="306">
        <f t="shared" si="2"/>
        <v>1274384.09</v>
      </c>
      <c r="S7" s="326">
        <v>0</v>
      </c>
      <c r="T7" s="326">
        <v>0</v>
      </c>
      <c r="U7" s="326">
        <v>0</v>
      </c>
      <c r="V7" s="325">
        <v>0</v>
      </c>
      <c r="W7" s="325">
        <v>0</v>
      </c>
      <c r="X7" s="326">
        <v>0</v>
      </c>
      <c r="Y7" s="117" t="b">
        <f t="shared" si="3"/>
        <v>1</v>
      </c>
      <c r="Z7" s="118">
        <f t="shared" si="4"/>
        <v>0.6</v>
      </c>
      <c r="AA7" s="119" t="b">
        <f t="shared" si="5"/>
        <v>1</v>
      </c>
      <c r="AB7" s="119" t="b">
        <f t="shared" si="6"/>
        <v>1</v>
      </c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</row>
    <row r="8" spans="1:72" s="114" customFormat="1" ht="22.5">
      <c r="A8" s="8">
        <v>6</v>
      </c>
      <c r="B8" s="43" t="s">
        <v>764</v>
      </c>
      <c r="C8" s="32" t="s">
        <v>170</v>
      </c>
      <c r="D8" s="54" t="s">
        <v>496</v>
      </c>
      <c r="E8" s="8">
        <v>3024011</v>
      </c>
      <c r="F8" s="55" t="s">
        <v>257</v>
      </c>
      <c r="G8" s="44" t="s">
        <v>765</v>
      </c>
      <c r="H8" s="32" t="s">
        <v>61</v>
      </c>
      <c r="I8" s="299">
        <v>0.107</v>
      </c>
      <c r="J8" s="46" t="s">
        <v>391</v>
      </c>
      <c r="K8" s="306">
        <v>87814.18</v>
      </c>
      <c r="L8" s="306">
        <f t="shared" si="0"/>
        <v>70251.34</v>
      </c>
      <c r="M8" s="306">
        <f t="shared" si="1"/>
        <v>17562.84</v>
      </c>
      <c r="N8" s="45">
        <v>0.8</v>
      </c>
      <c r="O8" s="325">
        <v>0</v>
      </c>
      <c r="P8" s="325">
        <v>0</v>
      </c>
      <c r="Q8" s="326">
        <v>0</v>
      </c>
      <c r="R8" s="306">
        <f t="shared" si="2"/>
        <v>70251.34</v>
      </c>
      <c r="S8" s="326">
        <v>0</v>
      </c>
      <c r="T8" s="326">
        <v>0</v>
      </c>
      <c r="U8" s="326">
        <v>0</v>
      </c>
      <c r="V8" s="325">
        <v>0</v>
      </c>
      <c r="W8" s="325">
        <v>0</v>
      </c>
      <c r="X8" s="326">
        <v>0</v>
      </c>
      <c r="Y8" s="117" t="b">
        <f t="shared" si="3"/>
        <v>1</v>
      </c>
      <c r="Z8" s="118">
        <f t="shared" si="4"/>
        <v>0.8</v>
      </c>
      <c r="AA8" s="119" t="b">
        <f t="shared" si="5"/>
        <v>1</v>
      </c>
      <c r="AB8" s="119" t="b">
        <f t="shared" si="6"/>
        <v>1</v>
      </c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</row>
    <row r="9" spans="1:72" s="114" customFormat="1" ht="37.5" customHeight="1">
      <c r="A9" s="8">
        <v>7</v>
      </c>
      <c r="B9" s="43" t="s">
        <v>766</v>
      </c>
      <c r="C9" s="32" t="s">
        <v>170</v>
      </c>
      <c r="D9" s="54" t="s">
        <v>651</v>
      </c>
      <c r="E9" s="67">
        <v>3021021</v>
      </c>
      <c r="F9" s="55" t="s">
        <v>94</v>
      </c>
      <c r="G9" s="44" t="s">
        <v>767</v>
      </c>
      <c r="H9" s="32" t="s">
        <v>50</v>
      </c>
      <c r="I9" s="299">
        <v>0.244</v>
      </c>
      <c r="J9" s="46" t="s">
        <v>382</v>
      </c>
      <c r="K9" s="306">
        <v>901406.91</v>
      </c>
      <c r="L9" s="306">
        <f t="shared" si="0"/>
        <v>450703.46</v>
      </c>
      <c r="M9" s="306">
        <f t="shared" si="1"/>
        <v>450703.45</v>
      </c>
      <c r="N9" s="45">
        <v>0.5</v>
      </c>
      <c r="O9" s="325">
        <v>0</v>
      </c>
      <c r="P9" s="325">
        <v>0</v>
      </c>
      <c r="Q9" s="326">
        <v>0</v>
      </c>
      <c r="R9" s="306">
        <f t="shared" si="2"/>
        <v>450703.46</v>
      </c>
      <c r="S9" s="326">
        <v>0</v>
      </c>
      <c r="T9" s="326">
        <v>0</v>
      </c>
      <c r="U9" s="326">
        <v>0</v>
      </c>
      <c r="V9" s="325">
        <v>0</v>
      </c>
      <c r="W9" s="325">
        <v>0</v>
      </c>
      <c r="X9" s="326">
        <v>0</v>
      </c>
      <c r="Y9" s="117" t="b">
        <f t="shared" si="3"/>
        <v>1</v>
      </c>
      <c r="Z9" s="118">
        <f t="shared" si="4"/>
        <v>0.5</v>
      </c>
      <c r="AA9" s="119" t="b">
        <f t="shared" si="5"/>
        <v>1</v>
      </c>
      <c r="AB9" s="119" t="b">
        <f t="shared" si="6"/>
        <v>1</v>
      </c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</row>
    <row r="10" spans="1:72" s="114" customFormat="1" ht="30" customHeight="1">
      <c r="A10" s="8">
        <v>8</v>
      </c>
      <c r="B10" s="43" t="s">
        <v>768</v>
      </c>
      <c r="C10" s="32" t="s">
        <v>170</v>
      </c>
      <c r="D10" s="54" t="s">
        <v>508</v>
      </c>
      <c r="E10" s="8">
        <v>3018073</v>
      </c>
      <c r="F10" s="55" t="s">
        <v>151</v>
      </c>
      <c r="G10" s="44" t="s">
        <v>769</v>
      </c>
      <c r="H10" s="32" t="s">
        <v>57</v>
      </c>
      <c r="I10" s="299">
        <v>1.224</v>
      </c>
      <c r="J10" s="32" t="s">
        <v>259</v>
      </c>
      <c r="K10" s="306">
        <v>2738563.25</v>
      </c>
      <c r="L10" s="306">
        <f t="shared" si="0"/>
        <v>2190850.6</v>
      </c>
      <c r="M10" s="306">
        <f t="shared" si="1"/>
        <v>547712.65</v>
      </c>
      <c r="N10" s="45">
        <v>0.8</v>
      </c>
      <c r="O10" s="325">
        <v>0</v>
      </c>
      <c r="P10" s="325">
        <v>0</v>
      </c>
      <c r="Q10" s="326">
        <v>0</v>
      </c>
      <c r="R10" s="306">
        <f t="shared" si="2"/>
        <v>2190850.6</v>
      </c>
      <c r="S10" s="326">
        <v>0</v>
      </c>
      <c r="T10" s="326">
        <v>0</v>
      </c>
      <c r="U10" s="326">
        <v>0</v>
      </c>
      <c r="V10" s="325">
        <v>0</v>
      </c>
      <c r="W10" s="325">
        <v>0</v>
      </c>
      <c r="X10" s="326">
        <v>0</v>
      </c>
      <c r="Y10" s="117" t="b">
        <f t="shared" si="3"/>
        <v>1</v>
      </c>
      <c r="Z10" s="118">
        <f t="shared" si="4"/>
        <v>0.8</v>
      </c>
      <c r="AA10" s="119" t="b">
        <f t="shared" si="5"/>
        <v>1</v>
      </c>
      <c r="AB10" s="119" t="b">
        <f t="shared" si="6"/>
        <v>1</v>
      </c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</row>
    <row r="11" spans="1:72" s="114" customFormat="1" ht="33.75">
      <c r="A11" s="8">
        <v>9</v>
      </c>
      <c r="B11" s="43" t="s">
        <v>770</v>
      </c>
      <c r="C11" s="32" t="s">
        <v>170</v>
      </c>
      <c r="D11" s="54" t="s">
        <v>305</v>
      </c>
      <c r="E11" s="66">
        <v>3010092</v>
      </c>
      <c r="F11" s="55" t="s">
        <v>146</v>
      </c>
      <c r="G11" s="44" t="s">
        <v>771</v>
      </c>
      <c r="H11" s="32" t="s">
        <v>50</v>
      </c>
      <c r="I11" s="299">
        <v>0.875</v>
      </c>
      <c r="J11" s="46" t="s">
        <v>253</v>
      </c>
      <c r="K11" s="306">
        <v>1941618.96</v>
      </c>
      <c r="L11" s="306">
        <f t="shared" si="0"/>
        <v>1553295.17</v>
      </c>
      <c r="M11" s="306">
        <f t="shared" si="1"/>
        <v>388323.79</v>
      </c>
      <c r="N11" s="45">
        <v>0.8</v>
      </c>
      <c r="O11" s="325">
        <v>0</v>
      </c>
      <c r="P11" s="325">
        <v>0</v>
      </c>
      <c r="Q11" s="326">
        <v>0</v>
      </c>
      <c r="R11" s="306">
        <f t="shared" si="2"/>
        <v>1553295.17</v>
      </c>
      <c r="S11" s="326">
        <v>0</v>
      </c>
      <c r="T11" s="326">
        <v>0</v>
      </c>
      <c r="U11" s="326">
        <v>0</v>
      </c>
      <c r="V11" s="325">
        <v>0</v>
      </c>
      <c r="W11" s="325">
        <v>0</v>
      </c>
      <c r="X11" s="326">
        <v>0</v>
      </c>
      <c r="Y11" s="117" t="b">
        <f t="shared" si="3"/>
        <v>1</v>
      </c>
      <c r="Z11" s="118">
        <f t="shared" si="4"/>
        <v>0.8</v>
      </c>
      <c r="AA11" s="119" t="b">
        <f t="shared" si="5"/>
        <v>1</v>
      </c>
      <c r="AB11" s="119" t="b">
        <f t="shared" si="6"/>
        <v>1</v>
      </c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</row>
    <row r="12" spans="1:72" s="114" customFormat="1" ht="33.75">
      <c r="A12" s="30">
        <v>10</v>
      </c>
      <c r="B12" s="47" t="s">
        <v>772</v>
      </c>
      <c r="C12" s="42" t="s">
        <v>269</v>
      </c>
      <c r="D12" s="64" t="s">
        <v>773</v>
      </c>
      <c r="E12" s="30">
        <v>3027082</v>
      </c>
      <c r="F12" s="65" t="s">
        <v>102</v>
      </c>
      <c r="G12" s="48" t="s">
        <v>774</v>
      </c>
      <c r="H12" s="42" t="s">
        <v>57</v>
      </c>
      <c r="I12" s="300">
        <v>5.163</v>
      </c>
      <c r="J12" s="42" t="s">
        <v>775</v>
      </c>
      <c r="K12" s="303">
        <v>7896572.12</v>
      </c>
      <c r="L12" s="303">
        <f t="shared" si="0"/>
        <v>5527600.48</v>
      </c>
      <c r="M12" s="303">
        <f t="shared" si="1"/>
        <v>2368971.64</v>
      </c>
      <c r="N12" s="24">
        <v>0.7</v>
      </c>
      <c r="O12" s="327">
        <v>0</v>
      </c>
      <c r="P12" s="327">
        <v>0</v>
      </c>
      <c r="Q12" s="328">
        <v>0</v>
      </c>
      <c r="R12" s="303">
        <v>1658280.14</v>
      </c>
      <c r="S12" s="303">
        <v>3869320.34</v>
      </c>
      <c r="T12" s="328">
        <v>0</v>
      </c>
      <c r="U12" s="328">
        <v>0</v>
      </c>
      <c r="V12" s="327">
        <v>0</v>
      </c>
      <c r="W12" s="327">
        <v>0</v>
      </c>
      <c r="X12" s="328">
        <v>0</v>
      </c>
      <c r="Y12" s="117" t="b">
        <f t="shared" si="3"/>
        <v>1</v>
      </c>
      <c r="Z12" s="118">
        <f t="shared" si="4"/>
        <v>0.7</v>
      </c>
      <c r="AA12" s="119" t="b">
        <f t="shared" si="5"/>
        <v>1</v>
      </c>
      <c r="AB12" s="119" t="b">
        <f t="shared" si="6"/>
        <v>1</v>
      </c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</row>
    <row r="13" spans="1:72" s="114" customFormat="1" ht="22.5">
      <c r="A13" s="8">
        <v>11</v>
      </c>
      <c r="B13" s="43" t="s">
        <v>776</v>
      </c>
      <c r="C13" s="32" t="s">
        <v>170</v>
      </c>
      <c r="D13" s="54" t="s">
        <v>338</v>
      </c>
      <c r="E13" s="8">
        <v>3007052</v>
      </c>
      <c r="F13" s="55" t="s">
        <v>276</v>
      </c>
      <c r="G13" s="44" t="s">
        <v>777</v>
      </c>
      <c r="H13" s="32" t="s">
        <v>50</v>
      </c>
      <c r="I13" s="299">
        <v>0.357</v>
      </c>
      <c r="J13" s="32" t="s">
        <v>187</v>
      </c>
      <c r="K13" s="306">
        <v>1639016.78</v>
      </c>
      <c r="L13" s="306">
        <f t="shared" si="0"/>
        <v>1311213.42</v>
      </c>
      <c r="M13" s="306">
        <f t="shared" si="1"/>
        <v>327803.36</v>
      </c>
      <c r="N13" s="45">
        <v>0.8</v>
      </c>
      <c r="O13" s="325">
        <v>0</v>
      </c>
      <c r="P13" s="325">
        <v>0</v>
      </c>
      <c r="Q13" s="326">
        <v>0</v>
      </c>
      <c r="R13" s="306">
        <f aca="true" t="shared" si="7" ref="R13:R19">L13</f>
        <v>1311213.42</v>
      </c>
      <c r="S13" s="326">
        <v>0</v>
      </c>
      <c r="T13" s="326">
        <v>0</v>
      </c>
      <c r="U13" s="326">
        <v>0</v>
      </c>
      <c r="V13" s="325">
        <v>0</v>
      </c>
      <c r="W13" s="325">
        <v>0</v>
      </c>
      <c r="X13" s="326">
        <v>0</v>
      </c>
      <c r="Y13" s="117" t="b">
        <f t="shared" si="3"/>
        <v>1</v>
      </c>
      <c r="Z13" s="118">
        <f t="shared" si="4"/>
        <v>0.8</v>
      </c>
      <c r="AA13" s="119" t="b">
        <f t="shared" si="5"/>
        <v>1</v>
      </c>
      <c r="AB13" s="119" t="b">
        <f t="shared" si="6"/>
        <v>1</v>
      </c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</row>
    <row r="14" spans="1:72" s="114" customFormat="1" ht="33.75">
      <c r="A14" s="8">
        <v>12</v>
      </c>
      <c r="B14" s="43" t="s">
        <v>778</v>
      </c>
      <c r="C14" s="32" t="s">
        <v>170</v>
      </c>
      <c r="D14" s="54" t="s">
        <v>362</v>
      </c>
      <c r="E14" s="8">
        <v>3002073</v>
      </c>
      <c r="F14" s="55" t="s">
        <v>120</v>
      </c>
      <c r="G14" s="44" t="s">
        <v>779</v>
      </c>
      <c r="H14" s="32" t="s">
        <v>57</v>
      </c>
      <c r="I14" s="299">
        <v>0.549</v>
      </c>
      <c r="J14" s="32" t="s">
        <v>278</v>
      </c>
      <c r="K14" s="306">
        <v>3528781.24</v>
      </c>
      <c r="L14" s="306">
        <f t="shared" si="0"/>
        <v>2117268.74</v>
      </c>
      <c r="M14" s="306">
        <f t="shared" si="1"/>
        <v>1411512.5</v>
      </c>
      <c r="N14" s="45">
        <v>0.6</v>
      </c>
      <c r="O14" s="325">
        <v>0</v>
      </c>
      <c r="P14" s="325">
        <v>0</v>
      </c>
      <c r="Q14" s="326">
        <v>0</v>
      </c>
      <c r="R14" s="306">
        <f t="shared" si="7"/>
        <v>2117268.74</v>
      </c>
      <c r="S14" s="326">
        <v>0</v>
      </c>
      <c r="T14" s="326">
        <v>0</v>
      </c>
      <c r="U14" s="326">
        <v>0</v>
      </c>
      <c r="V14" s="325">
        <v>0</v>
      </c>
      <c r="W14" s="325">
        <v>0</v>
      </c>
      <c r="X14" s="326">
        <v>0</v>
      </c>
      <c r="Y14" s="117" t="b">
        <f t="shared" si="3"/>
        <v>1</v>
      </c>
      <c r="Z14" s="118">
        <f t="shared" si="4"/>
        <v>0.6</v>
      </c>
      <c r="AA14" s="119" t="b">
        <f t="shared" si="5"/>
        <v>1</v>
      </c>
      <c r="AB14" s="119" t="b">
        <f t="shared" si="6"/>
        <v>1</v>
      </c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</row>
    <row r="15" spans="1:72" s="114" customFormat="1" ht="79.5" customHeight="1">
      <c r="A15" s="8">
        <v>13</v>
      </c>
      <c r="B15" s="43" t="s">
        <v>780</v>
      </c>
      <c r="C15" s="32" t="s">
        <v>170</v>
      </c>
      <c r="D15" s="54" t="s">
        <v>781</v>
      </c>
      <c r="E15" s="8">
        <v>3003103</v>
      </c>
      <c r="F15" s="55" t="s">
        <v>112</v>
      </c>
      <c r="G15" s="44" t="s">
        <v>782</v>
      </c>
      <c r="H15" s="32" t="s">
        <v>50</v>
      </c>
      <c r="I15" s="299">
        <v>2.305</v>
      </c>
      <c r="J15" s="32" t="s">
        <v>783</v>
      </c>
      <c r="K15" s="306">
        <v>4366084.62</v>
      </c>
      <c r="L15" s="306">
        <f t="shared" si="0"/>
        <v>2619650.77</v>
      </c>
      <c r="M15" s="306">
        <f t="shared" si="1"/>
        <v>1746433.85</v>
      </c>
      <c r="N15" s="45">
        <v>0.6</v>
      </c>
      <c r="O15" s="325">
        <v>0</v>
      </c>
      <c r="P15" s="325">
        <v>0</v>
      </c>
      <c r="Q15" s="326">
        <v>0</v>
      </c>
      <c r="R15" s="306">
        <f t="shared" si="7"/>
        <v>2619650.77</v>
      </c>
      <c r="S15" s="326">
        <v>0</v>
      </c>
      <c r="T15" s="326">
        <v>0</v>
      </c>
      <c r="U15" s="326">
        <v>0</v>
      </c>
      <c r="V15" s="325">
        <v>0</v>
      </c>
      <c r="W15" s="325">
        <v>0</v>
      </c>
      <c r="X15" s="326">
        <v>0</v>
      </c>
      <c r="Y15" s="117" t="b">
        <f t="shared" si="3"/>
        <v>1</v>
      </c>
      <c r="Z15" s="118">
        <f t="shared" si="4"/>
        <v>0.6</v>
      </c>
      <c r="AA15" s="119" t="b">
        <f t="shared" si="5"/>
        <v>1</v>
      </c>
      <c r="AB15" s="119" t="b">
        <f t="shared" si="6"/>
        <v>1</v>
      </c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</row>
    <row r="16" spans="1:72" s="114" customFormat="1" ht="22.5">
      <c r="A16" s="8">
        <v>14</v>
      </c>
      <c r="B16" s="43" t="s">
        <v>784</v>
      </c>
      <c r="C16" s="32" t="s">
        <v>170</v>
      </c>
      <c r="D16" s="54" t="s">
        <v>785</v>
      </c>
      <c r="E16" s="8">
        <v>3010052</v>
      </c>
      <c r="F16" s="55" t="s">
        <v>146</v>
      </c>
      <c r="G16" s="44" t="s">
        <v>786</v>
      </c>
      <c r="H16" s="32" t="s">
        <v>50</v>
      </c>
      <c r="I16" s="299">
        <v>0.998</v>
      </c>
      <c r="J16" s="32" t="s">
        <v>259</v>
      </c>
      <c r="K16" s="306">
        <v>1429444.82</v>
      </c>
      <c r="L16" s="306">
        <f t="shared" si="0"/>
        <v>1143555.86</v>
      </c>
      <c r="M16" s="306">
        <f t="shared" si="1"/>
        <v>285888.96</v>
      </c>
      <c r="N16" s="45">
        <v>0.8</v>
      </c>
      <c r="O16" s="325">
        <v>0</v>
      </c>
      <c r="P16" s="325">
        <v>0</v>
      </c>
      <c r="Q16" s="326">
        <v>0</v>
      </c>
      <c r="R16" s="306">
        <f t="shared" si="7"/>
        <v>1143555.86</v>
      </c>
      <c r="S16" s="326">
        <v>0</v>
      </c>
      <c r="T16" s="326">
        <v>0</v>
      </c>
      <c r="U16" s="326">
        <v>0</v>
      </c>
      <c r="V16" s="325">
        <v>0</v>
      </c>
      <c r="W16" s="325">
        <v>0</v>
      </c>
      <c r="X16" s="326">
        <v>0</v>
      </c>
      <c r="Y16" s="117" t="b">
        <f t="shared" si="3"/>
        <v>1</v>
      </c>
      <c r="Z16" s="118">
        <f t="shared" si="4"/>
        <v>0.8</v>
      </c>
      <c r="AA16" s="119" t="b">
        <f t="shared" si="5"/>
        <v>1</v>
      </c>
      <c r="AB16" s="119" t="b">
        <f t="shared" si="6"/>
        <v>1</v>
      </c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</row>
    <row r="17" spans="1:72" s="114" customFormat="1" ht="45">
      <c r="A17" s="8">
        <v>15</v>
      </c>
      <c r="B17" s="43" t="s">
        <v>787</v>
      </c>
      <c r="C17" s="32" t="s">
        <v>170</v>
      </c>
      <c r="D17" s="54" t="s">
        <v>788</v>
      </c>
      <c r="E17" s="8">
        <v>3004033</v>
      </c>
      <c r="F17" s="55" t="s">
        <v>107</v>
      </c>
      <c r="G17" s="44" t="s">
        <v>789</v>
      </c>
      <c r="H17" s="32" t="s">
        <v>57</v>
      </c>
      <c r="I17" s="299">
        <v>0.45</v>
      </c>
      <c r="J17" s="46" t="s">
        <v>387</v>
      </c>
      <c r="K17" s="306">
        <v>2139682.11</v>
      </c>
      <c r="L17" s="306">
        <f t="shared" si="0"/>
        <v>1283809.27</v>
      </c>
      <c r="M17" s="306">
        <f t="shared" si="1"/>
        <v>855872.84</v>
      </c>
      <c r="N17" s="45">
        <v>0.6</v>
      </c>
      <c r="O17" s="325">
        <v>0</v>
      </c>
      <c r="P17" s="325">
        <v>0</v>
      </c>
      <c r="Q17" s="326">
        <v>0</v>
      </c>
      <c r="R17" s="306">
        <f t="shared" si="7"/>
        <v>1283809.27</v>
      </c>
      <c r="S17" s="326">
        <v>0</v>
      </c>
      <c r="T17" s="326">
        <v>0</v>
      </c>
      <c r="U17" s="326">
        <v>0</v>
      </c>
      <c r="V17" s="325">
        <v>0</v>
      </c>
      <c r="W17" s="325">
        <v>0</v>
      </c>
      <c r="X17" s="326">
        <v>0</v>
      </c>
      <c r="Y17" s="117" t="b">
        <f t="shared" si="3"/>
        <v>1</v>
      </c>
      <c r="Z17" s="118">
        <f t="shared" si="4"/>
        <v>0.6</v>
      </c>
      <c r="AA17" s="119" t="b">
        <f t="shared" si="5"/>
        <v>1</v>
      </c>
      <c r="AB17" s="119" t="b">
        <f t="shared" si="6"/>
        <v>1</v>
      </c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</row>
    <row r="18" spans="1:72" s="114" customFormat="1" ht="30" customHeight="1">
      <c r="A18" s="8">
        <v>16</v>
      </c>
      <c r="B18" s="43" t="s">
        <v>790</v>
      </c>
      <c r="C18" s="32" t="s">
        <v>170</v>
      </c>
      <c r="D18" s="54" t="s">
        <v>330</v>
      </c>
      <c r="E18" s="8">
        <v>3002043</v>
      </c>
      <c r="F18" s="55" t="s">
        <v>120</v>
      </c>
      <c r="G18" s="44" t="s">
        <v>791</v>
      </c>
      <c r="H18" s="32" t="s">
        <v>57</v>
      </c>
      <c r="I18" s="299">
        <v>0.154</v>
      </c>
      <c r="J18" s="46" t="s">
        <v>332</v>
      </c>
      <c r="K18" s="306">
        <v>544060.76</v>
      </c>
      <c r="L18" s="306">
        <f t="shared" si="0"/>
        <v>380842.53</v>
      </c>
      <c r="M18" s="306">
        <f t="shared" si="1"/>
        <v>163218.23</v>
      </c>
      <c r="N18" s="45">
        <v>0.7</v>
      </c>
      <c r="O18" s="325">
        <v>0</v>
      </c>
      <c r="P18" s="325">
        <v>0</v>
      </c>
      <c r="Q18" s="326">
        <v>0</v>
      </c>
      <c r="R18" s="306">
        <f t="shared" si="7"/>
        <v>380842.53</v>
      </c>
      <c r="S18" s="326">
        <v>0</v>
      </c>
      <c r="T18" s="326">
        <v>0</v>
      </c>
      <c r="U18" s="326">
        <v>0</v>
      </c>
      <c r="V18" s="325">
        <v>0</v>
      </c>
      <c r="W18" s="325">
        <v>0</v>
      </c>
      <c r="X18" s="326">
        <v>0</v>
      </c>
      <c r="Y18" s="117" t="b">
        <f t="shared" si="3"/>
        <v>1</v>
      </c>
      <c r="Z18" s="118">
        <f t="shared" si="4"/>
        <v>0.7</v>
      </c>
      <c r="AA18" s="119" t="b">
        <f t="shared" si="5"/>
        <v>1</v>
      </c>
      <c r="AB18" s="119" t="b">
        <f t="shared" si="6"/>
        <v>1</v>
      </c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</row>
    <row r="19" spans="1:72" s="114" customFormat="1" ht="30" customHeight="1">
      <c r="A19" s="8">
        <v>17</v>
      </c>
      <c r="B19" s="43" t="s">
        <v>792</v>
      </c>
      <c r="C19" s="32" t="s">
        <v>170</v>
      </c>
      <c r="D19" s="54" t="s">
        <v>793</v>
      </c>
      <c r="E19" s="8" t="s">
        <v>901</v>
      </c>
      <c r="F19" s="55" t="s">
        <v>196</v>
      </c>
      <c r="G19" s="44" t="s">
        <v>794</v>
      </c>
      <c r="H19" s="32" t="s">
        <v>57</v>
      </c>
      <c r="I19" s="299">
        <v>2.051</v>
      </c>
      <c r="J19" s="32" t="s">
        <v>273</v>
      </c>
      <c r="K19" s="306">
        <v>4991303.7</v>
      </c>
      <c r="L19" s="306">
        <f t="shared" si="0"/>
        <v>2495651.85</v>
      </c>
      <c r="M19" s="306">
        <f t="shared" si="1"/>
        <v>2495651.85</v>
      </c>
      <c r="N19" s="45">
        <v>0.5</v>
      </c>
      <c r="O19" s="325">
        <v>0</v>
      </c>
      <c r="P19" s="325">
        <v>0</v>
      </c>
      <c r="Q19" s="326">
        <v>0</v>
      </c>
      <c r="R19" s="306">
        <f t="shared" si="7"/>
        <v>2495651.85</v>
      </c>
      <c r="S19" s="326">
        <v>0</v>
      </c>
      <c r="T19" s="326">
        <v>0</v>
      </c>
      <c r="U19" s="326">
        <v>0</v>
      </c>
      <c r="V19" s="325">
        <v>0</v>
      </c>
      <c r="W19" s="325">
        <v>0</v>
      </c>
      <c r="X19" s="326">
        <v>0</v>
      </c>
      <c r="Y19" s="117" t="b">
        <f t="shared" si="3"/>
        <v>1</v>
      </c>
      <c r="Z19" s="118">
        <f t="shared" si="4"/>
        <v>0.5</v>
      </c>
      <c r="AA19" s="119" t="b">
        <f t="shared" si="5"/>
        <v>1</v>
      </c>
      <c r="AB19" s="119" t="b">
        <f t="shared" si="6"/>
        <v>1</v>
      </c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</row>
    <row r="20" spans="1:72" s="122" customFormat="1" ht="56.25">
      <c r="A20" s="30">
        <v>18</v>
      </c>
      <c r="B20" s="47" t="s">
        <v>795</v>
      </c>
      <c r="C20" s="42" t="s">
        <v>269</v>
      </c>
      <c r="D20" s="64" t="s">
        <v>796</v>
      </c>
      <c r="E20" s="30">
        <v>3011053</v>
      </c>
      <c r="F20" s="65" t="s">
        <v>502</v>
      </c>
      <c r="G20" s="48" t="s">
        <v>797</v>
      </c>
      <c r="H20" s="42" t="s">
        <v>57</v>
      </c>
      <c r="I20" s="300">
        <v>1.715</v>
      </c>
      <c r="J20" s="42" t="s">
        <v>903</v>
      </c>
      <c r="K20" s="303">
        <v>9583886.13</v>
      </c>
      <c r="L20" s="303">
        <f t="shared" si="0"/>
        <v>4791943.07</v>
      </c>
      <c r="M20" s="303">
        <f t="shared" si="1"/>
        <v>4791943.06</v>
      </c>
      <c r="N20" s="24">
        <v>0.5</v>
      </c>
      <c r="O20" s="327">
        <v>0</v>
      </c>
      <c r="P20" s="327">
        <v>0</v>
      </c>
      <c r="Q20" s="328">
        <v>0</v>
      </c>
      <c r="R20" s="303">
        <v>2156374.38</v>
      </c>
      <c r="S20" s="303">
        <v>2635568.69</v>
      </c>
      <c r="T20" s="328">
        <v>0</v>
      </c>
      <c r="U20" s="328">
        <v>0</v>
      </c>
      <c r="V20" s="327">
        <v>0</v>
      </c>
      <c r="W20" s="327">
        <v>0</v>
      </c>
      <c r="X20" s="328">
        <v>0</v>
      </c>
      <c r="Y20" s="117" t="b">
        <f t="shared" si="3"/>
        <v>1</v>
      </c>
      <c r="Z20" s="118">
        <f t="shared" si="4"/>
        <v>0.5</v>
      </c>
      <c r="AA20" s="119" t="b">
        <f t="shared" si="5"/>
        <v>1</v>
      </c>
      <c r="AB20" s="119" t="b">
        <f t="shared" si="6"/>
        <v>1</v>
      </c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</row>
    <row r="21" spans="1:72" s="114" customFormat="1" ht="30" customHeight="1">
      <c r="A21" s="8">
        <v>19</v>
      </c>
      <c r="B21" s="43" t="s">
        <v>798</v>
      </c>
      <c r="C21" s="32" t="s">
        <v>170</v>
      </c>
      <c r="D21" s="54" t="s">
        <v>338</v>
      </c>
      <c r="E21" s="8">
        <v>3007052</v>
      </c>
      <c r="F21" s="55" t="s">
        <v>276</v>
      </c>
      <c r="G21" s="44" t="s">
        <v>799</v>
      </c>
      <c r="H21" s="32" t="s">
        <v>50</v>
      </c>
      <c r="I21" s="299">
        <v>0.4</v>
      </c>
      <c r="J21" s="46" t="s">
        <v>187</v>
      </c>
      <c r="K21" s="306">
        <v>1543523.31</v>
      </c>
      <c r="L21" s="306">
        <f t="shared" si="0"/>
        <v>1234818.65</v>
      </c>
      <c r="M21" s="306">
        <f t="shared" si="1"/>
        <v>308704.66</v>
      </c>
      <c r="N21" s="45">
        <v>0.8</v>
      </c>
      <c r="O21" s="325">
        <v>0</v>
      </c>
      <c r="P21" s="325">
        <v>0</v>
      </c>
      <c r="Q21" s="326">
        <v>0</v>
      </c>
      <c r="R21" s="306">
        <f>L21</f>
        <v>1234818.65</v>
      </c>
      <c r="S21" s="326">
        <v>0</v>
      </c>
      <c r="T21" s="326">
        <v>0</v>
      </c>
      <c r="U21" s="326">
        <v>0</v>
      </c>
      <c r="V21" s="325">
        <v>0</v>
      </c>
      <c r="W21" s="325">
        <v>0</v>
      </c>
      <c r="X21" s="326">
        <v>0</v>
      </c>
      <c r="Y21" s="117" t="b">
        <f t="shared" si="3"/>
        <v>1</v>
      </c>
      <c r="Z21" s="118">
        <f t="shared" si="4"/>
        <v>0.8</v>
      </c>
      <c r="AA21" s="119" t="b">
        <f t="shared" si="5"/>
        <v>1</v>
      </c>
      <c r="AB21" s="119" t="b">
        <f t="shared" si="6"/>
        <v>1</v>
      </c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</row>
    <row r="22" spans="1:72" s="114" customFormat="1" ht="30" customHeight="1">
      <c r="A22" s="8">
        <v>20</v>
      </c>
      <c r="B22" s="43" t="s">
        <v>800</v>
      </c>
      <c r="C22" s="32" t="s">
        <v>170</v>
      </c>
      <c r="D22" s="54" t="s">
        <v>362</v>
      </c>
      <c r="E22" s="8">
        <v>3002073</v>
      </c>
      <c r="F22" s="55" t="s">
        <v>120</v>
      </c>
      <c r="G22" s="44" t="s">
        <v>801</v>
      </c>
      <c r="H22" s="32" t="s">
        <v>57</v>
      </c>
      <c r="I22" s="299">
        <v>0.645</v>
      </c>
      <c r="J22" s="46" t="s">
        <v>278</v>
      </c>
      <c r="K22" s="306">
        <v>2876321.67</v>
      </c>
      <c r="L22" s="306">
        <f t="shared" si="0"/>
        <v>1725793</v>
      </c>
      <c r="M22" s="306">
        <f t="shared" si="1"/>
        <v>1150528.67</v>
      </c>
      <c r="N22" s="45">
        <v>0.6</v>
      </c>
      <c r="O22" s="325">
        <v>0</v>
      </c>
      <c r="P22" s="325">
        <v>0</v>
      </c>
      <c r="Q22" s="326">
        <v>0</v>
      </c>
      <c r="R22" s="306">
        <f>L22</f>
        <v>1725793</v>
      </c>
      <c r="S22" s="326">
        <v>0</v>
      </c>
      <c r="T22" s="326">
        <v>0</v>
      </c>
      <c r="U22" s="326">
        <v>0</v>
      </c>
      <c r="V22" s="325">
        <v>0</v>
      </c>
      <c r="W22" s="325">
        <v>0</v>
      </c>
      <c r="X22" s="326">
        <v>0</v>
      </c>
      <c r="Y22" s="117" t="b">
        <f t="shared" si="3"/>
        <v>1</v>
      </c>
      <c r="Z22" s="118">
        <f t="shared" si="4"/>
        <v>0.6</v>
      </c>
      <c r="AA22" s="119" t="b">
        <f t="shared" si="5"/>
        <v>1</v>
      </c>
      <c r="AB22" s="119" t="b">
        <f t="shared" si="6"/>
        <v>1</v>
      </c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</row>
    <row r="23" spans="1:72" s="114" customFormat="1" ht="30" customHeight="1">
      <c r="A23" s="8">
        <v>21</v>
      </c>
      <c r="B23" s="43" t="s">
        <v>802</v>
      </c>
      <c r="C23" s="32" t="s">
        <v>170</v>
      </c>
      <c r="D23" s="54" t="s">
        <v>803</v>
      </c>
      <c r="E23" s="8">
        <v>3021132</v>
      </c>
      <c r="F23" s="55" t="s">
        <v>94</v>
      </c>
      <c r="G23" s="44" t="s">
        <v>804</v>
      </c>
      <c r="H23" s="32" t="s">
        <v>57</v>
      </c>
      <c r="I23" s="299">
        <v>0.93</v>
      </c>
      <c r="J23" s="32" t="s">
        <v>273</v>
      </c>
      <c r="K23" s="306">
        <v>3495731.38</v>
      </c>
      <c r="L23" s="306">
        <f t="shared" si="0"/>
        <v>1747865.69</v>
      </c>
      <c r="M23" s="306">
        <f t="shared" si="1"/>
        <v>1747865.69</v>
      </c>
      <c r="N23" s="45">
        <v>0.5</v>
      </c>
      <c r="O23" s="325">
        <v>0</v>
      </c>
      <c r="P23" s="325">
        <v>0</v>
      </c>
      <c r="Q23" s="326">
        <v>0</v>
      </c>
      <c r="R23" s="306">
        <f>L23</f>
        <v>1747865.69</v>
      </c>
      <c r="S23" s="326">
        <v>0</v>
      </c>
      <c r="T23" s="326">
        <v>0</v>
      </c>
      <c r="U23" s="326">
        <v>0</v>
      </c>
      <c r="V23" s="325">
        <v>0</v>
      </c>
      <c r="W23" s="325">
        <v>0</v>
      </c>
      <c r="X23" s="326">
        <v>0</v>
      </c>
      <c r="Y23" s="117" t="b">
        <f t="shared" si="3"/>
        <v>1</v>
      </c>
      <c r="Z23" s="118">
        <f t="shared" si="4"/>
        <v>0.5</v>
      </c>
      <c r="AA23" s="119" t="b">
        <f t="shared" si="5"/>
        <v>1</v>
      </c>
      <c r="AB23" s="119" t="b">
        <f t="shared" si="6"/>
        <v>1</v>
      </c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</row>
    <row r="24" spans="1:72" s="114" customFormat="1" ht="45">
      <c r="A24" s="30">
        <v>22</v>
      </c>
      <c r="B24" s="47" t="s">
        <v>805</v>
      </c>
      <c r="C24" s="42" t="s">
        <v>269</v>
      </c>
      <c r="D24" s="64" t="s">
        <v>806</v>
      </c>
      <c r="E24" s="30">
        <v>3015043</v>
      </c>
      <c r="F24" s="65" t="s">
        <v>807</v>
      </c>
      <c r="G24" s="48" t="s">
        <v>808</v>
      </c>
      <c r="H24" s="42" t="s">
        <v>57</v>
      </c>
      <c r="I24" s="300">
        <v>2.396</v>
      </c>
      <c r="J24" s="42" t="s">
        <v>809</v>
      </c>
      <c r="K24" s="303">
        <v>22607314.94</v>
      </c>
      <c r="L24" s="303">
        <f t="shared" si="0"/>
        <v>11303657.47</v>
      </c>
      <c r="M24" s="303">
        <f t="shared" si="1"/>
        <v>11303657.47</v>
      </c>
      <c r="N24" s="24">
        <v>0.5</v>
      </c>
      <c r="O24" s="327">
        <v>0</v>
      </c>
      <c r="P24" s="327">
        <v>0</v>
      </c>
      <c r="Q24" s="328">
        <v>0</v>
      </c>
      <c r="R24" s="303">
        <v>4521462.98</v>
      </c>
      <c r="S24" s="303">
        <v>4521462.98</v>
      </c>
      <c r="T24" s="303">
        <v>2260731.51</v>
      </c>
      <c r="U24" s="328">
        <v>0</v>
      </c>
      <c r="V24" s="327">
        <v>0</v>
      </c>
      <c r="W24" s="327">
        <v>0</v>
      </c>
      <c r="X24" s="328">
        <v>0</v>
      </c>
      <c r="Y24" s="117" t="b">
        <f t="shared" si="3"/>
        <v>1</v>
      </c>
      <c r="Z24" s="118">
        <f t="shared" si="4"/>
        <v>0.5</v>
      </c>
      <c r="AA24" s="119" t="b">
        <f t="shared" si="5"/>
        <v>1</v>
      </c>
      <c r="AB24" s="119" t="b">
        <f t="shared" si="6"/>
        <v>1</v>
      </c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</row>
    <row r="25" spans="1:72" s="114" customFormat="1" ht="30" customHeight="1">
      <c r="A25" s="8">
        <v>23</v>
      </c>
      <c r="B25" s="43" t="s">
        <v>810</v>
      </c>
      <c r="C25" s="32" t="s">
        <v>170</v>
      </c>
      <c r="D25" s="54" t="s">
        <v>811</v>
      </c>
      <c r="E25" s="8">
        <v>3010022</v>
      </c>
      <c r="F25" s="55" t="s">
        <v>146</v>
      </c>
      <c r="G25" s="44" t="s">
        <v>812</v>
      </c>
      <c r="H25" s="32" t="s">
        <v>50</v>
      </c>
      <c r="I25" s="299">
        <v>0.238</v>
      </c>
      <c r="J25" s="46" t="s">
        <v>813</v>
      </c>
      <c r="K25" s="306">
        <v>1140258.13</v>
      </c>
      <c r="L25" s="306">
        <f t="shared" si="0"/>
        <v>684154.88</v>
      </c>
      <c r="M25" s="306">
        <f t="shared" si="1"/>
        <v>456103.25</v>
      </c>
      <c r="N25" s="45">
        <v>0.6</v>
      </c>
      <c r="O25" s="325">
        <v>0</v>
      </c>
      <c r="P25" s="325">
        <v>0</v>
      </c>
      <c r="Q25" s="326">
        <v>0</v>
      </c>
      <c r="R25" s="306">
        <f>L25</f>
        <v>684154.88</v>
      </c>
      <c r="S25" s="326">
        <v>0</v>
      </c>
      <c r="T25" s="326">
        <v>0</v>
      </c>
      <c r="U25" s="326">
        <v>0</v>
      </c>
      <c r="V25" s="325">
        <v>0</v>
      </c>
      <c r="W25" s="325">
        <v>0</v>
      </c>
      <c r="X25" s="326">
        <v>0</v>
      </c>
      <c r="Y25" s="117" t="b">
        <f t="shared" si="3"/>
        <v>1</v>
      </c>
      <c r="Z25" s="118">
        <f t="shared" si="4"/>
        <v>0.6</v>
      </c>
      <c r="AA25" s="119" t="b">
        <f t="shared" si="5"/>
        <v>1</v>
      </c>
      <c r="AB25" s="119" t="b">
        <f t="shared" si="6"/>
        <v>1</v>
      </c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</row>
    <row r="26" spans="1:72" s="114" customFormat="1" ht="30" customHeight="1">
      <c r="A26" s="8">
        <v>24</v>
      </c>
      <c r="B26" s="43" t="s">
        <v>814</v>
      </c>
      <c r="C26" s="32" t="s">
        <v>170</v>
      </c>
      <c r="D26" s="54" t="s">
        <v>815</v>
      </c>
      <c r="E26" s="8">
        <v>3009011</v>
      </c>
      <c r="F26" s="55" t="s">
        <v>356</v>
      </c>
      <c r="G26" s="44" t="s">
        <v>816</v>
      </c>
      <c r="H26" s="32" t="s">
        <v>57</v>
      </c>
      <c r="I26" s="299">
        <v>0.225</v>
      </c>
      <c r="J26" s="32" t="s">
        <v>569</v>
      </c>
      <c r="K26" s="306">
        <v>1568996.49</v>
      </c>
      <c r="L26" s="306">
        <f t="shared" si="0"/>
        <v>784498.25</v>
      </c>
      <c r="M26" s="306">
        <f t="shared" si="1"/>
        <v>784498.24</v>
      </c>
      <c r="N26" s="45">
        <v>0.5</v>
      </c>
      <c r="O26" s="325">
        <v>0</v>
      </c>
      <c r="P26" s="325">
        <v>0</v>
      </c>
      <c r="Q26" s="326">
        <v>0</v>
      </c>
      <c r="R26" s="306">
        <f>L26</f>
        <v>784498.25</v>
      </c>
      <c r="S26" s="326">
        <v>0</v>
      </c>
      <c r="T26" s="326">
        <v>0</v>
      </c>
      <c r="U26" s="326">
        <v>0</v>
      </c>
      <c r="V26" s="325">
        <v>0</v>
      </c>
      <c r="W26" s="325">
        <v>0</v>
      </c>
      <c r="X26" s="326">
        <v>0</v>
      </c>
      <c r="Y26" s="117" t="b">
        <f t="shared" si="3"/>
        <v>1</v>
      </c>
      <c r="Z26" s="118">
        <f t="shared" si="4"/>
        <v>0.5</v>
      </c>
      <c r="AA26" s="119" t="b">
        <f t="shared" si="5"/>
        <v>1</v>
      </c>
      <c r="AB26" s="119" t="b">
        <f t="shared" si="6"/>
        <v>1</v>
      </c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</row>
    <row r="27" spans="1:72" s="114" customFormat="1" ht="30" customHeight="1">
      <c r="A27" s="8">
        <v>25</v>
      </c>
      <c r="B27" s="43" t="s">
        <v>817</v>
      </c>
      <c r="C27" s="32" t="s">
        <v>170</v>
      </c>
      <c r="D27" s="54" t="s">
        <v>322</v>
      </c>
      <c r="E27" s="8" t="s">
        <v>323</v>
      </c>
      <c r="F27" s="55" t="s">
        <v>146</v>
      </c>
      <c r="G27" s="44" t="s">
        <v>818</v>
      </c>
      <c r="H27" s="32" t="s">
        <v>50</v>
      </c>
      <c r="I27" s="299">
        <v>0.231</v>
      </c>
      <c r="J27" s="32" t="s">
        <v>173</v>
      </c>
      <c r="K27" s="306">
        <v>737887.77</v>
      </c>
      <c r="L27" s="306">
        <f aca="true" t="shared" si="8" ref="L27:L58">K27*N27</f>
        <v>590310.22</v>
      </c>
      <c r="M27" s="306">
        <f aca="true" t="shared" si="9" ref="M27:M58">K27-L27</f>
        <v>147577.55</v>
      </c>
      <c r="N27" s="45">
        <v>0.8</v>
      </c>
      <c r="O27" s="325">
        <v>0</v>
      </c>
      <c r="P27" s="325">
        <v>0</v>
      </c>
      <c r="Q27" s="326">
        <v>0</v>
      </c>
      <c r="R27" s="306">
        <f>L27</f>
        <v>590310.22</v>
      </c>
      <c r="S27" s="326">
        <v>0</v>
      </c>
      <c r="T27" s="326">
        <v>0</v>
      </c>
      <c r="U27" s="326">
        <v>0</v>
      </c>
      <c r="V27" s="325">
        <v>0</v>
      </c>
      <c r="W27" s="325">
        <v>0</v>
      </c>
      <c r="X27" s="326">
        <v>0</v>
      </c>
      <c r="Y27" s="117" t="b">
        <f t="shared" si="3"/>
        <v>1</v>
      </c>
      <c r="Z27" s="118">
        <f t="shared" si="4"/>
        <v>0.8</v>
      </c>
      <c r="AA27" s="119" t="b">
        <f t="shared" si="5"/>
        <v>1</v>
      </c>
      <c r="AB27" s="119" t="b">
        <f t="shared" si="6"/>
        <v>1</v>
      </c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</row>
    <row r="28" spans="1:72" s="122" customFormat="1" ht="30" customHeight="1">
      <c r="A28" s="8">
        <v>26</v>
      </c>
      <c r="B28" s="43" t="s">
        <v>819</v>
      </c>
      <c r="C28" s="32" t="s">
        <v>170</v>
      </c>
      <c r="D28" s="54" t="s">
        <v>165</v>
      </c>
      <c r="E28" s="8">
        <v>3027011</v>
      </c>
      <c r="F28" s="55" t="s">
        <v>102</v>
      </c>
      <c r="G28" s="44" t="s">
        <v>820</v>
      </c>
      <c r="H28" s="32" t="s">
        <v>57</v>
      </c>
      <c r="I28" s="299">
        <v>0.69</v>
      </c>
      <c r="J28" s="32" t="s">
        <v>336</v>
      </c>
      <c r="K28" s="306">
        <v>4437308.49</v>
      </c>
      <c r="L28" s="306">
        <f t="shared" si="8"/>
        <v>2662385.09</v>
      </c>
      <c r="M28" s="306">
        <f t="shared" si="9"/>
        <v>1774923.4</v>
      </c>
      <c r="N28" s="45">
        <v>0.6</v>
      </c>
      <c r="O28" s="325">
        <v>0</v>
      </c>
      <c r="P28" s="325">
        <v>0</v>
      </c>
      <c r="Q28" s="326">
        <v>0</v>
      </c>
      <c r="R28" s="306">
        <f>L28</f>
        <v>2662385.09</v>
      </c>
      <c r="S28" s="326">
        <v>0</v>
      </c>
      <c r="T28" s="326">
        <v>0</v>
      </c>
      <c r="U28" s="326">
        <v>0</v>
      </c>
      <c r="V28" s="325">
        <v>0</v>
      </c>
      <c r="W28" s="325">
        <v>0</v>
      </c>
      <c r="X28" s="326">
        <v>0</v>
      </c>
      <c r="Y28" s="117" t="b">
        <f t="shared" si="3"/>
        <v>1</v>
      </c>
      <c r="Z28" s="118">
        <f t="shared" si="4"/>
        <v>0.6</v>
      </c>
      <c r="AA28" s="119" t="b">
        <f t="shared" si="5"/>
        <v>1</v>
      </c>
      <c r="AB28" s="119" t="b">
        <f t="shared" si="6"/>
        <v>1</v>
      </c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</row>
    <row r="29" spans="1:72" s="114" customFormat="1" ht="42" customHeight="1">
      <c r="A29" s="8">
        <v>27</v>
      </c>
      <c r="B29" s="43" t="s">
        <v>821</v>
      </c>
      <c r="C29" s="32" t="s">
        <v>170</v>
      </c>
      <c r="D29" s="54" t="s">
        <v>432</v>
      </c>
      <c r="E29" s="8">
        <v>3010073</v>
      </c>
      <c r="F29" s="55" t="s">
        <v>146</v>
      </c>
      <c r="G29" s="44" t="s">
        <v>822</v>
      </c>
      <c r="H29" s="32" t="s">
        <v>50</v>
      </c>
      <c r="I29" s="299">
        <v>0.405</v>
      </c>
      <c r="J29" s="32" t="s">
        <v>527</v>
      </c>
      <c r="K29" s="306">
        <v>1104268.95</v>
      </c>
      <c r="L29" s="306">
        <f t="shared" si="8"/>
        <v>883415.16</v>
      </c>
      <c r="M29" s="306">
        <f t="shared" si="9"/>
        <v>220853.79</v>
      </c>
      <c r="N29" s="45">
        <v>0.8</v>
      </c>
      <c r="O29" s="325">
        <v>0</v>
      </c>
      <c r="P29" s="325">
        <v>0</v>
      </c>
      <c r="Q29" s="326">
        <v>0</v>
      </c>
      <c r="R29" s="306">
        <f>L29</f>
        <v>883415.16</v>
      </c>
      <c r="S29" s="326">
        <v>0</v>
      </c>
      <c r="T29" s="326">
        <v>0</v>
      </c>
      <c r="U29" s="326">
        <v>0</v>
      </c>
      <c r="V29" s="325">
        <v>0</v>
      </c>
      <c r="W29" s="325">
        <v>0</v>
      </c>
      <c r="X29" s="326">
        <v>0</v>
      </c>
      <c r="Y29" s="117" t="b">
        <f t="shared" si="3"/>
        <v>1</v>
      </c>
      <c r="Z29" s="118">
        <f t="shared" si="4"/>
        <v>0.8</v>
      </c>
      <c r="AA29" s="119" t="b">
        <f t="shared" si="5"/>
        <v>1</v>
      </c>
      <c r="AB29" s="119" t="b">
        <f t="shared" si="6"/>
        <v>1</v>
      </c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</row>
    <row r="30" spans="1:72" s="114" customFormat="1" ht="67.5">
      <c r="A30" s="30">
        <v>28</v>
      </c>
      <c r="B30" s="47" t="s">
        <v>823</v>
      </c>
      <c r="C30" s="42" t="s">
        <v>269</v>
      </c>
      <c r="D30" s="64" t="s">
        <v>92</v>
      </c>
      <c r="E30" s="30">
        <v>3021052</v>
      </c>
      <c r="F30" s="65" t="s">
        <v>94</v>
      </c>
      <c r="G30" s="48" t="s">
        <v>824</v>
      </c>
      <c r="H30" s="42" t="s">
        <v>57</v>
      </c>
      <c r="I30" s="300">
        <v>1.801</v>
      </c>
      <c r="J30" s="49" t="s">
        <v>825</v>
      </c>
      <c r="K30" s="303">
        <v>10090648.48</v>
      </c>
      <c r="L30" s="303">
        <f t="shared" si="8"/>
        <v>5045324.24</v>
      </c>
      <c r="M30" s="303">
        <f t="shared" si="9"/>
        <v>5045324.24</v>
      </c>
      <c r="N30" s="24">
        <v>0.5</v>
      </c>
      <c r="O30" s="327">
        <v>0</v>
      </c>
      <c r="P30" s="327">
        <v>0</v>
      </c>
      <c r="Q30" s="328">
        <v>0</v>
      </c>
      <c r="R30" s="303">
        <v>3531726.96</v>
      </c>
      <c r="S30" s="303">
        <v>1513597.28</v>
      </c>
      <c r="T30" s="328">
        <v>0</v>
      </c>
      <c r="U30" s="328">
        <v>0</v>
      </c>
      <c r="V30" s="327">
        <v>0</v>
      </c>
      <c r="W30" s="327">
        <v>0</v>
      </c>
      <c r="X30" s="328">
        <v>0</v>
      </c>
      <c r="Y30" s="117" t="b">
        <f t="shared" si="3"/>
        <v>1</v>
      </c>
      <c r="Z30" s="118">
        <f t="shared" si="4"/>
        <v>0.5</v>
      </c>
      <c r="AA30" s="119" t="b">
        <f t="shared" si="5"/>
        <v>1</v>
      </c>
      <c r="AB30" s="119" t="b">
        <f t="shared" si="6"/>
        <v>1</v>
      </c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</row>
    <row r="31" spans="1:72" s="114" customFormat="1" ht="30" customHeight="1">
      <c r="A31" s="8">
        <v>29</v>
      </c>
      <c r="B31" s="43" t="s">
        <v>826</v>
      </c>
      <c r="C31" s="32" t="s">
        <v>170</v>
      </c>
      <c r="D31" s="54" t="s">
        <v>338</v>
      </c>
      <c r="E31" s="8">
        <v>3007052</v>
      </c>
      <c r="F31" s="55" t="s">
        <v>276</v>
      </c>
      <c r="G31" s="44" t="s">
        <v>827</v>
      </c>
      <c r="H31" s="32" t="s">
        <v>50</v>
      </c>
      <c r="I31" s="299">
        <v>0.205</v>
      </c>
      <c r="J31" s="32" t="s">
        <v>187</v>
      </c>
      <c r="K31" s="306">
        <v>457595.06</v>
      </c>
      <c r="L31" s="306">
        <f t="shared" si="8"/>
        <v>366076.05</v>
      </c>
      <c r="M31" s="306">
        <f t="shared" si="9"/>
        <v>91519.01</v>
      </c>
      <c r="N31" s="45">
        <v>0.8</v>
      </c>
      <c r="O31" s="325">
        <v>0</v>
      </c>
      <c r="P31" s="325">
        <v>0</v>
      </c>
      <c r="Q31" s="326">
        <v>0</v>
      </c>
      <c r="R31" s="306">
        <f aca="true" t="shared" si="10" ref="R31:R40">L31</f>
        <v>366076.05</v>
      </c>
      <c r="S31" s="326">
        <v>0</v>
      </c>
      <c r="T31" s="326">
        <v>0</v>
      </c>
      <c r="U31" s="326">
        <v>0</v>
      </c>
      <c r="V31" s="325">
        <v>0</v>
      </c>
      <c r="W31" s="325">
        <v>0</v>
      </c>
      <c r="X31" s="326">
        <v>0</v>
      </c>
      <c r="Y31" s="117" t="b">
        <f t="shared" si="3"/>
        <v>1</v>
      </c>
      <c r="Z31" s="118">
        <f t="shared" si="4"/>
        <v>0.8</v>
      </c>
      <c r="AA31" s="119" t="b">
        <f t="shared" si="5"/>
        <v>1</v>
      </c>
      <c r="AB31" s="119" t="b">
        <f t="shared" si="6"/>
        <v>1</v>
      </c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</row>
    <row r="32" spans="1:72" s="122" customFormat="1" ht="30" customHeight="1">
      <c r="A32" s="8">
        <v>30</v>
      </c>
      <c r="B32" s="43" t="s">
        <v>828</v>
      </c>
      <c r="C32" s="32" t="s">
        <v>170</v>
      </c>
      <c r="D32" s="54" t="s">
        <v>459</v>
      </c>
      <c r="E32" s="8">
        <v>3028011</v>
      </c>
      <c r="F32" s="55" t="s">
        <v>261</v>
      </c>
      <c r="G32" s="44" t="s">
        <v>829</v>
      </c>
      <c r="H32" s="32" t="s">
        <v>57</v>
      </c>
      <c r="I32" s="299">
        <v>1.337</v>
      </c>
      <c r="J32" s="46" t="s">
        <v>461</v>
      </c>
      <c r="K32" s="306">
        <v>18682871.92</v>
      </c>
      <c r="L32" s="306">
        <f t="shared" si="8"/>
        <v>14946297.54</v>
      </c>
      <c r="M32" s="306">
        <f t="shared" si="9"/>
        <v>3736574.38</v>
      </c>
      <c r="N32" s="45">
        <v>0.8</v>
      </c>
      <c r="O32" s="325">
        <v>0</v>
      </c>
      <c r="P32" s="325">
        <v>0</v>
      </c>
      <c r="Q32" s="326">
        <v>0</v>
      </c>
      <c r="R32" s="306">
        <f t="shared" si="10"/>
        <v>14946297.54</v>
      </c>
      <c r="S32" s="326">
        <v>0</v>
      </c>
      <c r="T32" s="326">
        <v>0</v>
      </c>
      <c r="U32" s="326">
        <v>0</v>
      </c>
      <c r="V32" s="325">
        <v>0</v>
      </c>
      <c r="W32" s="325">
        <v>0</v>
      </c>
      <c r="X32" s="326">
        <v>0</v>
      </c>
      <c r="Y32" s="117" t="b">
        <f t="shared" si="3"/>
        <v>1</v>
      </c>
      <c r="Z32" s="118">
        <f t="shared" si="4"/>
        <v>0.8</v>
      </c>
      <c r="AA32" s="119" t="b">
        <f t="shared" si="5"/>
        <v>1</v>
      </c>
      <c r="AB32" s="119" t="b">
        <f t="shared" si="6"/>
        <v>1</v>
      </c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</row>
    <row r="33" spans="1:72" s="114" customFormat="1" ht="33.75">
      <c r="A33" s="8">
        <v>31</v>
      </c>
      <c r="B33" s="43" t="s">
        <v>830</v>
      </c>
      <c r="C33" s="32" t="s">
        <v>170</v>
      </c>
      <c r="D33" s="54" t="s">
        <v>831</v>
      </c>
      <c r="E33" s="8">
        <v>3021172</v>
      </c>
      <c r="F33" s="55" t="s">
        <v>94</v>
      </c>
      <c r="G33" s="44" t="s">
        <v>832</v>
      </c>
      <c r="H33" s="32" t="s">
        <v>57</v>
      </c>
      <c r="I33" s="299">
        <v>1.039</v>
      </c>
      <c r="J33" s="46" t="s">
        <v>273</v>
      </c>
      <c r="K33" s="306">
        <v>7439761.83</v>
      </c>
      <c r="L33" s="306">
        <f t="shared" si="8"/>
        <v>3719880.92</v>
      </c>
      <c r="M33" s="306">
        <f t="shared" si="9"/>
        <v>3719880.91</v>
      </c>
      <c r="N33" s="45">
        <v>0.5</v>
      </c>
      <c r="O33" s="325">
        <v>0</v>
      </c>
      <c r="P33" s="325">
        <v>0</v>
      </c>
      <c r="Q33" s="326">
        <v>0</v>
      </c>
      <c r="R33" s="306">
        <f t="shared" si="10"/>
        <v>3719880.92</v>
      </c>
      <c r="S33" s="326">
        <v>0</v>
      </c>
      <c r="T33" s="326">
        <v>0</v>
      </c>
      <c r="U33" s="326">
        <v>0</v>
      </c>
      <c r="V33" s="325">
        <v>0</v>
      </c>
      <c r="W33" s="325">
        <v>0</v>
      </c>
      <c r="X33" s="326">
        <v>0</v>
      </c>
      <c r="Y33" s="117" t="b">
        <f t="shared" si="3"/>
        <v>1</v>
      </c>
      <c r="Z33" s="118">
        <f t="shared" si="4"/>
        <v>0.5</v>
      </c>
      <c r="AA33" s="119" t="b">
        <f t="shared" si="5"/>
        <v>1</v>
      </c>
      <c r="AB33" s="119" t="b">
        <f t="shared" si="6"/>
        <v>1</v>
      </c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</row>
    <row r="34" spans="1:72" s="114" customFormat="1" ht="22.5">
      <c r="A34" s="8">
        <v>32</v>
      </c>
      <c r="B34" s="43" t="s">
        <v>833</v>
      </c>
      <c r="C34" s="32" t="s">
        <v>170</v>
      </c>
      <c r="D34" s="54" t="s">
        <v>305</v>
      </c>
      <c r="E34" s="66">
        <v>3010092</v>
      </c>
      <c r="F34" s="55" t="s">
        <v>146</v>
      </c>
      <c r="G34" s="44" t="s">
        <v>834</v>
      </c>
      <c r="H34" s="32" t="s">
        <v>50</v>
      </c>
      <c r="I34" s="299">
        <v>0.76</v>
      </c>
      <c r="J34" s="46" t="s">
        <v>253</v>
      </c>
      <c r="K34" s="306">
        <v>557102</v>
      </c>
      <c r="L34" s="306">
        <f t="shared" si="8"/>
        <v>445681.6</v>
      </c>
      <c r="M34" s="306">
        <f t="shared" si="9"/>
        <v>111420.4</v>
      </c>
      <c r="N34" s="45">
        <v>0.8</v>
      </c>
      <c r="O34" s="325">
        <v>0</v>
      </c>
      <c r="P34" s="325">
        <v>0</v>
      </c>
      <c r="Q34" s="326">
        <v>0</v>
      </c>
      <c r="R34" s="306">
        <f t="shared" si="10"/>
        <v>445681.6</v>
      </c>
      <c r="S34" s="326">
        <v>0</v>
      </c>
      <c r="T34" s="326">
        <v>0</v>
      </c>
      <c r="U34" s="326">
        <v>0</v>
      </c>
      <c r="V34" s="325">
        <v>0</v>
      </c>
      <c r="W34" s="325">
        <v>0</v>
      </c>
      <c r="X34" s="326">
        <v>0</v>
      </c>
      <c r="Y34" s="117" t="b">
        <f t="shared" si="3"/>
        <v>1</v>
      </c>
      <c r="Z34" s="118">
        <f t="shared" si="4"/>
        <v>0.8</v>
      </c>
      <c r="AA34" s="119" t="b">
        <f t="shared" si="5"/>
        <v>1</v>
      </c>
      <c r="AB34" s="119" t="b">
        <f t="shared" si="6"/>
        <v>1</v>
      </c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</row>
    <row r="35" spans="1:72" s="114" customFormat="1" ht="22.5">
      <c r="A35" s="8">
        <v>33</v>
      </c>
      <c r="B35" s="43" t="s">
        <v>835</v>
      </c>
      <c r="C35" s="32" t="s">
        <v>170</v>
      </c>
      <c r="D35" s="54" t="s">
        <v>452</v>
      </c>
      <c r="E35" s="8">
        <v>3021011</v>
      </c>
      <c r="F35" s="55" t="s">
        <v>94</v>
      </c>
      <c r="G35" s="44" t="s">
        <v>836</v>
      </c>
      <c r="H35" s="32" t="s">
        <v>61</v>
      </c>
      <c r="I35" s="299">
        <v>0.494</v>
      </c>
      <c r="J35" s="32" t="s">
        <v>227</v>
      </c>
      <c r="K35" s="306">
        <v>4204894</v>
      </c>
      <c r="L35" s="306">
        <f t="shared" si="8"/>
        <v>2522936.4</v>
      </c>
      <c r="M35" s="306">
        <f t="shared" si="9"/>
        <v>1681957.6</v>
      </c>
      <c r="N35" s="45">
        <v>0.6</v>
      </c>
      <c r="O35" s="325">
        <v>0</v>
      </c>
      <c r="P35" s="325">
        <v>0</v>
      </c>
      <c r="Q35" s="326">
        <v>0</v>
      </c>
      <c r="R35" s="306">
        <f t="shared" si="10"/>
        <v>2522936.4</v>
      </c>
      <c r="S35" s="326">
        <v>0</v>
      </c>
      <c r="T35" s="326">
        <v>0</v>
      </c>
      <c r="U35" s="326">
        <v>0</v>
      </c>
      <c r="V35" s="325">
        <v>0</v>
      </c>
      <c r="W35" s="325">
        <v>0</v>
      </c>
      <c r="X35" s="326">
        <v>0</v>
      </c>
      <c r="Y35" s="117" t="b">
        <f t="shared" si="3"/>
        <v>1</v>
      </c>
      <c r="Z35" s="118">
        <f t="shared" si="4"/>
        <v>0.6</v>
      </c>
      <c r="AA35" s="119" t="b">
        <f t="shared" si="5"/>
        <v>1</v>
      </c>
      <c r="AB35" s="119" t="b">
        <f t="shared" si="6"/>
        <v>1</v>
      </c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</row>
    <row r="36" spans="1:72" s="114" customFormat="1" ht="22.5">
      <c r="A36" s="30">
        <v>34</v>
      </c>
      <c r="B36" s="47" t="s">
        <v>837</v>
      </c>
      <c r="C36" s="42" t="s">
        <v>269</v>
      </c>
      <c r="D36" s="64" t="s">
        <v>327</v>
      </c>
      <c r="E36" s="30">
        <v>3021042</v>
      </c>
      <c r="F36" s="65" t="s">
        <v>94</v>
      </c>
      <c r="G36" s="48" t="s">
        <v>838</v>
      </c>
      <c r="H36" s="42" t="s">
        <v>57</v>
      </c>
      <c r="I36" s="300">
        <v>2.635</v>
      </c>
      <c r="J36" s="49" t="s">
        <v>839</v>
      </c>
      <c r="K36" s="303">
        <v>12561425.72</v>
      </c>
      <c r="L36" s="303">
        <f t="shared" si="8"/>
        <v>6280712.86</v>
      </c>
      <c r="M36" s="303">
        <f t="shared" si="9"/>
        <v>6280712.86</v>
      </c>
      <c r="N36" s="24">
        <v>0.5</v>
      </c>
      <c r="O36" s="327">
        <v>0</v>
      </c>
      <c r="P36" s="327">
        <v>0</v>
      </c>
      <c r="Q36" s="328">
        <v>0</v>
      </c>
      <c r="R36" s="303">
        <v>2512285.14</v>
      </c>
      <c r="S36" s="303">
        <v>3768427.72</v>
      </c>
      <c r="T36" s="328">
        <v>0</v>
      </c>
      <c r="U36" s="328">
        <v>0</v>
      </c>
      <c r="V36" s="327">
        <v>0</v>
      </c>
      <c r="W36" s="327">
        <v>0</v>
      </c>
      <c r="X36" s="328">
        <v>0</v>
      </c>
      <c r="Y36" s="117" t="b">
        <f t="shared" si="3"/>
        <v>1</v>
      </c>
      <c r="Z36" s="118">
        <f t="shared" si="4"/>
        <v>0.5</v>
      </c>
      <c r="AA36" s="119" t="b">
        <f t="shared" si="5"/>
        <v>1</v>
      </c>
      <c r="AB36" s="119" t="b">
        <f t="shared" si="6"/>
        <v>1</v>
      </c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</row>
    <row r="37" spans="1:72" s="114" customFormat="1" ht="36" customHeight="1">
      <c r="A37" s="8">
        <v>35</v>
      </c>
      <c r="B37" s="43" t="s">
        <v>840</v>
      </c>
      <c r="C37" s="32" t="s">
        <v>170</v>
      </c>
      <c r="D37" s="54" t="s">
        <v>159</v>
      </c>
      <c r="E37" s="8">
        <v>3012023</v>
      </c>
      <c r="F37" s="55" t="s">
        <v>160</v>
      </c>
      <c r="G37" s="44" t="s">
        <v>841</v>
      </c>
      <c r="H37" s="32" t="s">
        <v>50</v>
      </c>
      <c r="I37" s="299">
        <v>0.617</v>
      </c>
      <c r="J37" s="46" t="s">
        <v>589</v>
      </c>
      <c r="K37" s="306">
        <v>2728235.88</v>
      </c>
      <c r="L37" s="306">
        <f t="shared" si="8"/>
        <v>1909765.12</v>
      </c>
      <c r="M37" s="306">
        <f t="shared" si="9"/>
        <v>818470.76</v>
      </c>
      <c r="N37" s="45">
        <v>0.7</v>
      </c>
      <c r="O37" s="325">
        <v>0</v>
      </c>
      <c r="P37" s="325">
        <v>0</v>
      </c>
      <c r="Q37" s="326">
        <v>0</v>
      </c>
      <c r="R37" s="306">
        <f t="shared" si="10"/>
        <v>1909765.12</v>
      </c>
      <c r="S37" s="326">
        <v>0</v>
      </c>
      <c r="T37" s="326">
        <v>0</v>
      </c>
      <c r="U37" s="326">
        <v>0</v>
      </c>
      <c r="V37" s="325">
        <v>0</v>
      </c>
      <c r="W37" s="325">
        <v>0</v>
      </c>
      <c r="X37" s="326">
        <v>0</v>
      </c>
      <c r="Y37" s="117" t="b">
        <f t="shared" si="3"/>
        <v>1</v>
      </c>
      <c r="Z37" s="118">
        <f t="shared" si="4"/>
        <v>0.7</v>
      </c>
      <c r="AA37" s="119" t="b">
        <f t="shared" si="5"/>
        <v>1</v>
      </c>
      <c r="AB37" s="119" t="b">
        <f t="shared" si="6"/>
        <v>1</v>
      </c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</row>
    <row r="38" spans="1:72" s="122" customFormat="1" ht="35.25" customHeight="1">
      <c r="A38" s="8">
        <v>36</v>
      </c>
      <c r="B38" s="43" t="s">
        <v>842</v>
      </c>
      <c r="C38" s="32" t="s">
        <v>170</v>
      </c>
      <c r="D38" s="54" t="s">
        <v>508</v>
      </c>
      <c r="E38" s="8">
        <v>3018073</v>
      </c>
      <c r="F38" s="55" t="s">
        <v>151</v>
      </c>
      <c r="G38" s="44" t="s">
        <v>843</v>
      </c>
      <c r="H38" s="32" t="s">
        <v>50</v>
      </c>
      <c r="I38" s="299">
        <v>0.442</v>
      </c>
      <c r="J38" s="32" t="s">
        <v>259</v>
      </c>
      <c r="K38" s="306">
        <v>1250005.34</v>
      </c>
      <c r="L38" s="306">
        <f t="shared" si="8"/>
        <v>1000004.27</v>
      </c>
      <c r="M38" s="306">
        <f t="shared" si="9"/>
        <v>250001.07</v>
      </c>
      <c r="N38" s="45">
        <v>0.8</v>
      </c>
      <c r="O38" s="325">
        <v>0</v>
      </c>
      <c r="P38" s="325">
        <v>0</v>
      </c>
      <c r="Q38" s="326">
        <v>0</v>
      </c>
      <c r="R38" s="306">
        <f t="shared" si="10"/>
        <v>1000004.27</v>
      </c>
      <c r="S38" s="326">
        <v>0</v>
      </c>
      <c r="T38" s="326">
        <v>0</v>
      </c>
      <c r="U38" s="326">
        <v>0</v>
      </c>
      <c r="V38" s="325">
        <v>0</v>
      </c>
      <c r="W38" s="325">
        <v>0</v>
      </c>
      <c r="X38" s="326">
        <v>0</v>
      </c>
      <c r="Y38" s="117" t="b">
        <f t="shared" si="3"/>
        <v>1</v>
      </c>
      <c r="Z38" s="118">
        <f t="shared" si="4"/>
        <v>0.8</v>
      </c>
      <c r="AA38" s="119" t="b">
        <f t="shared" si="5"/>
        <v>1</v>
      </c>
      <c r="AB38" s="119" t="b">
        <f t="shared" si="6"/>
        <v>1</v>
      </c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</row>
    <row r="39" spans="1:72" s="123" customFormat="1" ht="35.25" customHeight="1">
      <c r="A39" s="8">
        <v>37</v>
      </c>
      <c r="B39" s="43" t="s">
        <v>844</v>
      </c>
      <c r="C39" s="32" t="s">
        <v>170</v>
      </c>
      <c r="D39" s="54" t="s">
        <v>845</v>
      </c>
      <c r="E39" s="8">
        <v>3011032</v>
      </c>
      <c r="F39" s="55" t="s">
        <v>502</v>
      </c>
      <c r="G39" s="44" t="s">
        <v>846</v>
      </c>
      <c r="H39" s="32" t="s">
        <v>57</v>
      </c>
      <c r="I39" s="299">
        <v>1.314</v>
      </c>
      <c r="J39" s="46" t="s">
        <v>183</v>
      </c>
      <c r="K39" s="306">
        <v>4491848.53</v>
      </c>
      <c r="L39" s="306">
        <f t="shared" si="8"/>
        <v>2245924.27</v>
      </c>
      <c r="M39" s="306">
        <f t="shared" si="9"/>
        <v>2245924.26</v>
      </c>
      <c r="N39" s="45">
        <v>0.5</v>
      </c>
      <c r="O39" s="325">
        <v>0</v>
      </c>
      <c r="P39" s="325">
        <v>0</v>
      </c>
      <c r="Q39" s="326">
        <v>0</v>
      </c>
      <c r="R39" s="306">
        <f t="shared" si="10"/>
        <v>2245924.27</v>
      </c>
      <c r="S39" s="326">
        <v>0</v>
      </c>
      <c r="T39" s="326">
        <v>0</v>
      </c>
      <c r="U39" s="326">
        <v>0</v>
      </c>
      <c r="V39" s="325">
        <v>0</v>
      </c>
      <c r="W39" s="325">
        <v>0</v>
      </c>
      <c r="X39" s="326">
        <v>0</v>
      </c>
      <c r="Y39" s="117" t="b">
        <f t="shared" si="3"/>
        <v>1</v>
      </c>
      <c r="Z39" s="118">
        <f t="shared" si="4"/>
        <v>0.5</v>
      </c>
      <c r="AA39" s="119" t="b">
        <f t="shared" si="5"/>
        <v>1</v>
      </c>
      <c r="AB39" s="119" t="b">
        <f t="shared" si="6"/>
        <v>1</v>
      </c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</row>
    <row r="40" spans="1:72" s="123" customFormat="1" ht="22.5">
      <c r="A40" s="8">
        <v>38</v>
      </c>
      <c r="B40" s="43" t="s">
        <v>847</v>
      </c>
      <c r="C40" s="32" t="s">
        <v>170</v>
      </c>
      <c r="D40" s="54" t="s">
        <v>848</v>
      </c>
      <c r="E40" s="8">
        <v>3019093</v>
      </c>
      <c r="F40" s="55" t="s">
        <v>264</v>
      </c>
      <c r="G40" s="44" t="s">
        <v>849</v>
      </c>
      <c r="H40" s="32" t="s">
        <v>50</v>
      </c>
      <c r="I40" s="299">
        <v>1.76</v>
      </c>
      <c r="J40" s="46" t="s">
        <v>183</v>
      </c>
      <c r="K40" s="306">
        <v>2362373.83</v>
      </c>
      <c r="L40" s="306">
        <f t="shared" si="8"/>
        <v>1417424.3</v>
      </c>
      <c r="M40" s="306">
        <f t="shared" si="9"/>
        <v>944949.53</v>
      </c>
      <c r="N40" s="45">
        <v>0.6</v>
      </c>
      <c r="O40" s="325">
        <v>0</v>
      </c>
      <c r="P40" s="325">
        <v>0</v>
      </c>
      <c r="Q40" s="326">
        <v>0</v>
      </c>
      <c r="R40" s="306">
        <f t="shared" si="10"/>
        <v>1417424.3</v>
      </c>
      <c r="S40" s="326">
        <v>0</v>
      </c>
      <c r="T40" s="326">
        <v>0</v>
      </c>
      <c r="U40" s="326">
        <v>0</v>
      </c>
      <c r="V40" s="325">
        <v>0</v>
      </c>
      <c r="W40" s="325">
        <v>0</v>
      </c>
      <c r="X40" s="326">
        <v>0</v>
      </c>
      <c r="Y40" s="117" t="b">
        <f t="shared" si="3"/>
        <v>1</v>
      </c>
      <c r="Z40" s="118">
        <f t="shared" si="4"/>
        <v>0.6</v>
      </c>
      <c r="AA40" s="119" t="b">
        <f t="shared" si="5"/>
        <v>1</v>
      </c>
      <c r="AB40" s="119" t="b">
        <f t="shared" si="6"/>
        <v>1</v>
      </c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</row>
    <row r="41" spans="1:72" s="123" customFormat="1" ht="35.25" customHeight="1">
      <c r="A41" s="30">
        <v>39</v>
      </c>
      <c r="B41" s="47" t="s">
        <v>850</v>
      </c>
      <c r="C41" s="42" t="s">
        <v>269</v>
      </c>
      <c r="D41" s="64" t="s">
        <v>851</v>
      </c>
      <c r="E41" s="30">
        <v>3031033</v>
      </c>
      <c r="F41" s="65" t="s">
        <v>88</v>
      </c>
      <c r="G41" s="48" t="s">
        <v>852</v>
      </c>
      <c r="H41" s="42" t="s">
        <v>50</v>
      </c>
      <c r="I41" s="300">
        <v>0.73</v>
      </c>
      <c r="J41" s="42" t="s">
        <v>677</v>
      </c>
      <c r="K41" s="303">
        <v>3033399.74</v>
      </c>
      <c r="L41" s="303">
        <f t="shared" si="8"/>
        <v>1820039.84</v>
      </c>
      <c r="M41" s="303">
        <f t="shared" si="9"/>
        <v>1213359.9</v>
      </c>
      <c r="N41" s="24">
        <v>0.6</v>
      </c>
      <c r="O41" s="327">
        <v>0</v>
      </c>
      <c r="P41" s="327">
        <v>0</v>
      </c>
      <c r="Q41" s="328">
        <v>0</v>
      </c>
      <c r="R41" s="303">
        <v>910019.92</v>
      </c>
      <c r="S41" s="303">
        <v>910019.92</v>
      </c>
      <c r="T41" s="328">
        <v>0</v>
      </c>
      <c r="U41" s="328">
        <v>0</v>
      </c>
      <c r="V41" s="327">
        <v>0</v>
      </c>
      <c r="W41" s="327">
        <v>0</v>
      </c>
      <c r="X41" s="328">
        <v>0</v>
      </c>
      <c r="Y41" s="117" t="b">
        <f t="shared" si="3"/>
        <v>1</v>
      </c>
      <c r="Z41" s="118">
        <f t="shared" si="4"/>
        <v>0.6</v>
      </c>
      <c r="AA41" s="119" t="b">
        <f t="shared" si="5"/>
        <v>1</v>
      </c>
      <c r="AB41" s="119" t="b">
        <f t="shared" si="6"/>
        <v>1</v>
      </c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</row>
    <row r="42" spans="1:72" s="123" customFormat="1" ht="35.25" customHeight="1">
      <c r="A42" s="30">
        <v>40</v>
      </c>
      <c r="B42" s="47" t="s">
        <v>853</v>
      </c>
      <c r="C42" s="42" t="s">
        <v>269</v>
      </c>
      <c r="D42" s="64" t="s">
        <v>155</v>
      </c>
      <c r="E42" s="30">
        <v>3008012</v>
      </c>
      <c r="F42" s="65" t="s">
        <v>156</v>
      </c>
      <c r="G42" s="48" t="s">
        <v>854</v>
      </c>
      <c r="H42" s="42" t="s">
        <v>57</v>
      </c>
      <c r="I42" s="300">
        <v>2.553</v>
      </c>
      <c r="J42" s="42" t="s">
        <v>904</v>
      </c>
      <c r="K42" s="303">
        <v>8739338.68</v>
      </c>
      <c r="L42" s="303">
        <f t="shared" si="8"/>
        <v>4369669.34</v>
      </c>
      <c r="M42" s="303">
        <f t="shared" si="9"/>
        <v>4369669.34</v>
      </c>
      <c r="N42" s="24">
        <v>0.5</v>
      </c>
      <c r="O42" s="327">
        <v>0</v>
      </c>
      <c r="P42" s="327">
        <v>0</v>
      </c>
      <c r="Q42" s="328">
        <v>0</v>
      </c>
      <c r="R42" s="303">
        <v>3058768.53</v>
      </c>
      <c r="S42" s="303">
        <v>1310900.81</v>
      </c>
      <c r="T42" s="328">
        <v>0</v>
      </c>
      <c r="U42" s="328">
        <v>0</v>
      </c>
      <c r="V42" s="327">
        <v>0</v>
      </c>
      <c r="W42" s="327">
        <v>0</v>
      </c>
      <c r="X42" s="328">
        <v>0</v>
      </c>
      <c r="Y42" s="117" t="b">
        <f t="shared" si="3"/>
        <v>1</v>
      </c>
      <c r="Z42" s="118">
        <f t="shared" si="4"/>
        <v>0.5</v>
      </c>
      <c r="AA42" s="119" t="b">
        <f t="shared" si="5"/>
        <v>1</v>
      </c>
      <c r="AB42" s="119" t="b">
        <f t="shared" si="6"/>
        <v>1</v>
      </c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</row>
    <row r="43" spans="1:72" s="123" customFormat="1" ht="35.25" customHeight="1">
      <c r="A43" s="8">
        <v>41</v>
      </c>
      <c r="B43" s="43" t="s">
        <v>855</v>
      </c>
      <c r="C43" s="32" t="s">
        <v>170</v>
      </c>
      <c r="D43" s="54" t="s">
        <v>150</v>
      </c>
      <c r="E43" s="8">
        <v>3018033</v>
      </c>
      <c r="F43" s="55" t="s">
        <v>151</v>
      </c>
      <c r="G43" s="44" t="s">
        <v>856</v>
      </c>
      <c r="H43" s="32" t="s">
        <v>61</v>
      </c>
      <c r="I43" s="299">
        <v>0.301</v>
      </c>
      <c r="J43" s="46" t="s">
        <v>350</v>
      </c>
      <c r="K43" s="306">
        <v>324988.9</v>
      </c>
      <c r="L43" s="306">
        <f t="shared" si="8"/>
        <v>162494.45</v>
      </c>
      <c r="M43" s="306">
        <f t="shared" si="9"/>
        <v>162494.45</v>
      </c>
      <c r="N43" s="45">
        <v>0.5</v>
      </c>
      <c r="O43" s="325">
        <v>0</v>
      </c>
      <c r="P43" s="325">
        <v>0</v>
      </c>
      <c r="Q43" s="326">
        <v>0</v>
      </c>
      <c r="R43" s="306">
        <f aca="true" t="shared" si="11" ref="R43:R50">L43</f>
        <v>162494.45</v>
      </c>
      <c r="S43" s="326">
        <v>0</v>
      </c>
      <c r="T43" s="326">
        <v>0</v>
      </c>
      <c r="U43" s="326">
        <v>0</v>
      </c>
      <c r="V43" s="325">
        <v>0</v>
      </c>
      <c r="W43" s="325">
        <v>0</v>
      </c>
      <c r="X43" s="326">
        <v>0</v>
      </c>
      <c r="Y43" s="117" t="b">
        <f t="shared" si="3"/>
        <v>1</v>
      </c>
      <c r="Z43" s="118">
        <f t="shared" si="4"/>
        <v>0.5</v>
      </c>
      <c r="AA43" s="119" t="b">
        <f t="shared" si="5"/>
        <v>1</v>
      </c>
      <c r="AB43" s="119" t="b">
        <f t="shared" si="6"/>
        <v>1</v>
      </c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</row>
    <row r="44" spans="1:72" s="124" customFormat="1" ht="53.25" customHeight="1">
      <c r="A44" s="8">
        <v>42</v>
      </c>
      <c r="B44" s="43" t="s">
        <v>857</v>
      </c>
      <c r="C44" s="32" t="s">
        <v>170</v>
      </c>
      <c r="D44" s="54" t="s">
        <v>651</v>
      </c>
      <c r="E44" s="67">
        <v>3021021</v>
      </c>
      <c r="F44" s="55" t="s">
        <v>94</v>
      </c>
      <c r="G44" s="44" t="s">
        <v>858</v>
      </c>
      <c r="H44" s="32" t="s">
        <v>57</v>
      </c>
      <c r="I44" s="299">
        <v>0.456</v>
      </c>
      <c r="J44" s="32" t="s">
        <v>387</v>
      </c>
      <c r="K44" s="306">
        <v>2037820.04</v>
      </c>
      <c r="L44" s="306">
        <f t="shared" si="8"/>
        <v>1018910.02</v>
      </c>
      <c r="M44" s="306">
        <f t="shared" si="9"/>
        <v>1018910.02</v>
      </c>
      <c r="N44" s="45">
        <v>0.5</v>
      </c>
      <c r="O44" s="325">
        <v>0</v>
      </c>
      <c r="P44" s="325">
        <v>0</v>
      </c>
      <c r="Q44" s="326">
        <v>0</v>
      </c>
      <c r="R44" s="306">
        <f t="shared" si="11"/>
        <v>1018910.02</v>
      </c>
      <c r="S44" s="326">
        <v>0</v>
      </c>
      <c r="T44" s="326">
        <v>0</v>
      </c>
      <c r="U44" s="326">
        <v>0</v>
      </c>
      <c r="V44" s="325">
        <v>0</v>
      </c>
      <c r="W44" s="325">
        <v>0</v>
      </c>
      <c r="X44" s="326">
        <v>0</v>
      </c>
      <c r="Y44" s="117" t="b">
        <f t="shared" si="3"/>
        <v>1</v>
      </c>
      <c r="Z44" s="118">
        <f t="shared" si="4"/>
        <v>0.5</v>
      </c>
      <c r="AA44" s="119" t="b">
        <f t="shared" si="5"/>
        <v>1</v>
      </c>
      <c r="AB44" s="119" t="b">
        <f t="shared" si="6"/>
        <v>1</v>
      </c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</row>
    <row r="45" spans="1:72" s="123" customFormat="1" ht="35.25" customHeight="1">
      <c r="A45" s="8">
        <v>43</v>
      </c>
      <c r="B45" s="43" t="s">
        <v>859</v>
      </c>
      <c r="C45" s="32" t="s">
        <v>170</v>
      </c>
      <c r="D45" s="54" t="s">
        <v>567</v>
      </c>
      <c r="E45" s="8">
        <v>3011023</v>
      </c>
      <c r="F45" s="55" t="s">
        <v>502</v>
      </c>
      <c r="G45" s="44" t="s">
        <v>860</v>
      </c>
      <c r="H45" s="32" t="s">
        <v>61</v>
      </c>
      <c r="I45" s="299">
        <v>1.002</v>
      </c>
      <c r="J45" s="32" t="s">
        <v>569</v>
      </c>
      <c r="K45" s="306">
        <v>1945787.72</v>
      </c>
      <c r="L45" s="306">
        <f t="shared" si="8"/>
        <v>1362051.4</v>
      </c>
      <c r="M45" s="306">
        <f t="shared" si="9"/>
        <v>583736.32</v>
      </c>
      <c r="N45" s="45">
        <v>0.7</v>
      </c>
      <c r="O45" s="325">
        <v>0</v>
      </c>
      <c r="P45" s="325">
        <v>0</v>
      </c>
      <c r="Q45" s="326">
        <v>0</v>
      </c>
      <c r="R45" s="306">
        <f t="shared" si="11"/>
        <v>1362051.4</v>
      </c>
      <c r="S45" s="326">
        <v>0</v>
      </c>
      <c r="T45" s="326">
        <v>0</v>
      </c>
      <c r="U45" s="326">
        <v>0</v>
      </c>
      <c r="V45" s="325">
        <v>0</v>
      </c>
      <c r="W45" s="325">
        <v>0</v>
      </c>
      <c r="X45" s="326">
        <v>0</v>
      </c>
      <c r="Y45" s="117" t="b">
        <f t="shared" si="3"/>
        <v>1</v>
      </c>
      <c r="Z45" s="118">
        <f t="shared" si="4"/>
        <v>0.7</v>
      </c>
      <c r="AA45" s="119" t="b">
        <f t="shared" si="5"/>
        <v>1</v>
      </c>
      <c r="AB45" s="119" t="b">
        <f t="shared" si="6"/>
        <v>1</v>
      </c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</row>
    <row r="46" spans="1:72" s="123" customFormat="1" ht="22.5">
      <c r="A46" s="8">
        <v>44</v>
      </c>
      <c r="B46" s="43" t="s">
        <v>861</v>
      </c>
      <c r="C46" s="32" t="s">
        <v>170</v>
      </c>
      <c r="D46" s="54" t="s">
        <v>438</v>
      </c>
      <c r="E46" s="8">
        <v>3002052</v>
      </c>
      <c r="F46" s="55" t="s">
        <v>120</v>
      </c>
      <c r="G46" s="44" t="s">
        <v>862</v>
      </c>
      <c r="H46" s="32" t="s">
        <v>50</v>
      </c>
      <c r="I46" s="299">
        <v>0.453</v>
      </c>
      <c r="J46" s="32" t="s">
        <v>440</v>
      </c>
      <c r="K46" s="306">
        <v>1742986.36</v>
      </c>
      <c r="L46" s="306">
        <f t="shared" si="8"/>
        <v>1045791.82</v>
      </c>
      <c r="M46" s="306">
        <f t="shared" si="9"/>
        <v>697194.54</v>
      </c>
      <c r="N46" s="45">
        <v>0.6</v>
      </c>
      <c r="O46" s="325">
        <v>0</v>
      </c>
      <c r="P46" s="325">
        <v>0</v>
      </c>
      <c r="Q46" s="326">
        <v>0</v>
      </c>
      <c r="R46" s="306">
        <f t="shared" si="11"/>
        <v>1045791.82</v>
      </c>
      <c r="S46" s="326">
        <v>0</v>
      </c>
      <c r="T46" s="326">
        <v>0</v>
      </c>
      <c r="U46" s="326">
        <v>0</v>
      </c>
      <c r="V46" s="325">
        <v>0</v>
      </c>
      <c r="W46" s="325">
        <v>0</v>
      </c>
      <c r="X46" s="326">
        <v>0</v>
      </c>
      <c r="Y46" s="117" t="b">
        <f t="shared" si="3"/>
        <v>1</v>
      </c>
      <c r="Z46" s="118">
        <f t="shared" si="4"/>
        <v>0.6</v>
      </c>
      <c r="AA46" s="119" t="b">
        <f t="shared" si="5"/>
        <v>1</v>
      </c>
      <c r="AB46" s="119" t="b">
        <f t="shared" si="6"/>
        <v>1</v>
      </c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</row>
    <row r="47" spans="1:72" s="123" customFormat="1" ht="35.25" customHeight="1">
      <c r="A47" s="8">
        <v>45</v>
      </c>
      <c r="B47" s="43" t="s">
        <v>863</v>
      </c>
      <c r="C47" s="32" t="s">
        <v>170</v>
      </c>
      <c r="D47" s="54" t="s">
        <v>864</v>
      </c>
      <c r="E47" s="8">
        <v>3030033</v>
      </c>
      <c r="F47" s="55" t="s">
        <v>397</v>
      </c>
      <c r="G47" s="44" t="s">
        <v>865</v>
      </c>
      <c r="H47" s="32" t="s">
        <v>57</v>
      </c>
      <c r="I47" s="299">
        <v>0.883</v>
      </c>
      <c r="J47" s="46" t="s">
        <v>210</v>
      </c>
      <c r="K47" s="306">
        <v>2709104.47</v>
      </c>
      <c r="L47" s="306">
        <f t="shared" si="8"/>
        <v>1354552.24</v>
      </c>
      <c r="M47" s="306">
        <f t="shared" si="9"/>
        <v>1354552.23</v>
      </c>
      <c r="N47" s="45">
        <v>0.5</v>
      </c>
      <c r="O47" s="325">
        <v>0</v>
      </c>
      <c r="P47" s="325">
        <v>0</v>
      </c>
      <c r="Q47" s="326">
        <v>0</v>
      </c>
      <c r="R47" s="306">
        <f t="shared" si="11"/>
        <v>1354552.24</v>
      </c>
      <c r="S47" s="326">
        <v>0</v>
      </c>
      <c r="T47" s="326">
        <v>0</v>
      </c>
      <c r="U47" s="326">
        <v>0</v>
      </c>
      <c r="V47" s="325">
        <v>0</v>
      </c>
      <c r="W47" s="325">
        <v>0</v>
      </c>
      <c r="X47" s="326">
        <v>0</v>
      </c>
      <c r="Y47" s="117" t="b">
        <f t="shared" si="3"/>
        <v>1</v>
      </c>
      <c r="Z47" s="118">
        <f t="shared" si="4"/>
        <v>0.5</v>
      </c>
      <c r="AA47" s="119" t="b">
        <f t="shared" si="5"/>
        <v>1</v>
      </c>
      <c r="AB47" s="119" t="b">
        <f t="shared" si="6"/>
        <v>1</v>
      </c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</row>
    <row r="48" spans="1:72" s="123" customFormat="1" ht="35.25" customHeight="1">
      <c r="A48" s="8">
        <v>46</v>
      </c>
      <c r="B48" s="43" t="s">
        <v>866</v>
      </c>
      <c r="C48" s="32" t="s">
        <v>170</v>
      </c>
      <c r="D48" s="54" t="s">
        <v>867</v>
      </c>
      <c r="E48" s="8">
        <v>3003023</v>
      </c>
      <c r="F48" s="55" t="s">
        <v>112</v>
      </c>
      <c r="G48" s="44" t="s">
        <v>868</v>
      </c>
      <c r="H48" s="32" t="s">
        <v>50</v>
      </c>
      <c r="I48" s="299">
        <v>0.197</v>
      </c>
      <c r="J48" s="32" t="s">
        <v>550</v>
      </c>
      <c r="K48" s="306">
        <v>362570.11</v>
      </c>
      <c r="L48" s="306">
        <f t="shared" si="8"/>
        <v>290056.09</v>
      </c>
      <c r="M48" s="306">
        <f t="shared" si="9"/>
        <v>72514.02</v>
      </c>
      <c r="N48" s="45">
        <v>0.8</v>
      </c>
      <c r="O48" s="325">
        <v>0</v>
      </c>
      <c r="P48" s="325">
        <v>0</v>
      </c>
      <c r="Q48" s="326">
        <v>0</v>
      </c>
      <c r="R48" s="306">
        <f t="shared" si="11"/>
        <v>290056.09</v>
      </c>
      <c r="S48" s="326">
        <v>0</v>
      </c>
      <c r="T48" s="326">
        <v>0</v>
      </c>
      <c r="U48" s="326">
        <v>0</v>
      </c>
      <c r="V48" s="325">
        <v>0</v>
      </c>
      <c r="W48" s="325">
        <v>0</v>
      </c>
      <c r="X48" s="326">
        <v>0</v>
      </c>
      <c r="Y48" s="117" t="b">
        <f t="shared" si="3"/>
        <v>1</v>
      </c>
      <c r="Z48" s="118">
        <f t="shared" si="4"/>
        <v>0.8</v>
      </c>
      <c r="AA48" s="119" t="b">
        <f t="shared" si="5"/>
        <v>1</v>
      </c>
      <c r="AB48" s="119" t="b">
        <f t="shared" si="6"/>
        <v>1</v>
      </c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</row>
    <row r="49" spans="1:72" s="124" customFormat="1" ht="35.25" customHeight="1">
      <c r="A49" s="8">
        <v>47</v>
      </c>
      <c r="B49" s="43" t="s">
        <v>869</v>
      </c>
      <c r="C49" s="32" t="s">
        <v>170</v>
      </c>
      <c r="D49" s="54" t="s">
        <v>469</v>
      </c>
      <c r="E49" s="8">
        <v>3028042</v>
      </c>
      <c r="F49" s="55" t="s">
        <v>261</v>
      </c>
      <c r="G49" s="44" t="s">
        <v>870</v>
      </c>
      <c r="H49" s="32" t="s">
        <v>50</v>
      </c>
      <c r="I49" s="299">
        <v>1.723</v>
      </c>
      <c r="J49" s="32" t="s">
        <v>325</v>
      </c>
      <c r="K49" s="306">
        <v>2609363.01</v>
      </c>
      <c r="L49" s="306">
        <f t="shared" si="8"/>
        <v>1565617.81</v>
      </c>
      <c r="M49" s="306">
        <f t="shared" si="9"/>
        <v>1043745.2</v>
      </c>
      <c r="N49" s="45">
        <v>0.6</v>
      </c>
      <c r="O49" s="325">
        <v>0</v>
      </c>
      <c r="P49" s="325">
        <v>0</v>
      </c>
      <c r="Q49" s="326">
        <v>0</v>
      </c>
      <c r="R49" s="306">
        <f t="shared" si="11"/>
        <v>1565617.81</v>
      </c>
      <c r="S49" s="326">
        <v>0</v>
      </c>
      <c r="T49" s="326">
        <v>0</v>
      </c>
      <c r="U49" s="326">
        <v>0</v>
      </c>
      <c r="V49" s="325">
        <v>0</v>
      </c>
      <c r="W49" s="325">
        <v>0</v>
      </c>
      <c r="X49" s="326">
        <v>0</v>
      </c>
      <c r="Y49" s="117" t="b">
        <f t="shared" si="3"/>
        <v>1</v>
      </c>
      <c r="Z49" s="118">
        <f t="shared" si="4"/>
        <v>0.6</v>
      </c>
      <c r="AA49" s="119" t="b">
        <f t="shared" si="5"/>
        <v>1</v>
      </c>
      <c r="AB49" s="119" t="b">
        <f t="shared" si="6"/>
        <v>1</v>
      </c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</row>
    <row r="50" spans="1:72" s="124" customFormat="1" ht="35.25" customHeight="1">
      <c r="A50" s="8">
        <v>48</v>
      </c>
      <c r="B50" s="43" t="s">
        <v>871</v>
      </c>
      <c r="C50" s="32" t="s">
        <v>170</v>
      </c>
      <c r="D50" s="54" t="s">
        <v>872</v>
      </c>
      <c r="E50" s="8">
        <v>3023011</v>
      </c>
      <c r="F50" s="55" t="s">
        <v>251</v>
      </c>
      <c r="G50" s="44" t="s">
        <v>873</v>
      </c>
      <c r="H50" s="32" t="s">
        <v>50</v>
      </c>
      <c r="I50" s="299">
        <v>0.969</v>
      </c>
      <c r="J50" s="32" t="s">
        <v>187</v>
      </c>
      <c r="K50" s="306">
        <v>4294028.85</v>
      </c>
      <c r="L50" s="306">
        <f t="shared" si="8"/>
        <v>3435223.08</v>
      </c>
      <c r="M50" s="306">
        <f t="shared" si="9"/>
        <v>858805.77</v>
      </c>
      <c r="N50" s="45">
        <v>0.8</v>
      </c>
      <c r="O50" s="325">
        <v>0</v>
      </c>
      <c r="P50" s="325">
        <v>0</v>
      </c>
      <c r="Q50" s="326">
        <v>0</v>
      </c>
      <c r="R50" s="306">
        <f t="shared" si="11"/>
        <v>3435223.08</v>
      </c>
      <c r="S50" s="326">
        <v>0</v>
      </c>
      <c r="T50" s="326">
        <v>0</v>
      </c>
      <c r="U50" s="326">
        <v>0</v>
      </c>
      <c r="V50" s="325">
        <v>0</v>
      </c>
      <c r="W50" s="325">
        <v>0</v>
      </c>
      <c r="X50" s="326">
        <v>0</v>
      </c>
      <c r="Y50" s="117" t="b">
        <f t="shared" si="3"/>
        <v>1</v>
      </c>
      <c r="Z50" s="118">
        <f t="shared" si="4"/>
        <v>0.8</v>
      </c>
      <c r="AA50" s="119" t="b">
        <f t="shared" si="5"/>
        <v>1</v>
      </c>
      <c r="AB50" s="119" t="b">
        <f t="shared" si="6"/>
        <v>1</v>
      </c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</row>
    <row r="51" spans="1:72" s="123" customFormat="1" ht="35.25" customHeight="1">
      <c r="A51" s="30">
        <v>49</v>
      </c>
      <c r="B51" s="47" t="s">
        <v>603</v>
      </c>
      <c r="C51" s="42" t="s">
        <v>269</v>
      </c>
      <c r="D51" s="64" t="s">
        <v>101</v>
      </c>
      <c r="E51" s="30">
        <v>3027062</v>
      </c>
      <c r="F51" s="65" t="s">
        <v>102</v>
      </c>
      <c r="G51" s="48" t="s">
        <v>874</v>
      </c>
      <c r="H51" s="42" t="s">
        <v>57</v>
      </c>
      <c r="I51" s="300">
        <v>0.298</v>
      </c>
      <c r="J51" s="42" t="s">
        <v>677</v>
      </c>
      <c r="K51" s="303">
        <v>3619882.27</v>
      </c>
      <c r="L51" s="303">
        <f t="shared" si="8"/>
        <v>1809941.14</v>
      </c>
      <c r="M51" s="303">
        <f t="shared" si="9"/>
        <v>1809941.13</v>
      </c>
      <c r="N51" s="24">
        <v>0.5</v>
      </c>
      <c r="O51" s="327">
        <v>0</v>
      </c>
      <c r="P51" s="327">
        <v>0</v>
      </c>
      <c r="Q51" s="328">
        <v>0</v>
      </c>
      <c r="R51" s="303">
        <v>814473.51</v>
      </c>
      <c r="S51" s="303">
        <v>995467.63</v>
      </c>
      <c r="T51" s="328">
        <v>0</v>
      </c>
      <c r="U51" s="328">
        <v>0</v>
      </c>
      <c r="V51" s="327">
        <v>0</v>
      </c>
      <c r="W51" s="327">
        <v>0</v>
      </c>
      <c r="X51" s="328">
        <v>0</v>
      </c>
      <c r="Y51" s="117" t="b">
        <f t="shared" si="3"/>
        <v>1</v>
      </c>
      <c r="Z51" s="118">
        <f t="shared" si="4"/>
        <v>0.5</v>
      </c>
      <c r="AA51" s="119" t="b">
        <f t="shared" si="5"/>
        <v>1</v>
      </c>
      <c r="AB51" s="119" t="b">
        <f t="shared" si="6"/>
        <v>1</v>
      </c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</row>
    <row r="52" spans="1:72" s="123" customFormat="1" ht="35.25" customHeight="1">
      <c r="A52" s="8">
        <v>50</v>
      </c>
      <c r="B52" s="43" t="s">
        <v>875</v>
      </c>
      <c r="C52" s="32" t="s">
        <v>170</v>
      </c>
      <c r="D52" s="54" t="s">
        <v>633</v>
      </c>
      <c r="E52" s="8">
        <v>3031023</v>
      </c>
      <c r="F52" s="55" t="s">
        <v>88</v>
      </c>
      <c r="G52" s="44" t="s">
        <v>876</v>
      </c>
      <c r="H52" s="32" t="s">
        <v>50</v>
      </c>
      <c r="I52" s="299">
        <v>0.431</v>
      </c>
      <c r="J52" s="32" t="s">
        <v>227</v>
      </c>
      <c r="K52" s="306">
        <v>851569.86</v>
      </c>
      <c r="L52" s="306">
        <f t="shared" si="8"/>
        <v>425784.93</v>
      </c>
      <c r="M52" s="306">
        <f t="shared" si="9"/>
        <v>425784.93</v>
      </c>
      <c r="N52" s="45">
        <v>0.5</v>
      </c>
      <c r="O52" s="325">
        <v>0</v>
      </c>
      <c r="P52" s="325">
        <v>0</v>
      </c>
      <c r="Q52" s="326">
        <v>0</v>
      </c>
      <c r="R52" s="306">
        <f aca="true" t="shared" si="12" ref="R52:R59">L52</f>
        <v>425784.93</v>
      </c>
      <c r="S52" s="326">
        <v>0</v>
      </c>
      <c r="T52" s="326">
        <v>0</v>
      </c>
      <c r="U52" s="326">
        <v>0</v>
      </c>
      <c r="V52" s="325">
        <v>0</v>
      </c>
      <c r="W52" s="325">
        <v>0</v>
      </c>
      <c r="X52" s="326">
        <v>0</v>
      </c>
      <c r="Y52" s="117" t="b">
        <f t="shared" si="3"/>
        <v>1</v>
      </c>
      <c r="Z52" s="118">
        <f t="shared" si="4"/>
        <v>0.5</v>
      </c>
      <c r="AA52" s="119" t="b">
        <f t="shared" si="5"/>
        <v>1</v>
      </c>
      <c r="AB52" s="119" t="b">
        <f t="shared" si="6"/>
        <v>1</v>
      </c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</row>
    <row r="53" spans="1:72" s="123" customFormat="1" ht="28.5" customHeight="1">
      <c r="A53" s="8">
        <v>51</v>
      </c>
      <c r="B53" s="43" t="s">
        <v>877</v>
      </c>
      <c r="C53" s="32" t="s">
        <v>170</v>
      </c>
      <c r="D53" s="54" t="s">
        <v>370</v>
      </c>
      <c r="E53" s="8">
        <v>3021103</v>
      </c>
      <c r="F53" s="55" t="s">
        <v>94</v>
      </c>
      <c r="G53" s="44" t="s">
        <v>878</v>
      </c>
      <c r="H53" s="32" t="s">
        <v>50</v>
      </c>
      <c r="I53" s="299">
        <v>1.113</v>
      </c>
      <c r="J53" s="32" t="s">
        <v>273</v>
      </c>
      <c r="K53" s="306">
        <v>4900000</v>
      </c>
      <c r="L53" s="306">
        <f t="shared" si="8"/>
        <v>2450000</v>
      </c>
      <c r="M53" s="306">
        <f t="shared" si="9"/>
        <v>2450000</v>
      </c>
      <c r="N53" s="45">
        <v>0.5</v>
      </c>
      <c r="O53" s="325">
        <v>0</v>
      </c>
      <c r="P53" s="325">
        <v>0</v>
      </c>
      <c r="Q53" s="326">
        <v>0</v>
      </c>
      <c r="R53" s="306">
        <f t="shared" si="12"/>
        <v>2450000</v>
      </c>
      <c r="S53" s="326">
        <v>0</v>
      </c>
      <c r="T53" s="326">
        <v>0</v>
      </c>
      <c r="U53" s="326">
        <v>0</v>
      </c>
      <c r="V53" s="325">
        <v>0</v>
      </c>
      <c r="W53" s="325">
        <v>0</v>
      </c>
      <c r="X53" s="326">
        <v>0</v>
      </c>
      <c r="Y53" s="117" t="b">
        <f t="shared" si="3"/>
        <v>1</v>
      </c>
      <c r="Z53" s="118">
        <f t="shared" si="4"/>
        <v>0.5</v>
      </c>
      <c r="AA53" s="119" t="b">
        <f t="shared" si="5"/>
        <v>1</v>
      </c>
      <c r="AB53" s="119" t="b">
        <f t="shared" si="6"/>
        <v>1</v>
      </c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</row>
    <row r="54" spans="1:72" s="123" customFormat="1" ht="33.75">
      <c r="A54" s="8">
        <v>52</v>
      </c>
      <c r="B54" s="43" t="s">
        <v>879</v>
      </c>
      <c r="C54" s="32" t="s">
        <v>170</v>
      </c>
      <c r="D54" s="54" t="s">
        <v>359</v>
      </c>
      <c r="E54" s="8">
        <v>3022033</v>
      </c>
      <c r="F54" s="55" t="s">
        <v>185</v>
      </c>
      <c r="G54" s="44" t="s">
        <v>880</v>
      </c>
      <c r="H54" s="32" t="s">
        <v>50</v>
      </c>
      <c r="I54" s="299">
        <v>1.456</v>
      </c>
      <c r="J54" s="32" t="s">
        <v>173</v>
      </c>
      <c r="K54" s="306">
        <v>2813167.58</v>
      </c>
      <c r="L54" s="306">
        <f t="shared" si="8"/>
        <v>1687900.55</v>
      </c>
      <c r="M54" s="306">
        <f t="shared" si="9"/>
        <v>1125267.03</v>
      </c>
      <c r="N54" s="45">
        <v>0.6</v>
      </c>
      <c r="O54" s="325">
        <v>0</v>
      </c>
      <c r="P54" s="325">
        <v>0</v>
      </c>
      <c r="Q54" s="326">
        <v>0</v>
      </c>
      <c r="R54" s="306">
        <f t="shared" si="12"/>
        <v>1687900.55</v>
      </c>
      <c r="S54" s="326">
        <v>0</v>
      </c>
      <c r="T54" s="326">
        <v>0</v>
      </c>
      <c r="U54" s="326">
        <v>0</v>
      </c>
      <c r="V54" s="325">
        <v>0</v>
      </c>
      <c r="W54" s="325">
        <v>0</v>
      </c>
      <c r="X54" s="326">
        <v>0</v>
      </c>
      <c r="Y54" s="117" t="b">
        <f t="shared" si="3"/>
        <v>1</v>
      </c>
      <c r="Z54" s="118">
        <f t="shared" si="4"/>
        <v>0.6</v>
      </c>
      <c r="AA54" s="119" t="b">
        <f t="shared" si="5"/>
        <v>1</v>
      </c>
      <c r="AB54" s="119" t="b">
        <f t="shared" si="6"/>
        <v>1</v>
      </c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</row>
    <row r="55" spans="1:72" s="123" customFormat="1" ht="35.25" customHeight="1">
      <c r="A55" s="8">
        <v>53</v>
      </c>
      <c r="B55" s="43" t="s">
        <v>881</v>
      </c>
      <c r="C55" s="32" t="s">
        <v>170</v>
      </c>
      <c r="D55" s="54" t="s">
        <v>867</v>
      </c>
      <c r="E55" s="8">
        <v>3003023</v>
      </c>
      <c r="F55" s="55" t="s">
        <v>112</v>
      </c>
      <c r="G55" s="44" t="s">
        <v>882</v>
      </c>
      <c r="H55" s="32" t="s">
        <v>50</v>
      </c>
      <c r="I55" s="299">
        <v>0.411</v>
      </c>
      <c r="J55" s="32" t="s">
        <v>550</v>
      </c>
      <c r="K55" s="306">
        <v>596000.44</v>
      </c>
      <c r="L55" s="306">
        <f t="shared" si="8"/>
        <v>476800.35</v>
      </c>
      <c r="M55" s="306">
        <f t="shared" si="9"/>
        <v>119200.09</v>
      </c>
      <c r="N55" s="45">
        <v>0.8</v>
      </c>
      <c r="O55" s="325">
        <v>0</v>
      </c>
      <c r="P55" s="325">
        <v>0</v>
      </c>
      <c r="Q55" s="326">
        <v>0</v>
      </c>
      <c r="R55" s="306">
        <f t="shared" si="12"/>
        <v>476800.35</v>
      </c>
      <c r="S55" s="326">
        <v>0</v>
      </c>
      <c r="T55" s="326">
        <v>0</v>
      </c>
      <c r="U55" s="326">
        <v>0</v>
      </c>
      <c r="V55" s="325">
        <v>0</v>
      </c>
      <c r="W55" s="325">
        <v>0</v>
      </c>
      <c r="X55" s="326">
        <v>0</v>
      </c>
      <c r="Y55" s="117" t="b">
        <f t="shared" si="3"/>
        <v>1</v>
      </c>
      <c r="Z55" s="118">
        <f t="shared" si="4"/>
        <v>0.8</v>
      </c>
      <c r="AA55" s="119" t="b">
        <f t="shared" si="5"/>
        <v>1</v>
      </c>
      <c r="AB55" s="119" t="b">
        <f t="shared" si="6"/>
        <v>1</v>
      </c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</row>
    <row r="56" spans="1:72" s="123" customFormat="1" ht="22.5">
      <c r="A56" s="8">
        <v>54</v>
      </c>
      <c r="B56" s="43" t="s">
        <v>883</v>
      </c>
      <c r="C56" s="32" t="s">
        <v>170</v>
      </c>
      <c r="D56" s="54" t="s">
        <v>884</v>
      </c>
      <c r="E56" s="8">
        <v>3004042</v>
      </c>
      <c r="F56" s="55" t="s">
        <v>107</v>
      </c>
      <c r="G56" s="44" t="s">
        <v>885</v>
      </c>
      <c r="H56" s="32" t="s">
        <v>50</v>
      </c>
      <c r="I56" s="299">
        <v>0.219</v>
      </c>
      <c r="J56" s="46" t="s">
        <v>614</v>
      </c>
      <c r="K56" s="306">
        <v>366887.84</v>
      </c>
      <c r="L56" s="306">
        <f t="shared" si="8"/>
        <v>220132.7</v>
      </c>
      <c r="M56" s="306">
        <f t="shared" si="9"/>
        <v>146755.14</v>
      </c>
      <c r="N56" s="45">
        <v>0.6</v>
      </c>
      <c r="O56" s="325">
        <v>0</v>
      </c>
      <c r="P56" s="325">
        <v>0</v>
      </c>
      <c r="Q56" s="326">
        <v>0</v>
      </c>
      <c r="R56" s="306">
        <f t="shared" si="12"/>
        <v>220132.7</v>
      </c>
      <c r="S56" s="326">
        <v>0</v>
      </c>
      <c r="T56" s="326">
        <v>0</v>
      </c>
      <c r="U56" s="326">
        <v>0</v>
      </c>
      <c r="V56" s="325">
        <v>0</v>
      </c>
      <c r="W56" s="325">
        <v>0</v>
      </c>
      <c r="X56" s="326">
        <v>0</v>
      </c>
      <c r="Y56" s="117" t="b">
        <f t="shared" si="3"/>
        <v>1</v>
      </c>
      <c r="Z56" s="118">
        <f t="shared" si="4"/>
        <v>0.6</v>
      </c>
      <c r="AA56" s="119" t="b">
        <f t="shared" si="5"/>
        <v>1</v>
      </c>
      <c r="AB56" s="119" t="b">
        <f t="shared" si="6"/>
        <v>1</v>
      </c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</row>
    <row r="57" spans="1:72" s="123" customFormat="1" ht="28.5" customHeight="1">
      <c r="A57" s="8">
        <v>55</v>
      </c>
      <c r="B57" s="43" t="s">
        <v>886</v>
      </c>
      <c r="C57" s="32" t="s">
        <v>170</v>
      </c>
      <c r="D57" s="54" t="s">
        <v>872</v>
      </c>
      <c r="E57" s="8">
        <v>3023011</v>
      </c>
      <c r="F57" s="55" t="s">
        <v>251</v>
      </c>
      <c r="G57" s="44" t="s">
        <v>887</v>
      </c>
      <c r="H57" s="32" t="s">
        <v>50</v>
      </c>
      <c r="I57" s="299">
        <v>0.786</v>
      </c>
      <c r="J57" s="46" t="s">
        <v>187</v>
      </c>
      <c r="K57" s="306">
        <v>2951378.37</v>
      </c>
      <c r="L57" s="306">
        <f t="shared" si="8"/>
        <v>2361102.7</v>
      </c>
      <c r="M57" s="306">
        <f t="shared" si="9"/>
        <v>590275.67</v>
      </c>
      <c r="N57" s="45">
        <v>0.8</v>
      </c>
      <c r="O57" s="325">
        <v>0</v>
      </c>
      <c r="P57" s="325">
        <v>0</v>
      </c>
      <c r="Q57" s="326">
        <v>0</v>
      </c>
      <c r="R57" s="306">
        <f t="shared" si="12"/>
        <v>2361102.7</v>
      </c>
      <c r="S57" s="326">
        <v>0</v>
      </c>
      <c r="T57" s="326">
        <v>0</v>
      </c>
      <c r="U57" s="326">
        <v>0</v>
      </c>
      <c r="V57" s="325">
        <v>0</v>
      </c>
      <c r="W57" s="325">
        <v>0</v>
      </c>
      <c r="X57" s="326">
        <v>0</v>
      </c>
      <c r="Y57" s="117" t="b">
        <f t="shared" si="3"/>
        <v>1</v>
      </c>
      <c r="Z57" s="118">
        <f t="shared" si="4"/>
        <v>0.8</v>
      </c>
      <c r="AA57" s="119" t="b">
        <f t="shared" si="5"/>
        <v>1</v>
      </c>
      <c r="AB57" s="119" t="b">
        <f t="shared" si="6"/>
        <v>1</v>
      </c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</row>
    <row r="58" spans="1:72" s="123" customFormat="1" ht="33.75">
      <c r="A58" s="8">
        <v>56</v>
      </c>
      <c r="B58" s="43" t="s">
        <v>888</v>
      </c>
      <c r="C58" s="32" t="s">
        <v>170</v>
      </c>
      <c r="D58" s="54" t="s">
        <v>618</v>
      </c>
      <c r="E58" s="8">
        <v>3005023</v>
      </c>
      <c r="F58" s="55" t="s">
        <v>267</v>
      </c>
      <c r="G58" s="44" t="s">
        <v>889</v>
      </c>
      <c r="H58" s="32" t="s">
        <v>57</v>
      </c>
      <c r="I58" s="299">
        <v>1.235</v>
      </c>
      <c r="J58" s="32" t="s">
        <v>216</v>
      </c>
      <c r="K58" s="306">
        <v>6486712.5</v>
      </c>
      <c r="L58" s="306">
        <f t="shared" si="8"/>
        <v>3243356.25</v>
      </c>
      <c r="M58" s="306">
        <f t="shared" si="9"/>
        <v>3243356.25</v>
      </c>
      <c r="N58" s="45">
        <v>0.5</v>
      </c>
      <c r="O58" s="325">
        <v>0</v>
      </c>
      <c r="P58" s="325">
        <v>0</v>
      </c>
      <c r="Q58" s="326">
        <v>0</v>
      </c>
      <c r="R58" s="306">
        <f t="shared" si="12"/>
        <v>3243356.25</v>
      </c>
      <c r="S58" s="326">
        <v>0</v>
      </c>
      <c r="T58" s="326">
        <v>0</v>
      </c>
      <c r="U58" s="326">
        <v>0</v>
      </c>
      <c r="V58" s="325">
        <v>0</v>
      </c>
      <c r="W58" s="325">
        <v>0</v>
      </c>
      <c r="X58" s="326">
        <v>0</v>
      </c>
      <c r="Y58" s="117" t="b">
        <f t="shared" si="3"/>
        <v>1</v>
      </c>
      <c r="Z58" s="118">
        <f t="shared" si="4"/>
        <v>0.5</v>
      </c>
      <c r="AA58" s="119" t="b">
        <f t="shared" si="5"/>
        <v>1</v>
      </c>
      <c r="AB58" s="119" t="b">
        <f t="shared" si="6"/>
        <v>1</v>
      </c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</row>
    <row r="59" spans="1:72" s="124" customFormat="1" ht="22.5">
      <c r="A59" s="8">
        <v>57</v>
      </c>
      <c r="B59" s="43" t="s">
        <v>890</v>
      </c>
      <c r="C59" s="32" t="s">
        <v>170</v>
      </c>
      <c r="D59" s="54" t="s">
        <v>327</v>
      </c>
      <c r="E59" s="8">
        <v>3021042</v>
      </c>
      <c r="F59" s="55" t="s">
        <v>94</v>
      </c>
      <c r="G59" s="44" t="s">
        <v>891</v>
      </c>
      <c r="H59" s="32" t="s">
        <v>57</v>
      </c>
      <c r="I59" s="299">
        <v>0.913</v>
      </c>
      <c r="J59" s="46" t="s">
        <v>325</v>
      </c>
      <c r="K59" s="306">
        <v>3246206.7</v>
      </c>
      <c r="L59" s="306">
        <f>K59*N59</f>
        <v>1623103.35</v>
      </c>
      <c r="M59" s="306">
        <f aca="true" t="shared" si="13" ref="M59:M66">K59-L59</f>
        <v>1623103.35</v>
      </c>
      <c r="N59" s="45">
        <v>0.5</v>
      </c>
      <c r="O59" s="325">
        <v>0</v>
      </c>
      <c r="P59" s="325">
        <v>0</v>
      </c>
      <c r="Q59" s="326">
        <v>0</v>
      </c>
      <c r="R59" s="306">
        <f t="shared" si="12"/>
        <v>1623103.35</v>
      </c>
      <c r="S59" s="326">
        <v>0</v>
      </c>
      <c r="T59" s="326">
        <v>0</v>
      </c>
      <c r="U59" s="326">
        <v>0</v>
      </c>
      <c r="V59" s="325">
        <v>0</v>
      </c>
      <c r="W59" s="325">
        <v>0</v>
      </c>
      <c r="X59" s="326">
        <v>0</v>
      </c>
      <c r="Y59" s="117" t="b">
        <f t="shared" si="3"/>
        <v>1</v>
      </c>
      <c r="Z59" s="118">
        <f t="shared" si="4"/>
        <v>0.5</v>
      </c>
      <c r="AA59" s="119" t="b">
        <f t="shared" si="5"/>
        <v>1</v>
      </c>
      <c r="AB59" s="119" t="b">
        <f t="shared" si="6"/>
        <v>1</v>
      </c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</row>
    <row r="60" spans="1:72" s="123" customFormat="1" ht="22.5">
      <c r="A60" s="8">
        <v>58</v>
      </c>
      <c r="B60" s="43" t="s">
        <v>892</v>
      </c>
      <c r="C60" s="32" t="s">
        <v>170</v>
      </c>
      <c r="D60" s="54" t="s">
        <v>327</v>
      </c>
      <c r="E60" s="8">
        <v>3021042</v>
      </c>
      <c r="F60" s="55" t="s">
        <v>94</v>
      </c>
      <c r="G60" s="44" t="s">
        <v>893</v>
      </c>
      <c r="H60" s="32" t="s">
        <v>57</v>
      </c>
      <c r="I60" s="299">
        <v>0.298</v>
      </c>
      <c r="J60" s="32" t="s">
        <v>894</v>
      </c>
      <c r="K60" s="306">
        <v>1930061.46</v>
      </c>
      <c r="L60" s="306">
        <f>K60*0.5</f>
        <v>965030.73</v>
      </c>
      <c r="M60" s="306">
        <f t="shared" si="13"/>
        <v>965030.73</v>
      </c>
      <c r="N60" s="45">
        <v>0.5</v>
      </c>
      <c r="O60" s="325">
        <v>0</v>
      </c>
      <c r="P60" s="325">
        <v>0</v>
      </c>
      <c r="Q60" s="326">
        <v>0</v>
      </c>
      <c r="R60" s="306">
        <v>965030.73</v>
      </c>
      <c r="S60" s="326">
        <v>0</v>
      </c>
      <c r="T60" s="326">
        <v>0</v>
      </c>
      <c r="U60" s="326">
        <v>0</v>
      </c>
      <c r="V60" s="325">
        <v>0</v>
      </c>
      <c r="W60" s="325">
        <v>0</v>
      </c>
      <c r="X60" s="326">
        <v>0</v>
      </c>
      <c r="Y60" s="117" t="b">
        <f t="shared" si="3"/>
        <v>1</v>
      </c>
      <c r="Z60" s="118">
        <f t="shared" si="4"/>
        <v>0.5</v>
      </c>
      <c r="AA60" s="119" t="b">
        <f t="shared" si="5"/>
        <v>1</v>
      </c>
      <c r="AB60" s="119" t="b">
        <f t="shared" si="6"/>
        <v>1</v>
      </c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</row>
    <row r="61" spans="1:72" s="123" customFormat="1" ht="56.25">
      <c r="A61" s="8">
        <v>59</v>
      </c>
      <c r="B61" s="43" t="s">
        <v>916</v>
      </c>
      <c r="C61" s="32" t="s">
        <v>170</v>
      </c>
      <c r="D61" s="32" t="s">
        <v>917</v>
      </c>
      <c r="E61" s="32">
        <v>3013072</v>
      </c>
      <c r="F61" s="32" t="s">
        <v>189</v>
      </c>
      <c r="G61" s="44" t="s">
        <v>918</v>
      </c>
      <c r="H61" s="32" t="s">
        <v>57</v>
      </c>
      <c r="I61" s="299">
        <v>0.296</v>
      </c>
      <c r="J61" s="46" t="s">
        <v>440</v>
      </c>
      <c r="K61" s="306">
        <v>634468.73</v>
      </c>
      <c r="L61" s="306">
        <f>K61*N61</f>
        <v>317234.37</v>
      </c>
      <c r="M61" s="306">
        <f t="shared" si="13"/>
        <v>317234.36</v>
      </c>
      <c r="N61" s="45">
        <v>0.5</v>
      </c>
      <c r="O61" s="325">
        <v>0</v>
      </c>
      <c r="P61" s="325">
        <v>0</v>
      </c>
      <c r="Q61" s="326">
        <v>0</v>
      </c>
      <c r="R61" s="306">
        <v>317234.37</v>
      </c>
      <c r="S61" s="326">
        <v>0</v>
      </c>
      <c r="T61" s="326">
        <v>0</v>
      </c>
      <c r="U61" s="326">
        <v>0</v>
      </c>
      <c r="V61" s="325">
        <v>0</v>
      </c>
      <c r="W61" s="325">
        <v>0</v>
      </c>
      <c r="X61" s="326">
        <v>0</v>
      </c>
      <c r="Y61" s="117" t="b">
        <f t="shared" si="3"/>
        <v>1</v>
      </c>
      <c r="Z61" s="118">
        <f t="shared" si="4"/>
        <v>0.5</v>
      </c>
      <c r="AA61" s="119" t="b">
        <f t="shared" si="5"/>
        <v>1</v>
      </c>
      <c r="AB61" s="119" t="b">
        <f t="shared" si="6"/>
        <v>1</v>
      </c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</row>
    <row r="62" spans="1:72" s="123" customFormat="1" ht="22.5">
      <c r="A62" s="8">
        <v>60</v>
      </c>
      <c r="B62" s="43" t="s">
        <v>919</v>
      </c>
      <c r="C62" s="32" t="s">
        <v>170</v>
      </c>
      <c r="D62" s="32" t="s">
        <v>393</v>
      </c>
      <c r="E62" s="32">
        <v>3021033</v>
      </c>
      <c r="F62" s="32" t="s">
        <v>94</v>
      </c>
      <c r="G62" s="44" t="s">
        <v>920</v>
      </c>
      <c r="H62" s="32" t="s">
        <v>57</v>
      </c>
      <c r="I62" s="299">
        <v>0.311</v>
      </c>
      <c r="J62" s="46" t="s">
        <v>336</v>
      </c>
      <c r="K62" s="306">
        <v>3262641.94</v>
      </c>
      <c r="L62" s="306">
        <f>K62*N62</f>
        <v>1631320.97</v>
      </c>
      <c r="M62" s="306">
        <f t="shared" si="13"/>
        <v>1631320.97</v>
      </c>
      <c r="N62" s="45">
        <v>0.5</v>
      </c>
      <c r="O62" s="325">
        <v>0</v>
      </c>
      <c r="P62" s="325">
        <v>0</v>
      </c>
      <c r="Q62" s="326">
        <v>0</v>
      </c>
      <c r="R62" s="330">
        <v>1631320.97</v>
      </c>
      <c r="S62" s="326">
        <v>0</v>
      </c>
      <c r="T62" s="326">
        <v>0</v>
      </c>
      <c r="U62" s="326">
        <v>0</v>
      </c>
      <c r="V62" s="325">
        <v>0</v>
      </c>
      <c r="W62" s="325">
        <v>0</v>
      </c>
      <c r="X62" s="326">
        <v>0</v>
      </c>
      <c r="Y62" s="117" t="b">
        <f t="shared" si="3"/>
        <v>1</v>
      </c>
      <c r="Z62" s="118">
        <f t="shared" si="4"/>
        <v>0.5</v>
      </c>
      <c r="AA62" s="119" t="b">
        <f t="shared" si="5"/>
        <v>1</v>
      </c>
      <c r="AB62" s="119" t="b">
        <f t="shared" si="6"/>
        <v>1</v>
      </c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</row>
    <row r="63" spans="1:72" s="123" customFormat="1" ht="22.5">
      <c r="A63" s="8">
        <v>61</v>
      </c>
      <c r="B63" s="43" t="s">
        <v>921</v>
      </c>
      <c r="C63" s="32" t="s">
        <v>170</v>
      </c>
      <c r="D63" s="32" t="s">
        <v>628</v>
      </c>
      <c r="E63" s="32">
        <v>3021095</v>
      </c>
      <c r="F63" s="32" t="s">
        <v>94</v>
      </c>
      <c r="G63" s="44" t="s">
        <v>922</v>
      </c>
      <c r="H63" s="32" t="s">
        <v>57</v>
      </c>
      <c r="I63" s="299">
        <v>0.849</v>
      </c>
      <c r="J63" s="32" t="s">
        <v>923</v>
      </c>
      <c r="K63" s="306">
        <v>2757961.4</v>
      </c>
      <c r="L63" s="306">
        <f>K63*N63</f>
        <v>1378980.7</v>
      </c>
      <c r="M63" s="306">
        <f t="shared" si="13"/>
        <v>1378980.7</v>
      </c>
      <c r="N63" s="45">
        <v>0.5</v>
      </c>
      <c r="O63" s="325">
        <v>0</v>
      </c>
      <c r="P63" s="325">
        <v>0</v>
      </c>
      <c r="Q63" s="326">
        <v>0</v>
      </c>
      <c r="R63" s="330">
        <v>1378980.7</v>
      </c>
      <c r="S63" s="326">
        <v>0</v>
      </c>
      <c r="T63" s="326">
        <v>0</v>
      </c>
      <c r="U63" s="326">
        <v>0</v>
      </c>
      <c r="V63" s="325">
        <v>0</v>
      </c>
      <c r="W63" s="325">
        <v>0</v>
      </c>
      <c r="X63" s="326">
        <v>0</v>
      </c>
      <c r="Y63" s="117" t="b">
        <f t="shared" si="3"/>
        <v>1</v>
      </c>
      <c r="Z63" s="118">
        <f t="shared" si="4"/>
        <v>0.5</v>
      </c>
      <c r="AA63" s="119" t="b">
        <f t="shared" si="5"/>
        <v>1</v>
      </c>
      <c r="AB63" s="119" t="b">
        <f t="shared" si="6"/>
        <v>1</v>
      </c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</row>
    <row r="64" spans="1:72" s="123" customFormat="1" ht="11.25">
      <c r="A64" s="8">
        <v>62</v>
      </c>
      <c r="B64" s="43" t="s">
        <v>924</v>
      </c>
      <c r="C64" s="32" t="s">
        <v>170</v>
      </c>
      <c r="D64" s="32" t="s">
        <v>536</v>
      </c>
      <c r="E64" s="32">
        <v>3021072</v>
      </c>
      <c r="F64" s="32" t="s">
        <v>94</v>
      </c>
      <c r="G64" s="44" t="s">
        <v>925</v>
      </c>
      <c r="H64" s="32" t="s">
        <v>57</v>
      </c>
      <c r="I64" s="299">
        <v>0.313</v>
      </c>
      <c r="J64" s="46" t="s">
        <v>187</v>
      </c>
      <c r="K64" s="306">
        <v>1703375.12</v>
      </c>
      <c r="L64" s="306">
        <f>K64*N64</f>
        <v>851687.56</v>
      </c>
      <c r="M64" s="306">
        <f t="shared" si="13"/>
        <v>851687.56</v>
      </c>
      <c r="N64" s="45">
        <v>0.5</v>
      </c>
      <c r="O64" s="325">
        <v>0</v>
      </c>
      <c r="P64" s="325">
        <v>0</v>
      </c>
      <c r="Q64" s="326">
        <v>0</v>
      </c>
      <c r="R64" s="330">
        <v>851687.56</v>
      </c>
      <c r="S64" s="326">
        <v>0</v>
      </c>
      <c r="T64" s="326">
        <v>0</v>
      </c>
      <c r="U64" s="326">
        <v>0</v>
      </c>
      <c r="V64" s="325">
        <v>0</v>
      </c>
      <c r="W64" s="325">
        <v>0</v>
      </c>
      <c r="X64" s="326">
        <v>0</v>
      </c>
      <c r="Y64" s="117" t="b">
        <f t="shared" si="3"/>
        <v>1</v>
      </c>
      <c r="Z64" s="118">
        <f t="shared" si="4"/>
        <v>0.5</v>
      </c>
      <c r="AA64" s="119" t="b">
        <f t="shared" si="5"/>
        <v>1</v>
      </c>
      <c r="AB64" s="119" t="b">
        <f t="shared" si="6"/>
        <v>1</v>
      </c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</row>
    <row r="65" spans="1:72" s="123" customFormat="1" ht="22.5">
      <c r="A65" s="8">
        <v>63</v>
      </c>
      <c r="B65" s="43" t="s">
        <v>926</v>
      </c>
      <c r="C65" s="32" t="s">
        <v>170</v>
      </c>
      <c r="D65" s="32" t="s">
        <v>327</v>
      </c>
      <c r="E65" s="32">
        <v>3021042</v>
      </c>
      <c r="F65" s="32" t="s">
        <v>94</v>
      </c>
      <c r="G65" s="44" t="s">
        <v>927</v>
      </c>
      <c r="H65" s="32" t="s">
        <v>57</v>
      </c>
      <c r="I65" s="299">
        <v>0.887</v>
      </c>
      <c r="J65" s="46" t="s">
        <v>813</v>
      </c>
      <c r="K65" s="306">
        <v>4304457.02</v>
      </c>
      <c r="L65" s="306">
        <f>K65*N65</f>
        <v>2152228.51</v>
      </c>
      <c r="M65" s="306">
        <f t="shared" si="13"/>
        <v>2152228.51</v>
      </c>
      <c r="N65" s="45">
        <v>0.5</v>
      </c>
      <c r="O65" s="325">
        <v>0</v>
      </c>
      <c r="P65" s="325">
        <v>0</v>
      </c>
      <c r="Q65" s="326">
        <v>0</v>
      </c>
      <c r="R65" s="330">
        <v>2152228.51</v>
      </c>
      <c r="S65" s="326">
        <v>0</v>
      </c>
      <c r="T65" s="326">
        <v>0</v>
      </c>
      <c r="U65" s="326">
        <v>0</v>
      </c>
      <c r="V65" s="325">
        <v>0</v>
      </c>
      <c r="W65" s="325">
        <v>0</v>
      </c>
      <c r="X65" s="326">
        <v>0</v>
      </c>
      <c r="Y65" s="117" t="b">
        <f t="shared" si="3"/>
        <v>1</v>
      </c>
      <c r="Z65" s="118">
        <f t="shared" si="4"/>
        <v>0.5</v>
      </c>
      <c r="AA65" s="119" t="b">
        <f t="shared" si="5"/>
        <v>1</v>
      </c>
      <c r="AB65" s="119" t="b">
        <f t="shared" si="6"/>
        <v>1</v>
      </c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</row>
    <row r="66" spans="1:72" s="123" customFormat="1" ht="22.5">
      <c r="A66" s="8">
        <v>64</v>
      </c>
      <c r="B66" s="43" t="s">
        <v>928</v>
      </c>
      <c r="C66" s="32" t="s">
        <v>170</v>
      </c>
      <c r="D66" s="32" t="s">
        <v>806</v>
      </c>
      <c r="E66" s="32">
        <v>3015043</v>
      </c>
      <c r="F66" s="32" t="s">
        <v>807</v>
      </c>
      <c r="G66" s="44" t="s">
        <v>929</v>
      </c>
      <c r="H66" s="32" t="s">
        <v>57</v>
      </c>
      <c r="I66" s="299">
        <v>1.189</v>
      </c>
      <c r="J66" s="46" t="s">
        <v>527</v>
      </c>
      <c r="K66" s="306">
        <v>5702474.33</v>
      </c>
      <c r="L66" s="306">
        <v>847125.61</v>
      </c>
      <c r="M66" s="306">
        <f t="shared" si="13"/>
        <v>4855348.72</v>
      </c>
      <c r="N66" s="45">
        <v>0.5</v>
      </c>
      <c r="O66" s="325">
        <v>0</v>
      </c>
      <c r="P66" s="325">
        <v>0</v>
      </c>
      <c r="Q66" s="326">
        <v>0</v>
      </c>
      <c r="R66" s="330">
        <v>847125.61</v>
      </c>
      <c r="S66" s="326">
        <v>0</v>
      </c>
      <c r="T66" s="326">
        <v>0</v>
      </c>
      <c r="U66" s="326">
        <v>0</v>
      </c>
      <c r="V66" s="325">
        <v>0</v>
      </c>
      <c r="W66" s="325">
        <v>0</v>
      </c>
      <c r="X66" s="326">
        <v>0</v>
      </c>
      <c r="Y66" s="117" t="b">
        <f t="shared" si="3"/>
        <v>1</v>
      </c>
      <c r="Z66" s="118">
        <f t="shared" si="4"/>
        <v>0.15</v>
      </c>
      <c r="AA66" s="119" t="b">
        <f t="shared" si="5"/>
        <v>0</v>
      </c>
      <c r="AB66" s="119" t="b">
        <f t="shared" si="6"/>
        <v>1</v>
      </c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</row>
    <row r="67" spans="1:28" ht="19.5" customHeight="1">
      <c r="A67" s="373" t="s">
        <v>44</v>
      </c>
      <c r="B67" s="373"/>
      <c r="C67" s="373"/>
      <c r="D67" s="373"/>
      <c r="E67" s="373"/>
      <c r="F67" s="373"/>
      <c r="G67" s="373"/>
      <c r="H67" s="373"/>
      <c r="I67" s="96">
        <f>SUM(I3:I66)</f>
        <v>58.95</v>
      </c>
      <c r="J67" s="22" t="s">
        <v>14</v>
      </c>
      <c r="K67" s="18">
        <f>SUM(K3:K66)</f>
        <v>227128609.3</v>
      </c>
      <c r="L67" s="18">
        <f>SUM(L3:L66)</f>
        <v>131131349.3</v>
      </c>
      <c r="M67" s="18">
        <f>SUM(M3:M66)</f>
        <v>95997260</v>
      </c>
      <c r="N67" s="19" t="s">
        <v>14</v>
      </c>
      <c r="O67" s="18">
        <f>SUM(O3:O66)</f>
        <v>0</v>
      </c>
      <c r="P67" s="18">
        <f aca="true" t="shared" si="14" ref="P67:X67">SUM(P3:P66)</f>
        <v>0</v>
      </c>
      <c r="Q67" s="18">
        <f t="shared" si="14"/>
        <v>0</v>
      </c>
      <c r="R67" s="18">
        <f t="shared" si="14"/>
        <v>109345852.42</v>
      </c>
      <c r="S67" s="18">
        <f t="shared" si="14"/>
        <v>19524765.37</v>
      </c>
      <c r="T67" s="18">
        <f t="shared" si="14"/>
        <v>2260731.51</v>
      </c>
      <c r="U67" s="18">
        <f t="shared" si="14"/>
        <v>0</v>
      </c>
      <c r="V67" s="18">
        <f t="shared" si="14"/>
        <v>0</v>
      </c>
      <c r="W67" s="18">
        <f t="shared" si="14"/>
        <v>0</v>
      </c>
      <c r="X67" s="18">
        <f t="shared" si="14"/>
        <v>0</v>
      </c>
      <c r="Y67" s="117"/>
      <c r="Z67" s="118"/>
      <c r="AA67" s="119"/>
      <c r="AB67" s="119"/>
    </row>
    <row r="68" spans="1:28" ht="19.5" customHeight="1">
      <c r="A68" s="382" t="s">
        <v>38</v>
      </c>
      <c r="B68" s="383"/>
      <c r="C68" s="383"/>
      <c r="D68" s="383"/>
      <c r="E68" s="383"/>
      <c r="F68" s="383"/>
      <c r="G68" s="383"/>
      <c r="H68" s="384"/>
      <c r="I68" s="97">
        <f>SUMIF($C$3:$C$66,"N",I3:I66)</f>
        <v>41.659</v>
      </c>
      <c r="J68" s="23" t="s">
        <v>14</v>
      </c>
      <c r="K68" s="9">
        <f>SUMIF($C$3:$C$66,"N",K3:K66)</f>
        <v>148996141.22</v>
      </c>
      <c r="L68" s="9">
        <f>SUMIF($C$3:$C$66,"N",L3:L66)</f>
        <v>90182460.86</v>
      </c>
      <c r="M68" s="9">
        <f>SUMIF($C$3:$C$66,"N",M3:M66)</f>
        <v>58813680.36</v>
      </c>
      <c r="N68" s="20" t="s">
        <v>14</v>
      </c>
      <c r="O68" s="9">
        <f>SUMIF($C$3:$C$66,"N",O3:O66)</f>
        <v>0</v>
      </c>
      <c r="P68" s="9">
        <f aca="true" t="shared" si="15" ref="P68:X68">SUMIF($C$3:$C$66,"N",P3:P66)</f>
        <v>0</v>
      </c>
      <c r="Q68" s="9">
        <f t="shared" si="15"/>
        <v>0</v>
      </c>
      <c r="R68" s="9">
        <f t="shared" si="15"/>
        <v>90182460.86</v>
      </c>
      <c r="S68" s="9">
        <f t="shared" si="15"/>
        <v>0</v>
      </c>
      <c r="T68" s="9">
        <f t="shared" si="15"/>
        <v>0</v>
      </c>
      <c r="U68" s="9">
        <f t="shared" si="15"/>
        <v>0</v>
      </c>
      <c r="V68" s="9">
        <f t="shared" si="15"/>
        <v>0</v>
      </c>
      <c r="W68" s="9">
        <f t="shared" si="15"/>
        <v>0</v>
      </c>
      <c r="X68" s="9">
        <f t="shared" si="15"/>
        <v>0</v>
      </c>
      <c r="Y68" s="117"/>
      <c r="Z68" s="118"/>
      <c r="AA68" s="119"/>
      <c r="AB68" s="119"/>
    </row>
    <row r="69" spans="1:28" ht="19.5" customHeight="1">
      <c r="A69" s="389" t="s">
        <v>39</v>
      </c>
      <c r="B69" s="389"/>
      <c r="C69" s="389"/>
      <c r="D69" s="389"/>
      <c r="E69" s="389"/>
      <c r="F69" s="389"/>
      <c r="G69" s="389"/>
      <c r="H69" s="389"/>
      <c r="I69" s="98">
        <f>SUMIF($C$3:$C$66,"W",I3:I66)</f>
        <v>17.291</v>
      </c>
      <c r="J69" s="348" t="s">
        <v>14</v>
      </c>
      <c r="K69" s="10">
        <f>SUMIF($C$3:$C$66,"W",K3:K66)</f>
        <v>78132468.08</v>
      </c>
      <c r="L69" s="10">
        <f>SUMIF($C$3:$C$66,"W",L3:L66)</f>
        <v>40948888.44</v>
      </c>
      <c r="M69" s="10">
        <f>SUMIF($C$3:$C$66,"W",M3:M66)</f>
        <v>37183579.64</v>
      </c>
      <c r="N69" s="21" t="s">
        <v>14</v>
      </c>
      <c r="O69" s="10">
        <f>SUMIF($C$3:$C$66,"W",O3:O66)</f>
        <v>0</v>
      </c>
      <c r="P69" s="10">
        <f aca="true" t="shared" si="16" ref="P69:X69">SUMIF($C$3:$C$66,"W",P3:P66)</f>
        <v>0</v>
      </c>
      <c r="Q69" s="10">
        <f t="shared" si="16"/>
        <v>0</v>
      </c>
      <c r="R69" s="10">
        <f t="shared" si="16"/>
        <v>19163391.56</v>
      </c>
      <c r="S69" s="10">
        <f t="shared" si="16"/>
        <v>19524765.37</v>
      </c>
      <c r="T69" s="10">
        <f t="shared" si="16"/>
        <v>2260731.51</v>
      </c>
      <c r="U69" s="10">
        <f t="shared" si="16"/>
        <v>0</v>
      </c>
      <c r="V69" s="10">
        <f t="shared" si="16"/>
        <v>0</v>
      </c>
      <c r="W69" s="10">
        <f t="shared" si="16"/>
        <v>0</v>
      </c>
      <c r="X69" s="10">
        <f t="shared" si="16"/>
        <v>0</v>
      </c>
      <c r="Y69" s="117"/>
      <c r="Z69" s="118"/>
      <c r="AA69" s="119"/>
      <c r="AB69" s="119"/>
    </row>
    <row r="70" spans="1:28" ht="11.25">
      <c r="A70" s="125"/>
      <c r="AB70" s="128"/>
    </row>
    <row r="71" spans="1:18" ht="11.25">
      <c r="A71" s="110" t="s">
        <v>23</v>
      </c>
      <c r="R71" s="126"/>
    </row>
    <row r="72" ht="11.25">
      <c r="A72" s="111" t="s">
        <v>24</v>
      </c>
    </row>
    <row r="73" ht="11.25">
      <c r="A73" s="110" t="s">
        <v>35</v>
      </c>
    </row>
    <row r="74" ht="11.25">
      <c r="A74" s="95"/>
    </row>
  </sheetData>
  <sheetProtection/>
  <mergeCells count="18">
    <mergeCell ref="O1:X1"/>
    <mergeCell ref="M1:M2"/>
    <mergeCell ref="N1:N2"/>
    <mergeCell ref="A67:H67"/>
    <mergeCell ref="I1:I2"/>
    <mergeCell ref="J1:J2"/>
    <mergeCell ref="K1:K2"/>
    <mergeCell ref="L1:L2"/>
    <mergeCell ref="A1:A2"/>
    <mergeCell ref="B1:B2"/>
    <mergeCell ref="A69:H69"/>
    <mergeCell ref="E1:E2"/>
    <mergeCell ref="C1:C2"/>
    <mergeCell ref="F1:F2"/>
    <mergeCell ref="G1:G2"/>
    <mergeCell ref="H1:H2"/>
    <mergeCell ref="A68:H68"/>
    <mergeCell ref="D1:D2"/>
  </mergeCells>
  <conditionalFormatting sqref="AB70 Y67:AB67">
    <cfRule type="cellIs" priority="24" dxfId="69" operator="equal">
      <formula>FALSE</formula>
    </cfRule>
  </conditionalFormatting>
  <conditionalFormatting sqref="Y67:AA67">
    <cfRule type="containsText" priority="17" dxfId="69" operator="containsText" text="fałsz">
      <formula>NOT(ISERROR(SEARCH("fałsz",Y67)))</formula>
    </cfRule>
  </conditionalFormatting>
  <conditionalFormatting sqref="Z69:AA69">
    <cfRule type="cellIs" priority="14" dxfId="69" operator="equal">
      <formula>FALSE</formula>
    </cfRule>
  </conditionalFormatting>
  <conditionalFormatting sqref="Y69">
    <cfRule type="cellIs" priority="13" dxfId="69" operator="equal">
      <formula>FALSE</formula>
    </cfRule>
  </conditionalFormatting>
  <conditionalFormatting sqref="Y69:AA69">
    <cfRule type="containsText" priority="12" dxfId="69" operator="containsText" text="fałsz">
      <formula>NOT(ISERROR(SEARCH("fałsz",Y69)))</formula>
    </cfRule>
  </conditionalFormatting>
  <conditionalFormatting sqref="AB69">
    <cfRule type="cellIs" priority="11" dxfId="69" operator="equal">
      <formula>FALSE</formula>
    </cfRule>
  </conditionalFormatting>
  <conditionalFormatting sqref="AB69">
    <cfRule type="cellIs" priority="10" dxfId="69" operator="equal">
      <formula>FALSE</formula>
    </cfRule>
  </conditionalFormatting>
  <conditionalFormatting sqref="Y68:AA68">
    <cfRule type="containsText" priority="7" dxfId="69" operator="containsText" text="fałsz">
      <formula>NOT(ISERROR(SEARCH("fałsz",Y68)))</formula>
    </cfRule>
  </conditionalFormatting>
  <conditionalFormatting sqref="Z68:AA68">
    <cfRule type="cellIs" priority="9" dxfId="69" operator="equal">
      <formula>FALSE</formula>
    </cfRule>
  </conditionalFormatting>
  <conditionalFormatting sqref="Y68">
    <cfRule type="cellIs" priority="8" dxfId="69" operator="equal">
      <formula>FALSE</formula>
    </cfRule>
  </conditionalFormatting>
  <conditionalFormatting sqref="AB68">
    <cfRule type="cellIs" priority="6" dxfId="69" operator="equal">
      <formula>FALSE</formula>
    </cfRule>
  </conditionalFormatting>
  <conditionalFormatting sqref="AB68">
    <cfRule type="cellIs" priority="5" dxfId="69" operator="equal">
      <formula>FALSE</formula>
    </cfRule>
  </conditionalFormatting>
  <conditionalFormatting sqref="Y3:AB66">
    <cfRule type="cellIs" priority="2" dxfId="69" operator="equal">
      <formula>FALSE</formula>
    </cfRule>
  </conditionalFormatting>
  <conditionalFormatting sqref="Y3:AA66">
    <cfRule type="containsText" priority="1" dxfId="69" operator="containsText" text="fałsz">
      <formula>NOT(ISERROR(SEARCH("fałsz",Y3)))</formula>
    </cfRule>
  </conditionalFormatting>
  <dataValidations count="2">
    <dataValidation type="list" allowBlank="1" showInputMessage="1" showErrorMessage="1" sqref="G3:G60">
      <formula1>"B,P,R"</formula1>
    </dataValidation>
    <dataValidation type="list" allowBlank="1" showInputMessage="1" showErrorMessage="1" sqref="C3:C60">
      <formula1>"N,W"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7" r:id="rId1"/>
  <headerFooter>
    <oddHeader>&amp;LWojewództwo wielkopolskie - zadania gminne lista rezerwowa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Przykaza Daniel</dc:creator>
  <cp:keywords/>
  <dc:description/>
  <cp:lastModifiedBy>Łapińska Aleksandra</cp:lastModifiedBy>
  <cp:lastPrinted>2021-12-22T08:06:21Z</cp:lastPrinted>
  <dcterms:created xsi:type="dcterms:W3CDTF">2019-02-25T10:53:14Z</dcterms:created>
  <dcterms:modified xsi:type="dcterms:W3CDTF">2022-02-15T10:53:23Z</dcterms:modified>
  <cp:category/>
  <cp:version/>
  <cp:contentType/>
  <cp:contentStatus/>
</cp:coreProperties>
</file>