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zsmlodz-my.sharepoint.com/personal/pawel_zapart_zsm_org_pl/Documents/Pulpit/"/>
    </mc:Choice>
  </mc:AlternateContent>
  <xr:revisionPtr revIDLastSave="298" documentId="8_{AAD4AD12-EC60-4304-BD31-1CB0A38FD9F2}" xr6:coauthVersionLast="47" xr6:coauthVersionMax="47" xr10:uidLastSave="{10E65DFB-9E53-416E-AB1C-A933A7AF93CC}"/>
  <bookViews>
    <workbookView xWindow="5016" yWindow="3360" windowWidth="17280" windowHeight="888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Arkusz1!$B$2:$O$70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1" l="1"/>
  <c r="H12" i="1" s="1"/>
  <c r="Q39" i="1" l="1"/>
  <c r="Q9" i="1" l="1"/>
  <c r="R9" i="1"/>
  <c r="S9" i="1"/>
  <c r="T9" i="1"/>
  <c r="U9" i="1"/>
  <c r="P9" i="1"/>
  <c r="P6" i="1" l="1"/>
  <c r="P10" i="1" l="1"/>
  <c r="Q10" i="1"/>
  <c r="R10" i="1"/>
  <c r="S10" i="1"/>
  <c r="T10" i="1"/>
  <c r="U10" i="1"/>
  <c r="K9" i="1" l="1"/>
  <c r="W10" i="1"/>
  <c r="T11" i="1"/>
  <c r="S11" i="1"/>
  <c r="P11" i="1"/>
  <c r="Q11" i="1"/>
  <c r="R11" i="1"/>
  <c r="U11" i="1"/>
  <c r="W11" i="1" l="1"/>
  <c r="I6" i="1" l="1"/>
  <c r="G6" i="1"/>
  <c r="A1" i="1" l="1"/>
  <c r="A3" i="1" l="1"/>
  <c r="A5" i="1" s="1"/>
  <c r="A7" i="1" l="1"/>
  <c r="I51" i="1"/>
  <c r="H11" i="1" l="1"/>
  <c r="F51" i="1" l="1"/>
  <c r="A2" i="1" l="1"/>
  <c r="E15" i="1" s="1"/>
  <c r="E20" i="1" s="1"/>
  <c r="P18" i="1" s="1"/>
  <c r="E18" i="1" l="1"/>
  <c r="F15" i="1"/>
  <c r="F20" i="1" s="1"/>
  <c r="Q18" i="1" s="1"/>
  <c r="F18" i="1" l="1"/>
  <c r="F19" i="1"/>
  <c r="G15" i="1"/>
  <c r="G20" i="1" s="1"/>
  <c r="R18" i="1" s="1"/>
  <c r="G18" i="1" l="1"/>
  <c r="G19" i="1"/>
  <c r="R15" i="1" s="1"/>
  <c r="H15" i="1"/>
  <c r="H20" i="1" s="1"/>
  <c r="S18" i="1" s="1"/>
  <c r="H18" i="1" l="1"/>
  <c r="H19" i="1"/>
  <c r="I15" i="1"/>
  <c r="I20" i="1" s="1"/>
  <c r="T18" i="1" s="1"/>
  <c r="R19" i="1"/>
  <c r="I18" i="1" l="1"/>
  <c r="I19" i="1"/>
  <c r="Q19" i="1"/>
  <c r="Q15" i="1"/>
  <c r="S19" i="1"/>
  <c r="S15" i="1"/>
  <c r="J15" i="1"/>
  <c r="J20" i="1" s="1"/>
  <c r="U18" i="1" s="1"/>
  <c r="J18" i="1" l="1"/>
  <c r="W18" i="1"/>
  <c r="J19" i="1"/>
  <c r="T19" i="1"/>
  <c r="T17" i="1" s="1"/>
  <c r="T16" i="1" s="1"/>
  <c r="T15" i="1"/>
  <c r="E22" i="1"/>
  <c r="E27" i="1" s="1"/>
  <c r="P25" i="1" s="1"/>
  <c r="E25" i="1" l="1"/>
  <c r="E26" i="1" s="1"/>
  <c r="U19" i="1"/>
  <c r="U17" i="1" s="1"/>
  <c r="U16" i="1" s="1"/>
  <c r="U15" i="1"/>
  <c r="F22" i="1"/>
  <c r="F27" i="1" s="1"/>
  <c r="Q25" i="1" s="1"/>
  <c r="F25" i="1" l="1"/>
  <c r="G22" i="1"/>
  <c r="G27" i="1" s="1"/>
  <c r="R25" i="1" s="1"/>
  <c r="F26" i="1"/>
  <c r="P26" i="1"/>
  <c r="P24" i="1" s="1"/>
  <c r="P23" i="1" s="1"/>
  <c r="P22" i="1"/>
  <c r="G25" i="1" l="1"/>
  <c r="G26" i="1"/>
  <c r="Q26" i="1"/>
  <c r="Q24" i="1" s="1"/>
  <c r="Q23" i="1" s="1"/>
  <c r="Q22" i="1"/>
  <c r="H22" i="1"/>
  <c r="H27" i="1" s="1"/>
  <c r="S25" i="1" s="1"/>
  <c r="H25" i="1" l="1"/>
  <c r="H26" i="1"/>
  <c r="R26" i="1"/>
  <c r="R24" i="1" s="1"/>
  <c r="R23" i="1" s="1"/>
  <c r="R22" i="1"/>
  <c r="I22" i="1"/>
  <c r="I27" i="1" s="1"/>
  <c r="T25" i="1" s="1"/>
  <c r="S17" i="1"/>
  <c r="S16" i="1" s="1"/>
  <c r="Q17" i="1"/>
  <c r="Q16" i="1" s="1"/>
  <c r="R17" i="1"/>
  <c r="R16" i="1" s="1"/>
  <c r="I25" i="1" l="1"/>
  <c r="J22" i="1"/>
  <c r="J27" i="1" s="1"/>
  <c r="U25" i="1" s="1"/>
  <c r="I26" i="1"/>
  <c r="S26" i="1"/>
  <c r="S24" i="1" s="1"/>
  <c r="S23" i="1" s="1"/>
  <c r="S22" i="1"/>
  <c r="W25" i="1" l="1"/>
  <c r="J25" i="1"/>
  <c r="J26" i="1"/>
  <c r="T26" i="1"/>
  <c r="T24" i="1" s="1"/>
  <c r="T23" i="1" s="1"/>
  <c r="T22" i="1"/>
  <c r="E29" i="1"/>
  <c r="E34" i="1" s="1"/>
  <c r="P32" i="1" s="1"/>
  <c r="E32" i="1" l="1"/>
  <c r="E33" i="1"/>
  <c r="U26" i="1"/>
  <c r="U24" i="1" s="1"/>
  <c r="W24" i="1" s="1"/>
  <c r="U22" i="1"/>
  <c r="M24" i="1" s="1"/>
  <c r="F29" i="1"/>
  <c r="F34" i="1" s="1"/>
  <c r="Q32" i="1" s="1"/>
  <c r="F32" i="1" l="1"/>
  <c r="F33" i="1"/>
  <c r="U23" i="1"/>
  <c r="W23" i="1" s="1"/>
  <c r="L24" i="1" s="1"/>
  <c r="N24" i="1" s="1"/>
  <c r="W26" i="1"/>
  <c r="P33" i="1"/>
  <c r="P31" i="1" s="1"/>
  <c r="P30" i="1" s="1"/>
  <c r="P29" i="1"/>
  <c r="G29" i="1"/>
  <c r="G34" i="1" s="1"/>
  <c r="R32" i="1" s="1"/>
  <c r="G32" i="1" l="1"/>
  <c r="G33" i="1"/>
  <c r="Q33" i="1"/>
  <c r="Q31" i="1" s="1"/>
  <c r="Q30" i="1" s="1"/>
  <c r="Q29" i="1"/>
  <c r="H29" i="1"/>
  <c r="H34" i="1" s="1"/>
  <c r="S32" i="1" s="1"/>
  <c r="H32" i="1" l="1"/>
  <c r="H33" i="1"/>
  <c r="R33" i="1"/>
  <c r="R31" i="1" s="1"/>
  <c r="R30" i="1" s="1"/>
  <c r="R29" i="1"/>
  <c r="I29" i="1"/>
  <c r="I34" i="1" s="1"/>
  <c r="T32" i="1" s="1"/>
  <c r="I32" i="1" l="1"/>
  <c r="I33" i="1"/>
  <c r="S33" i="1"/>
  <c r="S31" i="1" s="1"/>
  <c r="S30" i="1" s="1"/>
  <c r="S29" i="1"/>
  <c r="J29" i="1"/>
  <c r="J34" i="1" s="1"/>
  <c r="U32" i="1" s="1"/>
  <c r="W32" i="1" l="1"/>
  <c r="J32" i="1"/>
  <c r="J33" i="1"/>
  <c r="T33" i="1"/>
  <c r="T31" i="1" s="1"/>
  <c r="T30" i="1" s="1"/>
  <c r="T29" i="1"/>
  <c r="E36" i="1"/>
  <c r="E41" i="1" s="1"/>
  <c r="P39" i="1" s="1"/>
  <c r="E39" i="1" l="1"/>
  <c r="E40" i="1"/>
  <c r="U33" i="1"/>
  <c r="U31" i="1" s="1"/>
  <c r="W31" i="1" s="1"/>
  <c r="U29" i="1"/>
  <c r="M31" i="1" s="1"/>
  <c r="F36" i="1"/>
  <c r="F41" i="1" s="1"/>
  <c r="F39" i="1" l="1"/>
  <c r="F40" i="1"/>
  <c r="U30" i="1"/>
  <c r="W30" i="1" s="1"/>
  <c r="L31" i="1" s="1"/>
  <c r="N31" i="1" s="1"/>
  <c r="W33" i="1"/>
  <c r="P40" i="1"/>
  <c r="P38" i="1" s="1"/>
  <c r="P37" i="1" s="1"/>
  <c r="P36" i="1"/>
  <c r="G36" i="1"/>
  <c r="G41" i="1" s="1"/>
  <c r="R39" i="1" s="1"/>
  <c r="G39" i="1" l="1"/>
  <c r="H36" i="1"/>
  <c r="H41" i="1" s="1"/>
  <c r="S39" i="1" s="1"/>
  <c r="G40" i="1"/>
  <c r="Q40" i="1"/>
  <c r="Q38" i="1" s="1"/>
  <c r="Q37" i="1" s="1"/>
  <c r="Q36" i="1"/>
  <c r="H39" i="1" l="1"/>
  <c r="H40" i="1"/>
  <c r="R40" i="1"/>
  <c r="R38" i="1" s="1"/>
  <c r="R37" i="1" s="1"/>
  <c r="R36" i="1"/>
  <c r="I36" i="1"/>
  <c r="I41" i="1" s="1"/>
  <c r="T39" i="1" s="1"/>
  <c r="I39" i="1" l="1"/>
  <c r="I40" i="1"/>
  <c r="S40" i="1"/>
  <c r="S38" i="1" s="1"/>
  <c r="S37" i="1" s="1"/>
  <c r="S36" i="1"/>
  <c r="J36" i="1"/>
  <c r="J41" i="1" s="1"/>
  <c r="U39" i="1" s="1"/>
  <c r="W39" i="1" l="1"/>
  <c r="J39" i="1"/>
  <c r="E43" i="1"/>
  <c r="E48" i="1" s="1"/>
  <c r="P46" i="1" s="1"/>
  <c r="J40" i="1"/>
  <c r="T40" i="1"/>
  <c r="T38" i="1" s="1"/>
  <c r="T37" i="1" s="1"/>
  <c r="T36" i="1"/>
  <c r="E46" i="1" l="1"/>
  <c r="E47" i="1"/>
  <c r="P47" i="1" s="1"/>
  <c r="P45" i="1" s="1"/>
  <c r="P44" i="1" s="1"/>
  <c r="U40" i="1"/>
  <c r="W40" i="1" s="1"/>
  <c r="U36" i="1"/>
  <c r="M38" i="1" s="1"/>
  <c r="F43" i="1"/>
  <c r="F48" i="1" s="1"/>
  <c r="Q46" i="1" s="1"/>
  <c r="F46" i="1" l="1"/>
  <c r="G43" i="1"/>
  <c r="G48" i="1" s="1"/>
  <c r="R46" i="1" s="1"/>
  <c r="F47" i="1"/>
  <c r="Q47" i="1" s="1"/>
  <c r="Q45" i="1" s="1"/>
  <c r="Q44" i="1" s="1"/>
  <c r="P43" i="1"/>
  <c r="U38" i="1"/>
  <c r="W38" i="1" s="1"/>
  <c r="G46" i="1" l="1"/>
  <c r="G47" i="1"/>
  <c r="R47" i="1" s="1"/>
  <c r="U37" i="1"/>
  <c r="W37" i="1" s="1"/>
  <c r="L38" i="1" s="1"/>
  <c r="N38" i="1" s="1"/>
  <c r="Q43" i="1"/>
  <c r="H43" i="1"/>
  <c r="H48" i="1" s="1"/>
  <c r="S46" i="1" s="1"/>
  <c r="R45" i="1" l="1"/>
  <c r="R44" i="1" s="1"/>
  <c r="H46" i="1"/>
  <c r="H47" i="1"/>
  <c r="S47" i="1" s="1"/>
  <c r="S45" i="1" s="1"/>
  <c r="S44" i="1" s="1"/>
  <c r="R43" i="1"/>
  <c r="I43" i="1"/>
  <c r="I48" i="1" s="1"/>
  <c r="T46" i="1" s="1"/>
  <c r="I46" i="1" l="1"/>
  <c r="I47" i="1"/>
  <c r="T47" i="1" s="1"/>
  <c r="T45" i="1" s="1"/>
  <c r="T44" i="1" s="1"/>
  <c r="S43" i="1"/>
  <c r="J43" i="1"/>
  <c r="J48" i="1" s="1"/>
  <c r="U46" i="1" s="1"/>
  <c r="W46" i="1" l="1"/>
  <c r="J46" i="1"/>
  <c r="J47" i="1"/>
  <c r="U47" i="1" s="1"/>
  <c r="T43" i="1"/>
  <c r="U45" i="1" l="1"/>
  <c r="U44" i="1" s="1"/>
  <c r="W44" i="1" s="1"/>
  <c r="L45" i="1" s="1"/>
  <c r="U43" i="1"/>
  <c r="M45" i="1" s="1"/>
  <c r="W47" i="1"/>
  <c r="W45" i="1" l="1"/>
  <c r="N45" i="1"/>
  <c r="E19" i="1"/>
  <c r="P19" i="1" s="1"/>
  <c r="P17" i="1" l="1"/>
  <c r="W19" i="1"/>
  <c r="P15" i="1"/>
  <c r="M17" i="1" s="1"/>
  <c r="W17" i="1" l="1"/>
  <c r="P16" i="1"/>
  <c r="W16" i="1" s="1"/>
  <c r="L17" i="1" s="1"/>
  <c r="Y17" i="1" s="1"/>
  <c r="N17" i="1" l="1"/>
  <c r="N50" i="1" s="1"/>
</calcChain>
</file>

<file path=xl/sharedStrings.xml><?xml version="1.0" encoding="utf-8"?>
<sst xmlns="http://schemas.openxmlformats.org/spreadsheetml/2006/main" count="157" uniqueCount="79">
  <si>
    <t>imię i nazwisko nauczyciela</t>
  </si>
  <si>
    <t>Rozliczenie godzin ponadwymiarowych za okres:</t>
  </si>
  <si>
    <t>do</t>
  </si>
  <si>
    <t>etatowych</t>
  </si>
  <si>
    <t>ponadwymiarowych</t>
  </si>
  <si>
    <t>średnia dzienna liczba godzin etatowych</t>
  </si>
  <si>
    <t>tydzień I</t>
  </si>
  <si>
    <t>dzień tygodnia</t>
  </si>
  <si>
    <t>godziny wypracowane wg planu</t>
  </si>
  <si>
    <t>tydzień II</t>
  </si>
  <si>
    <t>tydzień III</t>
  </si>
  <si>
    <t>tydzień IV</t>
  </si>
  <si>
    <t>tydzień V</t>
  </si>
  <si>
    <t>od</t>
  </si>
  <si>
    <t>suma godzin ponadwymiarowych wypracowanych w okresie</t>
  </si>
  <si>
    <t>zatwierdzono do wypłaty:</t>
  </si>
  <si>
    <t>sprawdzono:</t>
  </si>
  <si>
    <t>wypracowane godziny ponadwymiarowe</t>
  </si>
  <si>
    <t>poniedziałek</t>
  </si>
  <si>
    <t>wtorek</t>
  </si>
  <si>
    <t>środa</t>
  </si>
  <si>
    <t>czwartek</t>
  </si>
  <si>
    <t>piątek</t>
  </si>
  <si>
    <t>sobota</t>
  </si>
  <si>
    <t>odręczny podpis</t>
  </si>
  <si>
    <t>Tygodniowa liczba godzin</t>
  </si>
  <si>
    <t>Średnia dzienna liczba godzin etatowych</t>
  </si>
  <si>
    <r>
      <rPr>
        <b/>
        <sz val="11"/>
        <rFont val="Verdana"/>
        <family val="2"/>
        <charset val="238"/>
      </rPr>
      <t>PO UZUPEŁNIENIU FORMULARZ NALEŻY</t>
    </r>
    <r>
      <rPr>
        <b/>
        <sz val="11"/>
        <color rgb="FFFF0000"/>
        <rFont val="Verdana"/>
        <family val="2"/>
        <charset val="238"/>
      </rPr>
      <t xml:space="preserve"> WYDRUKOWAĆ </t>
    </r>
    <r>
      <rPr>
        <b/>
        <sz val="11"/>
        <rFont val="Verdana"/>
        <family val="2"/>
        <charset val="238"/>
      </rPr>
      <t>i</t>
    </r>
    <r>
      <rPr>
        <b/>
        <sz val="11"/>
        <color rgb="FFFF0000"/>
        <rFont val="Verdana"/>
        <family val="2"/>
        <charset val="238"/>
      </rPr>
      <t xml:space="preserve"> WŁASNORĘCZNIE </t>
    </r>
    <r>
      <rPr>
        <b/>
        <sz val="11"/>
        <rFont val="Verdana"/>
        <family val="2"/>
        <charset val="238"/>
      </rPr>
      <t>PODPISAĆ</t>
    </r>
  </si>
  <si>
    <t>nauczany przedmiot</t>
  </si>
  <si>
    <t>okres rozliczania</t>
  </si>
  <si>
    <t>wyświetlanie</t>
  </si>
  <si>
    <t>wypracowane godziny</t>
  </si>
  <si>
    <t>dni pracy</t>
  </si>
  <si>
    <t>pon</t>
  </si>
  <si>
    <t>wt</t>
  </si>
  <si>
    <t>śr</t>
  </si>
  <si>
    <t>czw</t>
  </si>
  <si>
    <t>pt</t>
  </si>
  <si>
    <t>sob</t>
  </si>
  <si>
    <t>tygodniowy obowiązkowy wymiar godzin</t>
  </si>
  <si>
    <t>ilość dni pracy licząc od pon</t>
  </si>
  <si>
    <t>wolne</t>
  </si>
  <si>
    <t>zwolnienie</t>
  </si>
  <si>
    <t>obniżenie T.O.W.G.</t>
  </si>
  <si>
    <t>wolne lub zwolnienie</t>
  </si>
  <si>
    <t>godziny ponadwymiarowe w tygodniu I</t>
  </si>
  <si>
    <t>godziny ponadwymiarowe w tygodniu II</t>
  </si>
  <si>
    <t>godziny ponadwymiarowe w tygodniu III</t>
  </si>
  <si>
    <t>godziny ponadwymiarowe w tygodniu IV</t>
  </si>
  <si>
    <t>godziny ponadwymiarowe w tygodniu V</t>
  </si>
  <si>
    <t>podpis dyrektora</t>
  </si>
  <si>
    <t>SUMA godzin z poszczególnych dni</t>
  </si>
  <si>
    <t>literą  X  zaznacz dni pracy</t>
  </si>
  <si>
    <t>opis</t>
  </si>
  <si>
    <t>dod. dni wolne</t>
  </si>
  <si>
    <t>Podstawa prawna: Par. 6 pkt. 4,5 Rozporządzenia Mininstra Edukacji Narodowej w sprawie dodatków do wynagrodzenia zasadniczego oraz wynagrodzenia za godziny ponadwymiarowe i godziny doraźnych zastępstw dla nauczycieli zatrudnionych w szkołach prowadzonych przez organy administracji rządowej, z dnia 3 kwietnia 2009 r.</t>
  </si>
  <si>
    <t>DEN</t>
  </si>
  <si>
    <t>Dod Dz Wolny</t>
  </si>
  <si>
    <t>wolne POSM I i II</t>
  </si>
  <si>
    <t>choroba: "zw lek"</t>
  </si>
  <si>
    <r>
      <t xml:space="preserve">w przypadku nieobecności  
spowodowanej chorobą lub urlopem
w polu </t>
    </r>
    <r>
      <rPr>
        <b/>
        <sz val="10"/>
        <color theme="1"/>
        <rFont val="Calibri"/>
        <family val="2"/>
        <charset val="238"/>
        <scheme val="minor"/>
      </rPr>
      <t>"godziny wypracowane wg planu"</t>
    </r>
    <r>
      <rPr>
        <b/>
        <sz val="11"/>
        <color theme="1"/>
        <rFont val="Calibri"/>
        <family val="2"/>
        <charset val="238"/>
        <scheme val="minor"/>
      </rPr>
      <t xml:space="preserve"> należy wpisać:</t>
    </r>
  </si>
  <si>
    <t>urlop bezpłatny/okolicznościowy: "urlop"</t>
  </si>
  <si>
    <t>opieka nad dzieckiem: "opieka"</t>
  </si>
  <si>
    <t>wpisanie 0,00 powoduje zastosowanie niekorzystnego przelicznika godzin</t>
  </si>
  <si>
    <t>dodatkowy dzień wolny od zajęć: "D.D.W."</t>
  </si>
  <si>
    <t>dni wolne 23/24</t>
  </si>
  <si>
    <t>05.09. - 23.09.</t>
  </si>
  <si>
    <t>25.09 - 21.10.</t>
  </si>
  <si>
    <t>23.10 - 25.11</t>
  </si>
  <si>
    <t>27.11 - 22.12.</t>
  </si>
  <si>
    <t>02.01 - 27.01.</t>
  </si>
  <si>
    <t>12.02. - 24.02.</t>
  </si>
  <si>
    <t>26.02. - 23.03.</t>
  </si>
  <si>
    <t>25.03. - 20.04.</t>
  </si>
  <si>
    <t>22.04. - 25.05.</t>
  </si>
  <si>
    <t>27.05 - 21.06</t>
  </si>
  <si>
    <t>&lt;&lt; pole do weryfikacji poprawności liczby w polu G12 &gt;&gt;</t>
  </si>
  <si>
    <t>2023/2024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</si>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</sst>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\+0.00;\-0.00;0.00"/>
    <numFmt numFmtId="166" formatCode="dd\.mm\."/>
    <numFmt numFmtId="167" formatCode="0.0"/>
    <numFmt numFmtId="168" formatCode="0.0000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Verdana"/>
      <family val="2"/>
      <charset val="238"/>
    </font>
    <font>
      <b/>
      <sz val="1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0"/>
      <name val="Wingdings 3"/>
      <family val="1"/>
      <charset val="2"/>
    </font>
    <font>
      <sz val="6.5"/>
      <color rgb="FFFF0000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6.5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color theme="0"/>
      <name val="Wingdings 3"/>
      <family val="1"/>
      <charset val="2"/>
    </font>
    <font>
      <b/>
      <sz val="9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8" tint="-0.249977111117893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7"/>
      <color theme="0" tint="-0.34998626667073579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3" tint="0.3999755851924192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6.5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0" fillId="3" borderId="0" xfId="0" applyFill="1"/>
    <xf numFmtId="0" fontId="4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center"/>
    </xf>
    <xf numFmtId="14" fontId="1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>
      <alignment horizontal="right" vertical="center"/>
    </xf>
    <xf numFmtId="2" fontId="3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/>
    <xf numFmtId="166" fontId="3" fillId="3" borderId="1" xfId="0" applyNumberFormat="1" applyFont="1" applyFill="1" applyBorder="1" applyAlignment="1">
      <alignment horizontal="center" vertical="center"/>
    </xf>
    <xf numFmtId="2" fontId="2" fillId="3" borderId="20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 applyAlignment="1">
      <alignment vertical="top"/>
    </xf>
    <xf numFmtId="0" fontId="11" fillId="3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/>
    </xf>
    <xf numFmtId="0" fontId="4" fillId="3" borderId="0" xfId="0" applyFont="1" applyFill="1" applyAlignment="1">
      <alignment vertical="top"/>
    </xf>
    <xf numFmtId="2" fontId="3" fillId="3" borderId="2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top"/>
    </xf>
    <xf numFmtId="165" fontId="0" fillId="3" borderId="20" xfId="0" applyNumberFormat="1" applyFill="1" applyBorder="1" applyAlignment="1">
      <alignment horizontal="center" vertical="center"/>
    </xf>
    <xf numFmtId="14" fontId="9" fillId="4" borderId="26" xfId="0" applyNumberFormat="1" applyFont="1" applyFill="1" applyBorder="1" applyAlignment="1">
      <alignment horizontal="center"/>
    </xf>
    <xf numFmtId="14" fontId="9" fillId="4" borderId="27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14" fontId="9" fillId="4" borderId="3" xfId="0" applyNumberFormat="1" applyFont="1" applyFill="1" applyBorder="1" applyAlignment="1">
      <alignment horizontal="center"/>
    </xf>
    <xf numFmtId="14" fontId="9" fillId="4" borderId="2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20" fillId="3" borderId="0" xfId="0" applyFont="1" applyFill="1"/>
    <xf numFmtId="0" fontId="0" fillId="3" borderId="0" xfId="0" applyFill="1" applyAlignment="1">
      <alignment horizontal="right" vertical="center"/>
    </xf>
    <xf numFmtId="0" fontId="9" fillId="0" borderId="6" xfId="0" applyFont="1" applyBorder="1" applyAlignment="1">
      <alignment horizontal="right"/>
    </xf>
    <xf numFmtId="14" fontId="22" fillId="0" borderId="29" xfId="0" applyNumberFormat="1" applyFont="1" applyBorder="1" applyAlignment="1">
      <alignment horizontal="right" vertical="center" indent="1"/>
    </xf>
    <xf numFmtId="14" fontId="23" fillId="0" borderId="29" xfId="0" applyNumberFormat="1" applyFont="1" applyBorder="1" applyAlignment="1">
      <alignment horizontal="right" vertical="center" indent="1"/>
    </xf>
    <xf numFmtId="14" fontId="21" fillId="0" borderId="29" xfId="0" applyNumberFormat="1" applyFont="1" applyBorder="1" applyAlignment="1">
      <alignment horizontal="right" vertical="center" indent="1"/>
    </xf>
    <xf numFmtId="14" fontId="21" fillId="0" borderId="20" xfId="0" applyNumberFormat="1" applyFont="1" applyBorder="1" applyAlignment="1">
      <alignment horizontal="right" vertical="center" indent="1"/>
    </xf>
    <xf numFmtId="0" fontId="9" fillId="2" borderId="0" xfId="0" applyFont="1" applyFill="1" applyAlignment="1">
      <alignment vertical="center"/>
    </xf>
    <xf numFmtId="0" fontId="9" fillId="0" borderId="29" xfId="0" applyFont="1" applyBorder="1" applyAlignment="1">
      <alignment horizontal="right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14" fontId="24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horizontal="right" vertical="center"/>
    </xf>
    <xf numFmtId="14" fontId="12" fillId="3" borderId="0" xfId="0" applyNumberFormat="1" applyFont="1" applyFill="1" applyAlignment="1">
      <alignment horizontal="right" vertical="top"/>
    </xf>
    <xf numFmtId="167" fontId="24" fillId="3" borderId="0" xfId="0" applyNumberFormat="1" applyFont="1" applyFill="1" applyAlignment="1">
      <alignment horizontal="center" vertical="center"/>
    </xf>
    <xf numFmtId="2" fontId="24" fillId="3" borderId="0" xfId="0" applyNumberFormat="1" applyFont="1" applyFill="1" applyAlignment="1">
      <alignment horizontal="center" vertical="center"/>
    </xf>
    <xf numFmtId="0" fontId="24" fillId="3" borderId="0" xfId="0" applyFont="1" applyFill="1"/>
    <xf numFmtId="2" fontId="26" fillId="3" borderId="1" xfId="0" applyNumberFormat="1" applyFont="1" applyFill="1" applyBorder="1" applyAlignment="1">
      <alignment horizontal="center" vertical="center"/>
    </xf>
    <xf numFmtId="168" fontId="0" fillId="2" borderId="0" xfId="0" applyNumberFormat="1" applyFill="1"/>
    <xf numFmtId="0" fontId="9" fillId="3" borderId="1" xfId="0" applyFont="1" applyFill="1" applyBorder="1" applyAlignment="1">
      <alignment horizontal="center" vertical="center"/>
    </xf>
    <xf numFmtId="14" fontId="27" fillId="3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/>
      <protection locked="0"/>
    </xf>
    <xf numFmtId="14" fontId="9" fillId="4" borderId="26" xfId="0" applyNumberFormat="1" applyFont="1" applyFill="1" applyBorder="1" applyAlignment="1">
      <alignment horizontal="center" vertical="center"/>
    </xf>
    <xf numFmtId="14" fontId="9" fillId="4" borderId="2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14" fontId="21" fillId="0" borderId="32" xfId="0" applyNumberFormat="1" applyFont="1" applyBorder="1" applyAlignment="1">
      <alignment horizontal="right" vertical="center" indent="1"/>
    </xf>
    <xf numFmtId="0" fontId="4" fillId="3" borderId="0" xfId="0" applyFont="1" applyFill="1" applyAlignment="1">
      <alignment horizontal="right" vertical="center" indent="1"/>
    </xf>
    <xf numFmtId="14" fontId="0" fillId="6" borderId="0" xfId="0" applyNumberFormat="1" applyFill="1" applyAlignment="1">
      <alignment horizontal="left"/>
    </xf>
    <xf numFmtId="0" fontId="0" fillId="6" borderId="0" xfId="0" applyFill="1"/>
    <xf numFmtId="0" fontId="0" fillId="6" borderId="2" xfId="0" applyFill="1" applyBorder="1"/>
    <xf numFmtId="0" fontId="0" fillId="6" borderId="28" xfId="0" applyFill="1" applyBorder="1"/>
    <xf numFmtId="0" fontId="28" fillId="3" borderId="0" xfId="0" applyFont="1" applyFill="1" applyAlignment="1">
      <alignment horizontal="center" vertical="center" wrapText="1"/>
    </xf>
    <xf numFmtId="14" fontId="29" fillId="0" borderId="33" xfId="0" applyNumberFormat="1" applyFont="1" applyBorder="1" applyAlignment="1">
      <alignment horizontal="right" vertical="center" indent="1"/>
    </xf>
    <xf numFmtId="0" fontId="32" fillId="3" borderId="0" xfId="0" applyFont="1" applyFill="1" applyAlignment="1">
      <alignment horizontal="right"/>
    </xf>
    <xf numFmtId="0" fontId="20" fillId="2" borderId="0" xfId="0" applyFont="1" applyFill="1"/>
    <xf numFmtId="0" fontId="33" fillId="3" borderId="1" xfId="0" applyFont="1" applyFill="1" applyBorder="1" applyAlignment="1" applyProtection="1">
      <alignment horizontal="center" vertical="top"/>
      <protection locked="0"/>
    </xf>
    <xf numFmtId="0" fontId="3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 wrapText="1"/>
    </xf>
    <xf numFmtId="0" fontId="31" fillId="7" borderId="0" xfId="0" applyFont="1" applyFill="1" applyAlignment="1">
      <alignment horizontal="center" wrapText="1"/>
    </xf>
    <xf numFmtId="0" fontId="0" fillId="7" borderId="0" xfId="0" applyFill="1" applyAlignment="1">
      <alignment horizontal="left"/>
    </xf>
    <xf numFmtId="0" fontId="9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top"/>
    </xf>
    <xf numFmtId="0" fontId="25" fillId="3" borderId="0" xfId="0" applyFont="1" applyFill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right" vertical="center" indent="1"/>
    </xf>
    <xf numFmtId="0" fontId="4" fillId="3" borderId="5" xfId="0" applyFont="1" applyFill="1" applyBorder="1" applyAlignment="1">
      <alignment horizontal="right" vertical="center" indent="1"/>
    </xf>
    <xf numFmtId="14" fontId="9" fillId="4" borderId="2" xfId="0" applyNumberFormat="1" applyFont="1" applyFill="1" applyBorder="1" applyAlignment="1">
      <alignment horizontal="center"/>
    </xf>
    <xf numFmtId="14" fontId="9" fillId="4" borderId="3" xfId="0" applyNumberFormat="1" applyFont="1" applyFill="1" applyBorder="1" applyAlignment="1">
      <alignment horizontal="center"/>
    </xf>
    <xf numFmtId="14" fontId="27" fillId="3" borderId="10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top"/>
    </xf>
    <xf numFmtId="2" fontId="5" fillId="3" borderId="17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 indent="1"/>
    </xf>
    <xf numFmtId="0" fontId="4" fillId="3" borderId="14" xfId="0" applyFont="1" applyFill="1" applyBorder="1" applyAlignment="1">
      <alignment horizontal="right" vertical="center" indent="1"/>
    </xf>
    <xf numFmtId="0" fontId="4" fillId="3" borderId="23" xfId="0" applyFont="1" applyFill="1" applyBorder="1" applyAlignment="1">
      <alignment horizontal="right" vertical="center" indent="1"/>
    </xf>
    <xf numFmtId="0" fontId="4" fillId="3" borderId="24" xfId="0" applyFont="1" applyFill="1" applyBorder="1" applyAlignment="1">
      <alignment horizontal="right" vertical="center" indent="1"/>
    </xf>
    <xf numFmtId="0" fontId="12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center" vertical="top"/>
    </xf>
    <xf numFmtId="0" fontId="4" fillId="3" borderId="13" xfId="0" applyFont="1" applyFill="1" applyBorder="1" applyAlignment="1">
      <alignment horizontal="right" indent="1"/>
    </xf>
    <xf numFmtId="0" fontId="4" fillId="3" borderId="0" xfId="0" applyFont="1" applyFill="1" applyAlignment="1">
      <alignment horizontal="right" indent="1"/>
    </xf>
    <xf numFmtId="0" fontId="4" fillId="3" borderId="25" xfId="0" applyFon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4" fillId="3" borderId="30" xfId="0" applyFont="1" applyFill="1" applyBorder="1" applyAlignment="1">
      <alignment horizontal="right" vertical="center" indent="1"/>
    </xf>
    <xf numFmtId="0" fontId="4" fillId="3" borderId="31" xfId="0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right" vertical="center" indent="1"/>
    </xf>
    <xf numFmtId="0" fontId="4" fillId="3" borderId="0" xfId="0" applyFont="1" applyFill="1" applyAlignment="1">
      <alignment horizontal="right" vertical="center"/>
    </xf>
    <xf numFmtId="0" fontId="4" fillId="3" borderId="20" xfId="0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indent="1"/>
    </xf>
    <xf numFmtId="0" fontId="4" fillId="3" borderId="22" xfId="0" applyFont="1" applyFill="1" applyBorder="1" applyAlignment="1">
      <alignment horizontal="right" vertical="center" indent="1"/>
    </xf>
    <xf numFmtId="0" fontId="19" fillId="3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 wrapText="1"/>
    </xf>
    <xf numFmtId="2" fontId="17" fillId="3" borderId="0" xfId="0" applyNumberFormat="1" applyFont="1" applyFill="1" applyAlignment="1" applyProtection="1">
      <alignment horizontal="center"/>
      <protection locked="0"/>
    </xf>
    <xf numFmtId="0" fontId="9" fillId="3" borderId="21" xfId="0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center"/>
    </xf>
    <xf numFmtId="2" fontId="5" fillId="3" borderId="0" xfId="0" applyNumberFormat="1" applyFont="1" applyFill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left" vertical="center" indent="1"/>
    </xf>
  </cellXfs>
  <cellStyles count="2">
    <cellStyle name="Dziesiętny" xfId="1" builtinId="3"/>
    <cellStyle name="Normalny" xfId="0" builtinId="0"/>
  </cellStyles>
  <dxfs count="3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 tint="-0.24994659260841701"/>
      </font>
    </dxf>
    <dxf>
      <font>
        <color auto="1"/>
      </font>
      <fill>
        <patternFill>
          <bgColor rgb="FFFFCCCC"/>
        </patternFill>
      </fill>
    </dxf>
    <dxf>
      <font>
        <color rgb="FF006100"/>
      </font>
      <fill>
        <patternFill>
          <bgColor rgb="FFFFFF6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 tint="-0.24994659260841701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</dxf>
    <dxf>
      <fill>
        <patternFill>
          <bgColor rgb="FFCDE8EF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</border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CDE8EF"/>
      <color rgb="FF5B82FF"/>
      <color rgb="FFFFA99B"/>
      <color rgb="FFFFFF66"/>
      <color rgb="FF0000CC"/>
      <color rgb="FF0033CC"/>
      <color rgb="FF99FF99"/>
      <color rgb="FF76FE86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F104"/>
  <sheetViews>
    <sheetView showGridLines="0" tabSelected="1" zoomScaleNormal="100" workbookViewId="0">
      <selection activeCell="A6" sqref="A6"/>
    </sheetView>
  </sheetViews>
  <sheetFormatPr defaultColWidth="9.109375" defaultRowHeight="14.4" x14ac:dyDescent="0.3"/>
  <cols>
    <col min="1" max="1" width="13.88671875" style="22" customWidth="1"/>
    <col min="2" max="2" width="2.109375" style="1" customWidth="1"/>
    <col min="3" max="3" width="16.44140625" style="1" customWidth="1"/>
    <col min="4" max="4" width="8.6640625" style="1" customWidth="1"/>
    <col min="5" max="10" width="9.109375" style="1" customWidth="1"/>
    <col min="11" max="11" width="2.33203125" style="1" customWidth="1"/>
    <col min="12" max="12" width="10.6640625" style="1" customWidth="1"/>
    <col min="13" max="13" width="10.44140625" style="1" customWidth="1"/>
    <col min="14" max="14" width="12.88671875" style="1" customWidth="1"/>
    <col min="15" max="15" width="1.5546875" style="1" customWidth="1"/>
    <col min="16" max="16" width="9.109375" style="1" hidden="1" customWidth="1"/>
    <col min="17" max="17" width="9.88671875" style="23" hidden="1" customWidth="1"/>
    <col min="18" max="19" width="11.109375" style="22" hidden="1" customWidth="1"/>
    <col min="20" max="20" width="11.109375" style="34" hidden="1" customWidth="1"/>
    <col min="21" max="21" width="11.6640625" style="1" hidden="1" customWidth="1"/>
    <col min="22" max="22" width="15.6640625" style="1" hidden="1" customWidth="1"/>
    <col min="23" max="23" width="21.33203125" style="1" hidden="1" customWidth="1"/>
    <col min="24" max="25" width="9.109375" style="1" hidden="1" customWidth="1"/>
    <col min="26" max="27" width="9.109375" style="1" customWidth="1"/>
    <col min="28" max="16384" width="9.109375" style="1"/>
  </cols>
  <sheetData>
    <row r="1" spans="1:30" ht="37.5" customHeight="1" thickTop="1" thickBot="1" x14ac:dyDescent="0.35">
      <c r="A1" s="24" t="e">
        <f>WEEKDAY(G6,2)</f>
        <v>#VALUE!</v>
      </c>
      <c r="B1" s="132" t="s">
        <v>27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30" ht="8.25" customHeight="1" thickTop="1" x14ac:dyDescent="0.3">
      <c r="A2" s="24" t="str">
        <f>IF(ISNUMBER(G6),A1,"")</f>
        <v/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5" t="s">
        <v>77</v>
      </c>
      <c r="O2" s="2"/>
    </row>
    <row r="3" spans="1:30" ht="31.5" customHeight="1" x14ac:dyDescent="0.45">
      <c r="A3" s="128" t="str">
        <f>IF(A6=0,"z rozwijanej listy wybierz okres rozliczenia","zmiana okresu rozliczenia")</f>
        <v>z rozwijanej listy wybierz okres rozliczenia</v>
      </c>
      <c r="B3" s="2"/>
      <c r="C3" s="133"/>
      <c r="D3" s="133"/>
      <c r="E3" s="133"/>
      <c r="F3" s="133"/>
      <c r="G3" s="80"/>
      <c r="H3" s="80"/>
      <c r="I3" s="130"/>
      <c r="J3" s="130"/>
      <c r="K3" s="130"/>
      <c r="L3" s="130"/>
      <c r="M3" s="130"/>
      <c r="N3" s="130"/>
      <c r="O3" s="2"/>
      <c r="Z3" s="81" t="s">
        <v>60</v>
      </c>
      <c r="AA3" s="81"/>
      <c r="AB3" s="81"/>
      <c r="AC3" s="81"/>
      <c r="AD3" s="81"/>
    </row>
    <row r="4" spans="1:30" ht="24" customHeight="1" x14ac:dyDescent="0.3">
      <c r="A4" s="128"/>
      <c r="B4" s="2"/>
      <c r="C4" s="131" t="s">
        <v>0</v>
      </c>
      <c r="D4" s="131"/>
      <c r="E4" s="131"/>
      <c r="F4" s="131"/>
      <c r="G4" s="3"/>
      <c r="H4" s="25"/>
      <c r="I4" s="131" t="s">
        <v>28</v>
      </c>
      <c r="J4" s="131"/>
      <c r="K4" s="131"/>
      <c r="L4" s="131"/>
      <c r="M4" s="131"/>
      <c r="N4" s="131"/>
      <c r="O4" s="2"/>
      <c r="R4" s="22" t="s">
        <v>52</v>
      </c>
      <c r="Z4" s="81"/>
      <c r="AA4" s="81"/>
      <c r="AB4" s="81"/>
      <c r="AC4" s="81"/>
      <c r="AD4" s="81"/>
    </row>
    <row r="5" spans="1:30" ht="17.399999999999999" x14ac:dyDescent="0.3">
      <c r="A5" s="28" t="str">
        <f>IF(A3="z rozwijanej listy wybierz okres rozliczenia","iii","i")</f>
        <v>iii</v>
      </c>
      <c r="B5" s="2"/>
      <c r="C5" s="2"/>
      <c r="D5" s="2"/>
      <c r="E5" s="2"/>
      <c r="F5" s="2"/>
      <c r="G5" s="2"/>
      <c r="H5" s="2"/>
      <c r="I5" s="79"/>
      <c r="J5" s="79"/>
      <c r="K5" s="79"/>
      <c r="L5" s="79"/>
      <c r="M5" s="79"/>
      <c r="N5" s="79"/>
      <c r="O5" s="2"/>
      <c r="P5" s="1">
        <f>IF(G11&lt;10,18,G11)</f>
        <v>18</v>
      </c>
      <c r="Q5" s="23" t="s">
        <v>76</v>
      </c>
      <c r="Z5" s="83" t="s">
        <v>61</v>
      </c>
      <c r="AA5" s="83"/>
      <c r="AB5" s="83"/>
      <c r="AC5" s="83"/>
      <c r="AD5" s="83"/>
    </row>
    <row r="6" spans="1:30" ht="17.25" customHeight="1" x14ac:dyDescent="0.3">
      <c r="A6" s="29"/>
      <c r="B6" s="2"/>
      <c r="C6" s="120" t="s">
        <v>1</v>
      </c>
      <c r="D6" s="120"/>
      <c r="E6" s="120"/>
      <c r="F6" s="4" t="s">
        <v>13</v>
      </c>
      <c r="G6" s="62" t="str">
        <f>IF(ISBLANK($A$6),"xxx",VLOOKUP($A$6,$R65:$T74,2,FALSE))</f>
        <v>xxx</v>
      </c>
      <c r="H6" s="4" t="s">
        <v>2</v>
      </c>
      <c r="I6" s="62" t="str">
        <f>IF(ISBLANK($A$6),"xxx",VLOOKUP($A$6,$R65:$T74,3,FALSE))</f>
        <v>xxx</v>
      </c>
      <c r="J6" s="5"/>
      <c r="K6" s="2"/>
      <c r="L6" s="2"/>
      <c r="M6" s="2"/>
      <c r="N6" s="2"/>
      <c r="O6" s="2"/>
      <c r="P6" s="60">
        <f>MROUND(G12,1/12)</f>
        <v>6</v>
      </c>
      <c r="Z6" s="83" t="s">
        <v>59</v>
      </c>
      <c r="AA6" s="83"/>
      <c r="AB6" s="83"/>
      <c r="AC6" s="83"/>
      <c r="AD6" s="83"/>
    </row>
    <row r="7" spans="1:30" ht="16.2" customHeight="1" x14ac:dyDescent="0.3">
      <c r="A7" s="30" t="str">
        <f>IF(ISBLANK(A6),"pole obowiązkowe","")</f>
        <v>pole obowiązkowe</v>
      </c>
      <c r="B7" s="2"/>
      <c r="C7" s="6"/>
      <c r="D7" s="6"/>
      <c r="E7" s="6"/>
      <c r="F7" s="6"/>
      <c r="G7" s="20"/>
      <c r="H7" s="6"/>
      <c r="I7" s="20"/>
      <c r="J7" s="6"/>
      <c r="K7" s="2"/>
      <c r="L7" s="2"/>
      <c r="M7" s="2"/>
      <c r="N7" s="2"/>
      <c r="O7" s="2"/>
      <c r="Z7" s="83" t="s">
        <v>62</v>
      </c>
      <c r="AA7" s="83"/>
      <c r="AB7" s="83"/>
      <c r="AC7" s="83"/>
      <c r="AD7" s="83"/>
    </row>
    <row r="8" spans="1:30" ht="18.75" customHeight="1" x14ac:dyDescent="0.3">
      <c r="B8" s="2"/>
      <c r="C8" s="127" t="s">
        <v>32</v>
      </c>
      <c r="D8" s="127"/>
      <c r="E8" s="66" t="s">
        <v>33</v>
      </c>
      <c r="F8" s="66" t="s">
        <v>34</v>
      </c>
      <c r="G8" s="66" t="s">
        <v>35</v>
      </c>
      <c r="H8" s="66" t="s">
        <v>36</v>
      </c>
      <c r="I8" s="66" t="s">
        <v>37</v>
      </c>
      <c r="J8" s="66" t="s">
        <v>38</v>
      </c>
      <c r="K8" s="2"/>
      <c r="L8" s="2"/>
      <c r="M8" s="2"/>
      <c r="N8" s="2"/>
      <c r="O8" s="2"/>
      <c r="R8" s="1"/>
      <c r="S8" s="1"/>
      <c r="T8" s="1"/>
      <c r="Z8" s="83" t="s">
        <v>64</v>
      </c>
      <c r="AA8" s="83"/>
      <c r="AB8" s="83"/>
      <c r="AC8" s="83"/>
      <c r="AD8" s="83"/>
    </row>
    <row r="9" spans="1:30" ht="18.75" customHeight="1" x14ac:dyDescent="0.3">
      <c r="B9" s="2"/>
      <c r="C9" s="127"/>
      <c r="D9" s="127"/>
      <c r="E9" s="63"/>
      <c r="F9" s="63"/>
      <c r="G9" s="63"/>
      <c r="H9" s="63"/>
      <c r="I9" s="63"/>
      <c r="J9" s="77"/>
      <c r="K9" s="85" t="str">
        <f>IF(G12="pole obowiązkowe",R4,IF(G11&lt;15,IF(SUM(P10:U10)&lt;2,R4,""),IF(G11&lt;25,IF(SUM(P10:U10)&lt;4,R4,""))))</f>
        <v>literą  X  zaznacz dni pracy</v>
      </c>
      <c r="L9" s="85"/>
      <c r="M9" s="85"/>
      <c r="N9" s="2"/>
      <c r="O9" s="2"/>
      <c r="P9" s="49" t="str">
        <f t="shared" ref="P9:U9" si="0">IF(E9="x","prawda","fałsz")</f>
        <v>fałsz</v>
      </c>
      <c r="Q9" s="49" t="str">
        <f t="shared" si="0"/>
        <v>fałsz</v>
      </c>
      <c r="R9" s="49" t="str">
        <f t="shared" si="0"/>
        <v>fałsz</v>
      </c>
      <c r="S9" s="49" t="str">
        <f t="shared" si="0"/>
        <v>fałsz</v>
      </c>
      <c r="T9" s="49" t="str">
        <f t="shared" si="0"/>
        <v>fałsz</v>
      </c>
      <c r="U9" s="49" t="str">
        <f t="shared" si="0"/>
        <v>fałsz</v>
      </c>
      <c r="V9" s="48"/>
      <c r="W9" s="48"/>
      <c r="Z9" s="82" t="s">
        <v>63</v>
      </c>
      <c r="AA9" s="82"/>
      <c r="AB9" s="82"/>
      <c r="AC9" s="82"/>
      <c r="AD9" s="82"/>
    </row>
    <row r="10" spans="1:30" ht="18.75" customHeight="1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9">
        <f t="shared" ref="P10:U10" si="1">IF(P9,1,0)</f>
        <v>0</v>
      </c>
      <c r="Q10" s="49">
        <f t="shared" si="1"/>
        <v>0</v>
      </c>
      <c r="R10" s="49">
        <f t="shared" si="1"/>
        <v>0</v>
      </c>
      <c r="S10" s="49">
        <f t="shared" si="1"/>
        <v>0</v>
      </c>
      <c r="T10" s="49">
        <f t="shared" si="1"/>
        <v>0</v>
      </c>
      <c r="U10" s="49">
        <f t="shared" si="1"/>
        <v>0</v>
      </c>
      <c r="V10" s="48" t="s">
        <v>32</v>
      </c>
      <c r="W10" s="48">
        <f>SUM(P10:U10)</f>
        <v>0</v>
      </c>
      <c r="Z10" s="82"/>
      <c r="AA10" s="82"/>
      <c r="AB10" s="82"/>
      <c r="AC10" s="82"/>
      <c r="AD10" s="82"/>
    </row>
    <row r="11" spans="1:30" ht="18.75" customHeight="1" x14ac:dyDescent="0.3">
      <c r="B11" s="2"/>
      <c r="C11" s="122" t="s">
        <v>25</v>
      </c>
      <c r="D11" s="122"/>
      <c r="E11" s="123" t="s">
        <v>3</v>
      </c>
      <c r="F11" s="123"/>
      <c r="G11" s="12">
        <v>3</v>
      </c>
      <c r="H11" s="21" t="str">
        <f>IF(ISBLANK(G11),"pole obowiązkowe","")</f>
        <v/>
      </c>
      <c r="I11" s="8"/>
      <c r="J11" s="8"/>
      <c r="K11" s="2"/>
      <c r="L11" s="2"/>
      <c r="M11" s="2"/>
      <c r="N11" s="2"/>
      <c r="O11" s="2"/>
      <c r="P11" s="49">
        <f>IF(SUM($Q10:$U10)&lt;5,1,0)</f>
        <v>1</v>
      </c>
      <c r="Q11" s="49">
        <f>IF(SUM($R10:$U10)&lt;4,1,Q10)</f>
        <v>1</v>
      </c>
      <c r="R11" s="49">
        <f>IF(SUM($S10:$U10)&lt;3,1,R10)</f>
        <v>1</v>
      </c>
      <c r="S11" s="49">
        <f>IF(SUM($T10:$U10)&lt;2,1,S10)</f>
        <v>1</v>
      </c>
      <c r="T11" s="49">
        <f>IF($U10=0,1,T10)</f>
        <v>1</v>
      </c>
      <c r="U11" s="49">
        <f>U10</f>
        <v>0</v>
      </c>
      <c r="V11" s="48" t="s">
        <v>40</v>
      </c>
      <c r="W11" s="48">
        <f>SUM(P11:U11)</f>
        <v>5</v>
      </c>
    </row>
    <row r="12" spans="1:30" ht="18.75" customHeight="1" x14ac:dyDescent="0.3">
      <c r="B12" s="2"/>
      <c r="C12" s="122"/>
      <c r="D12" s="122"/>
      <c r="E12" s="124" t="s">
        <v>4</v>
      </c>
      <c r="F12" s="124"/>
      <c r="G12" s="7">
        <v>6</v>
      </c>
      <c r="H12" s="21" t="str">
        <f>IF(ISBLANK(G12),"pole obowiązkowe",IF(G12&gt;(P5/2),"błędna liczba nadgodzin",""))</f>
        <v/>
      </c>
      <c r="I12" s="21"/>
      <c r="J12" s="8"/>
      <c r="K12" s="2"/>
      <c r="L12" s="2"/>
      <c r="M12" s="2"/>
      <c r="N12" s="2"/>
      <c r="O12" s="2"/>
      <c r="P12" s="48"/>
      <c r="Q12" s="50"/>
      <c r="R12" s="51"/>
      <c r="S12" s="51"/>
      <c r="T12" s="52"/>
      <c r="U12" s="48"/>
      <c r="V12" s="48"/>
      <c r="W12" s="48"/>
    </row>
    <row r="13" spans="1:30" ht="18.75" hidden="1" customHeight="1" x14ac:dyDescent="0.3">
      <c r="B13" s="2"/>
      <c r="C13" s="125" t="s">
        <v>26</v>
      </c>
      <c r="D13" s="125"/>
      <c r="E13" s="125"/>
      <c r="F13" s="125"/>
      <c r="G13" s="59">
        <v>5</v>
      </c>
      <c r="H13" s="2"/>
      <c r="I13" s="21"/>
      <c r="J13" s="8"/>
      <c r="K13" s="2"/>
      <c r="L13" s="2"/>
      <c r="M13" s="2"/>
      <c r="N13" s="2"/>
      <c r="O13" s="2"/>
      <c r="P13" s="48"/>
      <c r="Q13" s="50"/>
      <c r="R13" s="51"/>
      <c r="S13" s="51"/>
      <c r="T13" s="52"/>
      <c r="U13" s="48"/>
      <c r="V13" s="48"/>
      <c r="W13" s="48"/>
    </row>
    <row r="14" spans="1:30" x14ac:dyDescent="0.3">
      <c r="B14" s="2"/>
      <c r="C14" s="6"/>
      <c r="D14" s="8"/>
      <c r="E14" s="8"/>
      <c r="F14" s="8"/>
      <c r="G14" s="8"/>
      <c r="H14" s="8"/>
      <c r="I14" s="8"/>
      <c r="J14" s="8"/>
      <c r="K14" s="2"/>
      <c r="L14" s="2"/>
      <c r="M14" s="2"/>
      <c r="N14" s="2"/>
      <c r="O14" s="2"/>
    </row>
    <row r="15" spans="1:30" ht="18" customHeight="1" x14ac:dyDescent="0.3">
      <c r="B15" s="2"/>
      <c r="C15" s="134" t="s">
        <v>6</v>
      </c>
      <c r="D15" s="134"/>
      <c r="E15" s="17" t="str">
        <f>IF(ISNUMBER(G6),IF(A2=1,G6,"xxx"),"xxx")</f>
        <v>xxx</v>
      </c>
      <c r="F15" s="17" t="str">
        <f>IF(A2&lt;2,E15+1,IF(A2=2,G6,"xxx"))</f>
        <v>xxx</v>
      </c>
      <c r="G15" s="17" t="str">
        <f>IF(A2&lt;3,F15+1,IF(A2=3,G6,"xxx"))</f>
        <v>xxx</v>
      </c>
      <c r="H15" s="17" t="str">
        <f>IF(A2&lt;4,G15+1,IF(A2=4,G6,"xxx"))</f>
        <v>xxx</v>
      </c>
      <c r="I15" s="17" t="str">
        <f>IF(A2&lt;5,H15+1,IF(A2=5,G6,"xxx"))</f>
        <v>xxx</v>
      </c>
      <c r="J15" s="17" t="str">
        <f>IF(A2&lt;6,I15+1,IF(A2=6,G6,"xxx"))</f>
        <v>xxx</v>
      </c>
      <c r="K15" s="2"/>
      <c r="L15" s="86" t="s">
        <v>39</v>
      </c>
      <c r="M15" s="86" t="s">
        <v>31</v>
      </c>
      <c r="N15" s="87" t="s">
        <v>45</v>
      </c>
      <c r="O15" s="2"/>
      <c r="P15" s="1">
        <f>IF(E15="xxx",0,IF(E19="wolne",0,E17))</f>
        <v>0</v>
      </c>
      <c r="Q15" s="1">
        <f t="shared" ref="Q15:U15" si="2">IF(F15="xxx",0,IF(F19="wolne",0,F17))</f>
        <v>0</v>
      </c>
      <c r="R15" s="1">
        <f t="shared" si="2"/>
        <v>0</v>
      </c>
      <c r="S15" s="1">
        <f t="shared" si="2"/>
        <v>0</v>
      </c>
      <c r="T15" s="1">
        <f t="shared" si="2"/>
        <v>0</v>
      </c>
      <c r="U15" s="1">
        <f t="shared" si="2"/>
        <v>0</v>
      </c>
      <c r="V15" s="1" t="s">
        <v>51</v>
      </c>
    </row>
    <row r="16" spans="1:30" ht="17.25" customHeight="1" x14ac:dyDescent="0.3">
      <c r="B16" s="2"/>
      <c r="C16" s="119" t="s">
        <v>7</v>
      </c>
      <c r="D16" s="119"/>
      <c r="E16" s="61" t="s">
        <v>18</v>
      </c>
      <c r="F16" s="15" t="s">
        <v>19</v>
      </c>
      <c r="G16" s="15" t="s">
        <v>20</v>
      </c>
      <c r="H16" s="15" t="s">
        <v>21</v>
      </c>
      <c r="I16" s="15" t="s">
        <v>22</v>
      </c>
      <c r="J16" s="15" t="s">
        <v>23</v>
      </c>
      <c r="K16" s="2"/>
      <c r="L16" s="86"/>
      <c r="M16" s="86"/>
      <c r="N16" s="88"/>
      <c r="O16" s="2"/>
      <c r="P16" s="1">
        <f>IF(P$11=1,P17,0)</f>
        <v>1</v>
      </c>
      <c r="Q16" s="1">
        <f t="shared" ref="Q16:U16" si="3">IF(Q$11=1,Q17,0)</f>
        <v>1</v>
      </c>
      <c r="R16" s="1">
        <f t="shared" si="3"/>
        <v>1</v>
      </c>
      <c r="S16" s="1">
        <f t="shared" si="3"/>
        <v>1</v>
      </c>
      <c r="T16" s="1">
        <f t="shared" si="3"/>
        <v>1</v>
      </c>
      <c r="U16" s="1">
        <f t="shared" si="3"/>
        <v>0</v>
      </c>
      <c r="V16" s="1" t="s">
        <v>43</v>
      </c>
      <c r="W16" s="1">
        <f>SUM(P16:U16)</f>
        <v>5</v>
      </c>
    </row>
    <row r="17" spans="2:32" ht="17.25" customHeight="1" x14ac:dyDescent="0.3">
      <c r="B17" s="2"/>
      <c r="C17" s="119" t="s">
        <v>8</v>
      </c>
      <c r="D17" s="119"/>
      <c r="E17" s="14"/>
      <c r="F17" s="14"/>
      <c r="G17" s="14"/>
      <c r="H17" s="14"/>
      <c r="I17" s="14"/>
      <c r="J17" s="14"/>
      <c r="K17" s="19"/>
      <c r="L17" s="56">
        <f>$G$11*($W$11-W16)/5</f>
        <v>0</v>
      </c>
      <c r="M17" s="57">
        <f>MROUND(SUM(P15:U15),1/12)</f>
        <v>0</v>
      </c>
      <c r="N17" s="18">
        <f>IF(M17&lt;=L17,0,IF(M17-L17&gt;$P$6,$P$6,M17-L17))</f>
        <v>0</v>
      </c>
      <c r="O17" s="2"/>
      <c r="P17" s="1">
        <f>IF(OR(P18=1,P19=1),1,0)</f>
        <v>1</v>
      </c>
      <c r="Q17" s="1">
        <f t="shared" ref="Q17:U17" si="4">IF(OR(Q18=1,Q19=1),1,0)</f>
        <v>1</v>
      </c>
      <c r="R17" s="1">
        <f t="shared" si="4"/>
        <v>1</v>
      </c>
      <c r="S17" s="1">
        <f t="shared" si="4"/>
        <v>1</v>
      </c>
      <c r="T17" s="1">
        <f t="shared" si="4"/>
        <v>1</v>
      </c>
      <c r="U17" s="1">
        <f t="shared" si="4"/>
        <v>1</v>
      </c>
      <c r="V17" s="1" t="s">
        <v>44</v>
      </c>
      <c r="W17" s="1">
        <f>SUM(P17:U17)</f>
        <v>6</v>
      </c>
      <c r="Y17" s="60">
        <f>M17-L17</f>
        <v>0</v>
      </c>
    </row>
    <row r="18" spans="2:32" ht="17.25" hidden="1" customHeight="1" thickBot="1" x14ac:dyDescent="0.35">
      <c r="B18" s="2"/>
      <c r="C18" s="126" t="s">
        <v>5</v>
      </c>
      <c r="D18" s="126"/>
      <c r="E18" s="26" t="str">
        <f>IF(ISNUMBER(E17),$G$13,"")</f>
        <v/>
      </c>
      <c r="F18" s="26" t="str">
        <f t="shared" ref="F18:J18" si="5">IF(ISNUMBER(F17),$G$13,"")</f>
        <v/>
      </c>
      <c r="G18" s="26" t="str">
        <f t="shared" si="5"/>
        <v/>
      </c>
      <c r="H18" s="26" t="str">
        <f t="shared" si="5"/>
        <v/>
      </c>
      <c r="I18" s="26" t="str">
        <f t="shared" si="5"/>
        <v/>
      </c>
      <c r="J18" s="26" t="str">
        <f t="shared" si="5"/>
        <v/>
      </c>
      <c r="K18" s="2"/>
      <c r="L18" s="39"/>
      <c r="M18" s="2"/>
      <c r="N18" s="2"/>
      <c r="O18" s="2"/>
      <c r="P18" s="1">
        <f>IF(E17="",0,IF(ISTEXT(E17),1,0))</f>
        <v>0</v>
      </c>
      <c r="Q18" s="1">
        <f t="shared" ref="Q18:U18" si="6">IF(F17="",0,IF(ISTEXT(F17),1,0))</f>
        <v>0</v>
      </c>
      <c r="R18" s="1">
        <f t="shared" si="6"/>
        <v>0</v>
      </c>
      <c r="S18" s="1">
        <f t="shared" si="6"/>
        <v>0</v>
      </c>
      <c r="T18" s="1">
        <f t="shared" si="6"/>
        <v>0</v>
      </c>
      <c r="U18" s="1">
        <f t="shared" si="6"/>
        <v>0</v>
      </c>
      <c r="V18" s="1" t="s">
        <v>42</v>
      </c>
      <c r="W18" s="1">
        <f>SUM(P18:U18)</f>
        <v>0</v>
      </c>
    </row>
    <row r="19" spans="2:32" ht="22.5" hidden="1" customHeight="1" x14ac:dyDescent="0.3">
      <c r="B19" s="2"/>
      <c r="C19" s="121" t="s">
        <v>17</v>
      </c>
      <c r="D19" s="121"/>
      <c r="E19" s="31" t="str">
        <f t="shared" ref="E19:J19" si="7">IF(E15="xxx","xxx",IF((ISNUMBER(VLOOKUP(E15,$U$61:$U$112,1,FALSE))),"wolne",IF(ISNUMBER(E17),E17-E18,"")))</f>
        <v>xxx</v>
      </c>
      <c r="F19" s="31" t="str">
        <f t="shared" si="7"/>
        <v>xxx</v>
      </c>
      <c r="G19" s="31" t="str">
        <f t="shared" si="7"/>
        <v>xxx</v>
      </c>
      <c r="H19" s="31" t="str">
        <f t="shared" si="7"/>
        <v>xxx</v>
      </c>
      <c r="I19" s="31" t="str">
        <f t="shared" si="7"/>
        <v>xxx</v>
      </c>
      <c r="J19" s="31" t="str">
        <f t="shared" si="7"/>
        <v>xxx</v>
      </c>
      <c r="K19" s="2"/>
      <c r="L19" s="39"/>
      <c r="M19" s="2"/>
      <c r="N19" s="2"/>
      <c r="O19" s="2"/>
      <c r="P19" s="1">
        <f t="shared" ref="P19:U19" si="8">IF(OR(E19="xxx",E19="wolne"),1,0)</f>
        <v>1</v>
      </c>
      <c r="Q19" s="1">
        <f t="shared" si="8"/>
        <v>1</v>
      </c>
      <c r="R19" s="1">
        <f t="shared" si="8"/>
        <v>1</v>
      </c>
      <c r="S19" s="1">
        <f t="shared" si="8"/>
        <v>1</v>
      </c>
      <c r="T19" s="1">
        <f t="shared" si="8"/>
        <v>1</v>
      </c>
      <c r="U19" s="1">
        <f t="shared" si="8"/>
        <v>1</v>
      </c>
      <c r="V19" s="1" t="s">
        <v>41</v>
      </c>
      <c r="W19" s="1">
        <f>SUM(P19:U19)</f>
        <v>6</v>
      </c>
    </row>
    <row r="20" spans="2:32" ht="18" customHeight="1" x14ac:dyDescent="0.3">
      <c r="B20" s="2"/>
      <c r="C20" s="68"/>
      <c r="D20" s="68"/>
      <c r="E20" s="73" t="str">
        <f>IF(ISERROR(VLOOKUP(E15,$V$62:$W$72,2,FALSE)),"",VLOOKUP(E15,$V$62:$W$72,2,FALSE))</f>
        <v/>
      </c>
      <c r="F20" s="73" t="str">
        <f t="shared" ref="F20:J20" si="9">IF(ISERROR(VLOOKUP(F15,$V$62:$W$72,2,FALSE)),"",VLOOKUP(F15,$V$62:$W$72,2,FALSE))</f>
        <v/>
      </c>
      <c r="G20" s="73" t="str">
        <f t="shared" si="9"/>
        <v/>
      </c>
      <c r="H20" s="73" t="str">
        <f t="shared" si="9"/>
        <v/>
      </c>
      <c r="I20" s="73" t="str">
        <f t="shared" si="9"/>
        <v/>
      </c>
      <c r="J20" s="73" t="str">
        <f t="shared" si="9"/>
        <v/>
      </c>
      <c r="K20" s="2"/>
      <c r="L20" s="39"/>
      <c r="M20" s="2"/>
      <c r="N20" s="2"/>
      <c r="O20" s="2"/>
      <c r="Q20" s="1"/>
      <c r="R20" s="1"/>
      <c r="S20" s="1"/>
      <c r="T20" s="1"/>
    </row>
    <row r="21" spans="2:32" ht="9.6" customHeight="1" x14ac:dyDescent="0.3">
      <c r="B21" s="2"/>
      <c r="C21" s="6"/>
      <c r="D21" s="6"/>
      <c r="E21" s="6"/>
      <c r="F21" s="6"/>
      <c r="G21" s="6"/>
      <c r="H21" s="6"/>
      <c r="I21" s="6"/>
      <c r="J21" s="6"/>
      <c r="K21" s="2"/>
      <c r="L21" s="39"/>
      <c r="M21" s="2"/>
      <c r="N21" s="2"/>
      <c r="O21" s="2"/>
      <c r="AF21" s="76"/>
    </row>
    <row r="22" spans="2:32" ht="17.25" customHeight="1" x14ac:dyDescent="0.3">
      <c r="B22" s="2"/>
      <c r="C22" s="89" t="s">
        <v>9</v>
      </c>
      <c r="D22" s="90"/>
      <c r="E22" s="17" t="str">
        <f>IF(ISNUMBER(J15),IF(J15+2&gt;$I$6,"xxx",J15+2),"xxx")</f>
        <v>xxx</v>
      </c>
      <c r="F22" s="17" t="str">
        <f>IF(ISNUMBER(E22),IF(E22+1&gt;$I$6,"xxx",E22+1),"xxx")</f>
        <v>xxx</v>
      </c>
      <c r="G22" s="17" t="str">
        <f t="shared" ref="G22:J22" si="10">IF(ISNUMBER(F22),IF(F22+1&gt;$I$6,"xxx",F22+1),"xxx")</f>
        <v>xxx</v>
      </c>
      <c r="H22" s="17" t="str">
        <f t="shared" si="10"/>
        <v>xxx</v>
      </c>
      <c r="I22" s="17" t="str">
        <f t="shared" si="10"/>
        <v>xxx</v>
      </c>
      <c r="J22" s="17" t="str">
        <f t="shared" si="10"/>
        <v>xxx</v>
      </c>
      <c r="K22" s="2"/>
      <c r="L22" s="86" t="s">
        <v>39</v>
      </c>
      <c r="M22" s="86" t="s">
        <v>31</v>
      </c>
      <c r="N22" s="87" t="s">
        <v>46</v>
      </c>
      <c r="O22" s="2"/>
      <c r="P22" s="1">
        <f>IF(E22="xxx",0,IF(E26="wolne",0,E24))</f>
        <v>0</v>
      </c>
      <c r="Q22" s="1">
        <f t="shared" ref="Q22" si="11">IF(F22="xxx",0,IF(F26="wolne",0,F24))</f>
        <v>0</v>
      </c>
      <c r="R22" s="1">
        <f t="shared" ref="R22" si="12">IF(G22="xxx",0,IF(G26="wolne",0,G24))</f>
        <v>0</v>
      </c>
      <c r="S22" s="1">
        <f t="shared" ref="S22" si="13">IF(H22="xxx",0,IF(H26="wolne",0,H24))</f>
        <v>0</v>
      </c>
      <c r="T22" s="1">
        <f t="shared" ref="T22" si="14">IF(I22="xxx",0,IF(I26="wolne",0,I24))</f>
        <v>0</v>
      </c>
      <c r="U22" s="1">
        <f t="shared" ref="U22" si="15">IF(J22="xxx",0,IF(J26="wolne",0,J24))</f>
        <v>0</v>
      </c>
      <c r="V22" s="1" t="s">
        <v>51</v>
      </c>
    </row>
    <row r="23" spans="2:32" ht="17.25" customHeight="1" x14ac:dyDescent="0.3">
      <c r="B23" s="2"/>
      <c r="C23" s="91" t="s">
        <v>7</v>
      </c>
      <c r="D23" s="92"/>
      <c r="E23" s="61" t="s">
        <v>18</v>
      </c>
      <c r="F23" s="15" t="s">
        <v>19</v>
      </c>
      <c r="G23" s="15" t="s">
        <v>20</v>
      </c>
      <c r="H23" s="15" t="s">
        <v>21</v>
      </c>
      <c r="I23" s="15" t="s">
        <v>22</v>
      </c>
      <c r="J23" s="15" t="s">
        <v>23</v>
      </c>
      <c r="K23" s="2"/>
      <c r="L23" s="86"/>
      <c r="M23" s="86"/>
      <c r="N23" s="88"/>
      <c r="O23" s="2"/>
      <c r="P23" s="1">
        <f>IF(P$11=1,P24,0)</f>
        <v>1</v>
      </c>
      <c r="Q23" s="1">
        <f t="shared" ref="Q23" si="16">IF(Q$11=1,Q24,0)</f>
        <v>1</v>
      </c>
      <c r="R23" s="1">
        <f t="shared" ref="R23" si="17">IF(R$11=1,R24,0)</f>
        <v>1</v>
      </c>
      <c r="S23" s="1">
        <f t="shared" ref="S23" si="18">IF(S$11=1,S24,0)</f>
        <v>1</v>
      </c>
      <c r="T23" s="1">
        <f t="shared" ref="T23" si="19">IF(T$11=1,T24,0)</f>
        <v>1</v>
      </c>
      <c r="U23" s="1">
        <f t="shared" ref="U23" si="20">IF(U$11=1,U24,0)</f>
        <v>0</v>
      </c>
      <c r="V23" s="1" t="s">
        <v>43</v>
      </c>
      <c r="W23" s="1">
        <f>SUM(P23:U23)</f>
        <v>5</v>
      </c>
    </row>
    <row r="24" spans="2:32" ht="17.25" customHeight="1" x14ac:dyDescent="0.3">
      <c r="B24" s="2"/>
      <c r="C24" s="91" t="s">
        <v>8</v>
      </c>
      <c r="D24" s="92"/>
      <c r="E24" s="14"/>
      <c r="F24" s="14"/>
      <c r="G24" s="14"/>
      <c r="H24" s="14"/>
      <c r="I24" s="14"/>
      <c r="J24" s="14"/>
      <c r="K24" s="19"/>
      <c r="L24" s="56">
        <f>$G$11*($W$11-W23)/5</f>
        <v>0</v>
      </c>
      <c r="M24" s="57">
        <f>MROUND(SUM(P22:U22),1/12)</f>
        <v>0</v>
      </c>
      <c r="N24" s="18">
        <f>IF(M24&lt;=L24,0,IF(M24-L24&gt;$P$6,$P$6,M24-L24))</f>
        <v>0</v>
      </c>
      <c r="O24" s="2"/>
      <c r="P24" s="1">
        <f>IF(OR(P25=1,P26=1),1,0)</f>
        <v>1</v>
      </c>
      <c r="Q24" s="1">
        <f t="shared" ref="Q24:U24" si="21">IF(OR(Q25=1,Q26=1),1,0)</f>
        <v>1</v>
      </c>
      <c r="R24" s="1">
        <f t="shared" si="21"/>
        <v>1</v>
      </c>
      <c r="S24" s="1">
        <f t="shared" si="21"/>
        <v>1</v>
      </c>
      <c r="T24" s="1">
        <f t="shared" si="21"/>
        <v>1</v>
      </c>
      <c r="U24" s="1">
        <f t="shared" si="21"/>
        <v>1</v>
      </c>
      <c r="V24" s="1" t="s">
        <v>44</v>
      </c>
      <c r="W24" s="1">
        <f>SUM(P24:U24)</f>
        <v>6</v>
      </c>
    </row>
    <row r="25" spans="2:32" ht="17.25" hidden="1" customHeight="1" thickBot="1" x14ac:dyDescent="0.35">
      <c r="B25" s="2"/>
      <c r="C25" s="104" t="s">
        <v>5</v>
      </c>
      <c r="D25" s="105"/>
      <c r="E25" s="26" t="str">
        <f t="shared" ref="E25:J25" si="22">IF(ISNUMBER(E24),$G$13,"")</f>
        <v/>
      </c>
      <c r="F25" s="26" t="str">
        <f t="shared" si="22"/>
        <v/>
      </c>
      <c r="G25" s="26" t="str">
        <f t="shared" si="22"/>
        <v/>
      </c>
      <c r="H25" s="26" t="str">
        <f t="shared" si="22"/>
        <v/>
      </c>
      <c r="I25" s="26" t="str">
        <f t="shared" si="22"/>
        <v/>
      </c>
      <c r="J25" s="26" t="str">
        <f t="shared" si="22"/>
        <v/>
      </c>
      <c r="K25" s="2"/>
      <c r="L25" s="58"/>
      <c r="M25" s="58"/>
      <c r="N25" s="2"/>
      <c r="O25" s="2"/>
      <c r="P25" s="1">
        <f>IF(E24="",0,IF(ISTEXT(E24),1,0))</f>
        <v>0</v>
      </c>
      <c r="Q25" s="1">
        <f t="shared" ref="Q25" si="23">IF(F24="",0,IF(ISTEXT(F24),1,0))</f>
        <v>0</v>
      </c>
      <c r="R25" s="1">
        <f t="shared" ref="R25" si="24">IF(G24="",0,IF(ISTEXT(G24),1,0))</f>
        <v>0</v>
      </c>
      <c r="S25" s="1">
        <f t="shared" ref="S25" si="25">IF(H24="",0,IF(ISTEXT(H24),1,0))</f>
        <v>0</v>
      </c>
      <c r="T25" s="1">
        <f t="shared" ref="T25" si="26">IF(I24="",0,IF(ISTEXT(I24),1,0))</f>
        <v>0</v>
      </c>
      <c r="U25" s="1">
        <f t="shared" ref="U25" si="27">IF(J24="",0,IF(ISTEXT(J24),1,0))</f>
        <v>0</v>
      </c>
      <c r="V25" s="1" t="s">
        <v>42</v>
      </c>
      <c r="W25" s="1">
        <f>SUM(P25:U25)</f>
        <v>0</v>
      </c>
    </row>
    <row r="26" spans="2:32" ht="22.5" hidden="1" customHeight="1" x14ac:dyDescent="0.3">
      <c r="B26" s="2"/>
      <c r="C26" s="121" t="s">
        <v>17</v>
      </c>
      <c r="D26" s="121"/>
      <c r="E26" s="31" t="str">
        <f t="shared" ref="E26:J26" si="28">IF(E22="xxx","xxx",IF((ISNUMBER(VLOOKUP(E22,$U$61:$U$112,1,FALSE))),"wolne",IF(ISNUMBER(E24),E24-E25,"")))</f>
        <v>xxx</v>
      </c>
      <c r="F26" s="31" t="str">
        <f t="shared" si="28"/>
        <v>xxx</v>
      </c>
      <c r="G26" s="31" t="str">
        <f t="shared" si="28"/>
        <v>xxx</v>
      </c>
      <c r="H26" s="31" t="str">
        <f t="shared" si="28"/>
        <v>xxx</v>
      </c>
      <c r="I26" s="31" t="str">
        <f t="shared" si="28"/>
        <v>xxx</v>
      </c>
      <c r="J26" s="31" t="str">
        <f t="shared" si="28"/>
        <v>xxx</v>
      </c>
      <c r="K26" s="2"/>
      <c r="L26" s="58"/>
      <c r="M26" s="58"/>
      <c r="N26" s="2"/>
      <c r="O26" s="2"/>
      <c r="P26" s="1">
        <f t="shared" ref="P26" si="29">IF(OR(E26="xxx",E26="wolne"),1,0)</f>
        <v>1</v>
      </c>
      <c r="Q26" s="1">
        <f t="shared" ref="Q26" si="30">IF(OR(F26="xxx",F26="wolne"),1,0)</f>
        <v>1</v>
      </c>
      <c r="R26" s="1">
        <f t="shared" ref="R26" si="31">IF(OR(G26="xxx",G26="wolne"),1,0)</f>
        <v>1</v>
      </c>
      <c r="S26" s="1">
        <f t="shared" ref="S26" si="32">IF(OR(H26="xxx",H26="wolne"),1,0)</f>
        <v>1</v>
      </c>
      <c r="T26" s="1">
        <f t="shared" ref="T26" si="33">IF(OR(I26="xxx",I26="wolne"),1,0)</f>
        <v>1</v>
      </c>
      <c r="U26" s="1">
        <f t="shared" ref="U26" si="34">IF(OR(J26="xxx",J26="wolne"),1,0)</f>
        <v>1</v>
      </c>
      <c r="V26" s="1" t="s">
        <v>41</v>
      </c>
      <c r="W26" s="1">
        <f>SUM(P26:U26)</f>
        <v>6</v>
      </c>
    </row>
    <row r="27" spans="2:32" ht="18" customHeight="1" x14ac:dyDescent="0.3">
      <c r="B27" s="2"/>
      <c r="C27" s="6"/>
      <c r="D27" s="6"/>
      <c r="E27" s="73" t="str">
        <f>IF(ISERROR(VLOOKUP(E22,$V$62:$W$72,2,FALSE)),"",VLOOKUP(E22,$V$62:$W$72,2,FALSE))</f>
        <v/>
      </c>
      <c r="F27" s="73" t="str">
        <f t="shared" ref="F27:J27" si="35">IF(ISERROR(VLOOKUP(F22,$V$62:$W$72,2,FALSE)),"",VLOOKUP(F22,$V$62:$W$72,2,FALSE))</f>
        <v/>
      </c>
      <c r="G27" s="73" t="str">
        <f t="shared" si="35"/>
        <v/>
      </c>
      <c r="H27" s="73" t="str">
        <f t="shared" si="35"/>
        <v/>
      </c>
      <c r="I27" s="73" t="str">
        <f t="shared" si="35"/>
        <v/>
      </c>
      <c r="J27" s="73" t="str">
        <f t="shared" si="35"/>
        <v/>
      </c>
      <c r="K27" s="2"/>
      <c r="L27" s="58"/>
      <c r="M27" s="58"/>
      <c r="N27" s="2"/>
      <c r="O27" s="2"/>
      <c r="Q27" s="1"/>
      <c r="R27" s="1"/>
      <c r="S27" s="1"/>
      <c r="T27" s="1"/>
    </row>
    <row r="28" spans="2:32" ht="9" customHeight="1" x14ac:dyDescent="0.3">
      <c r="B28" s="2"/>
      <c r="C28" s="6"/>
      <c r="D28" s="6"/>
      <c r="E28" s="6"/>
      <c r="F28" s="6"/>
      <c r="G28" s="6"/>
      <c r="H28" s="6"/>
      <c r="I28" s="6"/>
      <c r="J28" s="6"/>
      <c r="K28" s="2"/>
      <c r="L28" s="58"/>
      <c r="M28" s="58"/>
      <c r="N28" s="2"/>
      <c r="O28" s="2"/>
    </row>
    <row r="29" spans="2:32" ht="17.25" customHeight="1" x14ac:dyDescent="0.3">
      <c r="B29" s="2"/>
      <c r="C29" s="89" t="s">
        <v>10</v>
      </c>
      <c r="D29" s="90"/>
      <c r="E29" s="17" t="str">
        <f>IF(ISNUMBER(J22),IF(J22+2&gt;$I$6,"xxx",J22+2),"xxx")</f>
        <v>xxx</v>
      </c>
      <c r="F29" s="17" t="str">
        <f>IF(ISNUMBER(E29),IF(E29+1&gt;$I$6,"xxx",E29+1),"xxx")</f>
        <v>xxx</v>
      </c>
      <c r="G29" s="17" t="str">
        <f t="shared" ref="G29" si="36">IF(ISNUMBER(F29),IF(F29+1&gt;$I$6,"xxx",F29+1),"xxx")</f>
        <v>xxx</v>
      </c>
      <c r="H29" s="17" t="str">
        <f t="shared" ref="H29" si="37">IF(ISNUMBER(G29),IF(G29+1&gt;$I$6,"xxx",G29+1),"xxx")</f>
        <v>xxx</v>
      </c>
      <c r="I29" s="17" t="str">
        <f t="shared" ref="I29" si="38">IF(ISNUMBER(H29),IF(H29+1&gt;$I$6,"xxx",H29+1),"xxx")</f>
        <v>xxx</v>
      </c>
      <c r="J29" s="17" t="str">
        <f t="shared" ref="J29" si="39">IF(ISNUMBER(I29),IF(I29+1&gt;$I$6,"xxx",I29+1),"xxx")</f>
        <v>xxx</v>
      </c>
      <c r="K29" s="2"/>
      <c r="L29" s="86" t="s">
        <v>39</v>
      </c>
      <c r="M29" s="86" t="s">
        <v>31</v>
      </c>
      <c r="N29" s="87" t="s">
        <v>47</v>
      </c>
      <c r="O29" s="2"/>
      <c r="P29" s="1">
        <f>IF(E29="xxx",0,IF(E33="wolne",0,E31))</f>
        <v>0</v>
      </c>
      <c r="Q29" s="1">
        <f t="shared" ref="Q29" si="40">IF(F29="xxx",0,IF(F33="wolne",0,F31))</f>
        <v>0</v>
      </c>
      <c r="R29" s="1">
        <f t="shared" ref="R29" si="41">IF(G29="xxx",0,IF(G33="wolne",0,G31))</f>
        <v>0</v>
      </c>
      <c r="S29" s="1">
        <f t="shared" ref="S29" si="42">IF(H29="xxx",0,IF(H33="wolne",0,H31))</f>
        <v>0</v>
      </c>
      <c r="T29" s="1">
        <f t="shared" ref="T29" si="43">IF(I29="xxx",0,IF(I33="wolne",0,I31))</f>
        <v>0</v>
      </c>
      <c r="U29" s="1">
        <f t="shared" ref="U29" si="44">IF(J29="xxx",0,IF(J33="wolne",0,J31))</f>
        <v>0</v>
      </c>
      <c r="V29" s="1" t="s">
        <v>51</v>
      </c>
    </row>
    <row r="30" spans="2:32" ht="17.25" customHeight="1" x14ac:dyDescent="0.3">
      <c r="B30" s="2"/>
      <c r="C30" s="91" t="s">
        <v>7</v>
      </c>
      <c r="D30" s="92"/>
      <c r="E30" s="61" t="s">
        <v>18</v>
      </c>
      <c r="F30" s="15" t="s">
        <v>19</v>
      </c>
      <c r="G30" s="15" t="s">
        <v>20</v>
      </c>
      <c r="H30" s="15" t="s">
        <v>21</v>
      </c>
      <c r="I30" s="15" t="s">
        <v>22</v>
      </c>
      <c r="J30" s="15" t="s">
        <v>23</v>
      </c>
      <c r="K30" s="2"/>
      <c r="L30" s="86"/>
      <c r="M30" s="86"/>
      <c r="N30" s="88"/>
      <c r="O30" s="2"/>
      <c r="P30" s="1">
        <f>IF(P$11=1,P31,0)</f>
        <v>1</v>
      </c>
      <c r="Q30" s="1">
        <f t="shared" ref="Q30" si="45">IF(Q$11=1,Q31,0)</f>
        <v>1</v>
      </c>
      <c r="R30" s="1">
        <f t="shared" ref="R30" si="46">IF(R$11=1,R31,0)</f>
        <v>1</v>
      </c>
      <c r="S30" s="1">
        <f t="shared" ref="S30" si="47">IF(S$11=1,S31,0)</f>
        <v>1</v>
      </c>
      <c r="T30" s="1">
        <f t="shared" ref="T30" si="48">IF(T$11=1,T31,0)</f>
        <v>1</v>
      </c>
      <c r="U30" s="1">
        <f t="shared" ref="U30" si="49">IF(U$11=1,U31,0)</f>
        <v>0</v>
      </c>
      <c r="V30" s="1" t="s">
        <v>43</v>
      </c>
      <c r="W30" s="1">
        <f>SUM(P30:U30)</f>
        <v>5</v>
      </c>
    </row>
    <row r="31" spans="2:32" ht="17.25" customHeight="1" x14ac:dyDescent="0.3">
      <c r="B31" s="2"/>
      <c r="C31" s="91" t="s">
        <v>8</v>
      </c>
      <c r="D31" s="92"/>
      <c r="E31" s="14"/>
      <c r="F31" s="14"/>
      <c r="G31" s="14"/>
      <c r="H31" s="14"/>
      <c r="I31" s="14"/>
      <c r="J31" s="14"/>
      <c r="K31" s="19"/>
      <c r="L31" s="56">
        <f>$G$11*($W$11-W30)/5</f>
        <v>0</v>
      </c>
      <c r="M31" s="57">
        <f>MROUND(SUM(P29:U29),1/12)</f>
        <v>0</v>
      </c>
      <c r="N31" s="18">
        <f>IF(M31&lt;=L31,0,IF(M31-L31&gt;$P$6,$P$6,M31-L31))</f>
        <v>0</v>
      </c>
      <c r="O31" s="2"/>
      <c r="P31" s="1">
        <f>IF(OR(P32=1,P33=1),1,0)</f>
        <v>1</v>
      </c>
      <c r="Q31" s="1">
        <f t="shared" ref="Q31:U31" si="50">IF(OR(Q32=1,Q33=1),1,0)</f>
        <v>1</v>
      </c>
      <c r="R31" s="1">
        <f t="shared" si="50"/>
        <v>1</v>
      </c>
      <c r="S31" s="1">
        <f t="shared" si="50"/>
        <v>1</v>
      </c>
      <c r="T31" s="1">
        <f t="shared" si="50"/>
        <v>1</v>
      </c>
      <c r="U31" s="1">
        <f t="shared" si="50"/>
        <v>1</v>
      </c>
      <c r="V31" s="1" t="s">
        <v>44</v>
      </c>
      <c r="W31" s="1">
        <f>SUM(P31:U31)</f>
        <v>6</v>
      </c>
    </row>
    <row r="32" spans="2:32" ht="17.25" hidden="1" customHeight="1" thickBot="1" x14ac:dyDescent="0.35">
      <c r="B32" s="2"/>
      <c r="C32" s="104" t="s">
        <v>5</v>
      </c>
      <c r="D32" s="105"/>
      <c r="E32" s="26" t="str">
        <f t="shared" ref="E32:I32" si="51">IF(ISNUMBER(E31),$G$13,"")</f>
        <v/>
      </c>
      <c r="F32" s="26" t="str">
        <f t="shared" si="51"/>
        <v/>
      </c>
      <c r="G32" s="26" t="str">
        <f t="shared" si="51"/>
        <v/>
      </c>
      <c r="H32" s="26" t="str">
        <f t="shared" si="51"/>
        <v/>
      </c>
      <c r="I32" s="26" t="str">
        <f t="shared" si="51"/>
        <v/>
      </c>
      <c r="J32" s="26" t="str">
        <f t="shared" ref="J32" si="52">IF(ISNUMBER(J31),$G$13,"")</f>
        <v/>
      </c>
      <c r="K32" s="2"/>
      <c r="L32" s="58"/>
      <c r="M32" s="58"/>
      <c r="N32" s="2"/>
      <c r="O32" s="2"/>
      <c r="P32" s="1">
        <f>IF(E31="",0,IF(ISTEXT(E31),1,0))</f>
        <v>0</v>
      </c>
      <c r="Q32" s="1">
        <f t="shared" ref="Q32" si="53">IF(F31="",0,IF(ISTEXT(F31),1,0))</f>
        <v>0</v>
      </c>
      <c r="R32" s="1">
        <f t="shared" ref="R32" si="54">IF(G31="",0,IF(ISTEXT(G31),1,0))</f>
        <v>0</v>
      </c>
      <c r="S32" s="1">
        <f t="shared" ref="S32" si="55">IF(H31="",0,IF(ISTEXT(H31),1,0))</f>
        <v>0</v>
      </c>
      <c r="T32" s="1">
        <f t="shared" ref="T32" si="56">IF(I31="",0,IF(ISTEXT(I31),1,0))</f>
        <v>0</v>
      </c>
      <c r="U32" s="1">
        <f t="shared" ref="U32" si="57">IF(J31="",0,IF(ISTEXT(J31),1,0))</f>
        <v>0</v>
      </c>
      <c r="V32" s="1" t="s">
        <v>42</v>
      </c>
      <c r="W32" s="1">
        <f>SUM(P32:U32)</f>
        <v>0</v>
      </c>
    </row>
    <row r="33" spans="2:23" ht="22.5" hidden="1" customHeight="1" x14ac:dyDescent="0.3">
      <c r="B33" s="2"/>
      <c r="C33" s="121" t="s">
        <v>17</v>
      </c>
      <c r="D33" s="121"/>
      <c r="E33" s="31" t="str">
        <f t="shared" ref="E33:J33" si="58">IF(E29="xxx","xxx",IF((ISNUMBER(VLOOKUP(E29,$U$61:$U$112,1,FALSE))),"wolne",IF(ISNUMBER(E31),E31-E32,"")))</f>
        <v>xxx</v>
      </c>
      <c r="F33" s="31" t="str">
        <f t="shared" si="58"/>
        <v>xxx</v>
      </c>
      <c r="G33" s="31" t="str">
        <f t="shared" si="58"/>
        <v>xxx</v>
      </c>
      <c r="H33" s="31" t="str">
        <f t="shared" si="58"/>
        <v>xxx</v>
      </c>
      <c r="I33" s="31" t="str">
        <f t="shared" si="58"/>
        <v>xxx</v>
      </c>
      <c r="J33" s="31" t="str">
        <f t="shared" si="58"/>
        <v>xxx</v>
      </c>
      <c r="K33" s="2"/>
      <c r="L33" s="58"/>
      <c r="M33" s="58"/>
      <c r="N33" s="2"/>
      <c r="O33" s="2"/>
      <c r="P33" s="1">
        <f t="shared" ref="P33" si="59">IF(OR(E33="xxx",E33="wolne"),1,0)</f>
        <v>1</v>
      </c>
      <c r="Q33" s="1">
        <f t="shared" ref="Q33" si="60">IF(OR(F33="xxx",F33="wolne"),1,0)</f>
        <v>1</v>
      </c>
      <c r="R33" s="1">
        <f t="shared" ref="R33" si="61">IF(OR(G33="xxx",G33="wolne"),1,0)</f>
        <v>1</v>
      </c>
      <c r="S33" s="1">
        <f t="shared" ref="S33" si="62">IF(OR(H33="xxx",H33="wolne"),1,0)</f>
        <v>1</v>
      </c>
      <c r="T33" s="1">
        <f t="shared" ref="T33" si="63">IF(OR(I33="xxx",I33="wolne"),1,0)</f>
        <v>1</v>
      </c>
      <c r="U33" s="1">
        <f t="shared" ref="U33" si="64">IF(OR(J33="xxx",J33="wolne"),1,0)</f>
        <v>1</v>
      </c>
      <c r="V33" s="1" t="s">
        <v>41</v>
      </c>
      <c r="W33" s="1">
        <f>SUM(P33:U33)</f>
        <v>6</v>
      </c>
    </row>
    <row r="34" spans="2:23" ht="18" customHeight="1" x14ac:dyDescent="0.3">
      <c r="B34" s="2"/>
      <c r="C34" s="68"/>
      <c r="D34" s="68"/>
      <c r="E34" s="73" t="str">
        <f>IF(ISERROR(VLOOKUP(E29,$V$62:$W$72,2,FALSE)),"",VLOOKUP(E29,$V$62:$W$72,2,FALSE))</f>
        <v/>
      </c>
      <c r="F34" s="73" t="str">
        <f t="shared" ref="F34:J34" si="65">IF(ISERROR(VLOOKUP(F29,$V$62:$W$72,2,FALSE)),"",VLOOKUP(F29,$V$62:$W$72,2,FALSE))</f>
        <v/>
      </c>
      <c r="G34" s="73" t="str">
        <f t="shared" si="65"/>
        <v/>
      </c>
      <c r="H34" s="73" t="str">
        <f t="shared" si="65"/>
        <v/>
      </c>
      <c r="I34" s="73" t="str">
        <f t="shared" si="65"/>
        <v/>
      </c>
      <c r="J34" s="73" t="str">
        <f t="shared" si="65"/>
        <v/>
      </c>
      <c r="K34" s="2"/>
      <c r="L34" s="58"/>
      <c r="M34" s="58"/>
      <c r="N34" s="2"/>
      <c r="O34" s="2"/>
      <c r="Q34" s="1"/>
      <c r="R34" s="1"/>
      <c r="S34" s="1"/>
      <c r="T34" s="1"/>
    </row>
    <row r="35" spans="2:23" ht="9.6" customHeight="1" x14ac:dyDescent="0.3">
      <c r="B35" s="2"/>
      <c r="C35" s="6"/>
      <c r="D35" s="6"/>
      <c r="E35" s="6"/>
      <c r="F35" s="6"/>
      <c r="G35" s="6"/>
      <c r="H35" s="6"/>
      <c r="I35" s="6"/>
      <c r="J35" s="6"/>
      <c r="K35" s="2"/>
      <c r="L35" s="58"/>
      <c r="M35" s="58"/>
      <c r="N35" s="2"/>
      <c r="O35" s="2"/>
    </row>
    <row r="36" spans="2:23" ht="17.25" customHeight="1" x14ac:dyDescent="0.3">
      <c r="B36" s="2"/>
      <c r="C36" s="89" t="s">
        <v>11</v>
      </c>
      <c r="D36" s="90"/>
      <c r="E36" s="17" t="str">
        <f>IF(ISNUMBER(J29),IF(J29+2&gt;$I$6,"xxx",J29+2),"xxx")</f>
        <v>xxx</v>
      </c>
      <c r="F36" s="17" t="str">
        <f>IF(ISNUMBER(E36),IF(E36+1&gt;$I$6,"xxx",E36+1),"xxx")</f>
        <v>xxx</v>
      </c>
      <c r="G36" s="17" t="str">
        <f t="shared" ref="G36" si="66">IF(ISNUMBER(F36),IF(F36+1&gt;$I$6,"xxx",F36+1),"xxx")</f>
        <v>xxx</v>
      </c>
      <c r="H36" s="17" t="str">
        <f t="shared" ref="H36" si="67">IF(ISNUMBER(G36),IF(G36+1&gt;$I$6,"xxx",G36+1),"xxx")</f>
        <v>xxx</v>
      </c>
      <c r="I36" s="17" t="str">
        <f t="shared" ref="I36" si="68">IF(ISNUMBER(H36),IF(H36+1&gt;$I$6,"xxx",H36+1),"xxx")</f>
        <v>xxx</v>
      </c>
      <c r="J36" s="17" t="str">
        <f t="shared" ref="J36" si="69">IF(ISNUMBER(I36),IF(I36+1&gt;$I$6,"xxx",I36+1),"xxx")</f>
        <v>xxx</v>
      </c>
      <c r="K36" s="2"/>
      <c r="L36" s="86" t="s">
        <v>39</v>
      </c>
      <c r="M36" s="86" t="s">
        <v>31</v>
      </c>
      <c r="N36" s="87" t="s">
        <v>48</v>
      </c>
      <c r="O36" s="2"/>
      <c r="P36" s="1">
        <f>IF(E36="xxx",0,IF(E40="wolne",0,E38))</f>
        <v>0</v>
      </c>
      <c r="Q36" s="1">
        <f t="shared" ref="Q36" si="70">IF(F36="xxx",0,IF(F40="wolne",0,F38))</f>
        <v>0</v>
      </c>
      <c r="R36" s="1">
        <f t="shared" ref="R36" si="71">IF(G36="xxx",0,IF(G40="wolne",0,G38))</f>
        <v>0</v>
      </c>
      <c r="S36" s="1">
        <f t="shared" ref="S36" si="72">IF(H36="xxx",0,IF(H40="wolne",0,H38))</f>
        <v>0</v>
      </c>
      <c r="T36" s="1">
        <f t="shared" ref="T36" si="73">IF(I36="xxx",0,IF(I40="wolne",0,I38))</f>
        <v>0</v>
      </c>
      <c r="U36" s="1">
        <f t="shared" ref="U36" si="74">IF(J36="xxx",0,IF(J40="wolne",0,J38))</f>
        <v>0</v>
      </c>
      <c r="V36" s="1" t="s">
        <v>51</v>
      </c>
    </row>
    <row r="37" spans="2:23" ht="17.25" customHeight="1" x14ac:dyDescent="0.3">
      <c r="B37" s="2"/>
      <c r="C37" s="91" t="s">
        <v>7</v>
      </c>
      <c r="D37" s="92"/>
      <c r="E37" s="61" t="s">
        <v>18</v>
      </c>
      <c r="F37" s="15" t="s">
        <v>19</v>
      </c>
      <c r="G37" s="15" t="s">
        <v>20</v>
      </c>
      <c r="H37" s="15" t="s">
        <v>21</v>
      </c>
      <c r="I37" s="15" t="s">
        <v>22</v>
      </c>
      <c r="J37" s="15" t="s">
        <v>23</v>
      </c>
      <c r="K37" s="2"/>
      <c r="L37" s="86"/>
      <c r="M37" s="86"/>
      <c r="N37" s="88"/>
      <c r="O37" s="2"/>
      <c r="P37" s="1">
        <f>IF(P$11=1,P38,0)</f>
        <v>1</v>
      </c>
      <c r="Q37" s="1">
        <f t="shared" ref="Q37" si="75">IF(Q$11=1,Q38,0)</f>
        <v>1</v>
      </c>
      <c r="R37" s="1">
        <f t="shared" ref="R37" si="76">IF(R$11=1,R38,0)</f>
        <v>1</v>
      </c>
      <c r="S37" s="1">
        <f t="shared" ref="S37" si="77">IF(S$11=1,S38,0)</f>
        <v>1</v>
      </c>
      <c r="T37" s="1">
        <f t="shared" ref="T37" si="78">IF(T$11=1,T38,0)</f>
        <v>1</v>
      </c>
      <c r="U37" s="1">
        <f t="shared" ref="U37" si="79">IF(U$11=1,U38,0)</f>
        <v>0</v>
      </c>
      <c r="V37" s="1" t="s">
        <v>43</v>
      </c>
      <c r="W37" s="1">
        <f>SUM(P37:U37)</f>
        <v>5</v>
      </c>
    </row>
    <row r="38" spans="2:23" ht="17.25" customHeight="1" x14ac:dyDescent="0.3">
      <c r="B38" s="2"/>
      <c r="C38" s="91" t="s">
        <v>8</v>
      </c>
      <c r="D38" s="92"/>
      <c r="E38" s="14"/>
      <c r="F38" s="14"/>
      <c r="G38" s="14"/>
      <c r="H38" s="14"/>
      <c r="I38" s="14"/>
      <c r="J38" s="14"/>
      <c r="K38" s="19"/>
      <c r="L38" s="56">
        <f>$G$11*($W$11-W37)/5</f>
        <v>0</v>
      </c>
      <c r="M38" s="57">
        <f>MROUND(SUM(P36:U36),1/12)</f>
        <v>0</v>
      </c>
      <c r="N38" s="18">
        <f>IF(M38&lt;=L38,0,IF(M38-L38&gt;$P$6,$P$6,M38-L38))</f>
        <v>0</v>
      </c>
      <c r="O38" s="2"/>
      <c r="P38" s="1">
        <f>IF(OR(P39=1,P40=1),1,0)</f>
        <v>1</v>
      </c>
      <c r="Q38" s="1">
        <f t="shared" ref="Q38:U38" si="80">IF(OR(Q39=1,Q40=1),1,0)</f>
        <v>1</v>
      </c>
      <c r="R38" s="1">
        <f t="shared" si="80"/>
        <v>1</v>
      </c>
      <c r="S38" s="1">
        <f t="shared" si="80"/>
        <v>1</v>
      </c>
      <c r="T38" s="1">
        <f t="shared" si="80"/>
        <v>1</v>
      </c>
      <c r="U38" s="1">
        <f t="shared" si="80"/>
        <v>1</v>
      </c>
      <c r="V38" s="1" t="s">
        <v>44</v>
      </c>
      <c r="W38" s="1">
        <f>SUM(P38:U38)</f>
        <v>6</v>
      </c>
    </row>
    <row r="39" spans="2:23" ht="17.25" hidden="1" customHeight="1" thickBot="1" x14ac:dyDescent="0.35">
      <c r="B39" s="2"/>
      <c r="C39" s="104" t="s">
        <v>5</v>
      </c>
      <c r="D39" s="105"/>
      <c r="E39" s="26" t="str">
        <f t="shared" ref="E39:I39" si="81">IF(ISNUMBER(E38),$G$13,"")</f>
        <v/>
      </c>
      <c r="F39" s="26" t="str">
        <f t="shared" si="81"/>
        <v/>
      </c>
      <c r="G39" s="26" t="str">
        <f t="shared" si="81"/>
        <v/>
      </c>
      <c r="H39" s="26" t="str">
        <f t="shared" si="81"/>
        <v/>
      </c>
      <c r="I39" s="26" t="str">
        <f t="shared" si="81"/>
        <v/>
      </c>
      <c r="J39" s="26" t="str">
        <f t="shared" ref="J39" si="82">IF(ISNUMBER(J38),$G$13,"")</f>
        <v/>
      </c>
      <c r="K39" s="2"/>
      <c r="L39" s="58"/>
      <c r="M39" s="58"/>
      <c r="N39" s="2"/>
      <c r="O39" s="2"/>
      <c r="P39" s="1">
        <f>IF(E38="",0,IF(ISTEXT(E38),1,0))</f>
        <v>0</v>
      </c>
      <c r="Q39" s="1">
        <f t="shared" ref="Q39" si="83">IF(F38="",0,IF(ISTEXT(F38),1,0))</f>
        <v>0</v>
      </c>
      <c r="R39" s="1">
        <f t="shared" ref="R39" si="84">IF(G38="",0,IF(ISTEXT(G38),1,0))</f>
        <v>0</v>
      </c>
      <c r="S39" s="1">
        <f t="shared" ref="S39" si="85">IF(H38="",0,IF(ISTEXT(H38),1,0))</f>
        <v>0</v>
      </c>
      <c r="T39" s="1">
        <f t="shared" ref="T39" si="86">IF(I38="",0,IF(ISTEXT(I38),1,0))</f>
        <v>0</v>
      </c>
      <c r="U39" s="1">
        <f t="shared" ref="U39" si="87">IF(J38="",0,IF(ISTEXT(J38),1,0))</f>
        <v>0</v>
      </c>
      <c r="V39" s="1" t="s">
        <v>42</v>
      </c>
      <c r="W39" s="1">
        <f>SUM(P39:U39)</f>
        <v>0</v>
      </c>
    </row>
    <row r="40" spans="2:23" ht="22.5" hidden="1" customHeight="1" x14ac:dyDescent="0.3">
      <c r="B40" s="2"/>
      <c r="C40" s="121" t="s">
        <v>17</v>
      </c>
      <c r="D40" s="121"/>
      <c r="E40" s="31" t="str">
        <f t="shared" ref="E40:J40" si="88">IF(E36="xxx","xxx",IF((ISNUMBER(VLOOKUP(E36,$U$61:$U$112,1,FALSE))),"wolne",IF(ISNUMBER(E38),E38-E39,"")))</f>
        <v>xxx</v>
      </c>
      <c r="F40" s="31" t="str">
        <f t="shared" si="88"/>
        <v>xxx</v>
      </c>
      <c r="G40" s="31" t="str">
        <f t="shared" si="88"/>
        <v>xxx</v>
      </c>
      <c r="H40" s="31" t="str">
        <f t="shared" si="88"/>
        <v>xxx</v>
      </c>
      <c r="I40" s="31" t="str">
        <f t="shared" si="88"/>
        <v>xxx</v>
      </c>
      <c r="J40" s="31" t="str">
        <f t="shared" si="88"/>
        <v>xxx</v>
      </c>
      <c r="K40" s="2"/>
      <c r="L40" s="58"/>
      <c r="M40" s="58"/>
      <c r="N40" s="2"/>
      <c r="O40" s="2"/>
      <c r="P40" s="1">
        <f t="shared" ref="P40" si="89">IF(OR(E40="xxx",E40="wolne"),1,0)</f>
        <v>1</v>
      </c>
      <c r="Q40" s="1">
        <f t="shared" ref="Q40" si="90">IF(OR(F40="xxx",F40="wolne"),1,0)</f>
        <v>1</v>
      </c>
      <c r="R40" s="1">
        <f t="shared" ref="R40" si="91">IF(OR(G40="xxx",G40="wolne"),1,0)</f>
        <v>1</v>
      </c>
      <c r="S40" s="1">
        <f t="shared" ref="S40" si="92">IF(OR(H40="xxx",H40="wolne"),1,0)</f>
        <v>1</v>
      </c>
      <c r="T40" s="1">
        <f t="shared" ref="T40" si="93">IF(OR(I40="xxx",I40="wolne"),1,0)</f>
        <v>1</v>
      </c>
      <c r="U40" s="1">
        <f t="shared" ref="U40" si="94">IF(OR(J40="xxx",J40="wolne"),1,0)</f>
        <v>1</v>
      </c>
      <c r="V40" s="1" t="s">
        <v>41</v>
      </c>
      <c r="W40" s="1">
        <f>SUM(P40:U40)</f>
        <v>6</v>
      </c>
    </row>
    <row r="41" spans="2:23" ht="18" customHeight="1" x14ac:dyDescent="0.3">
      <c r="B41" s="2"/>
      <c r="C41" s="68"/>
      <c r="D41" s="68"/>
      <c r="E41" s="73" t="str">
        <f>IF(ISERROR(VLOOKUP(E36,$V$62:$W$72,2,FALSE)),"",VLOOKUP(E36,$V$62:$W$72,2,FALSE))</f>
        <v/>
      </c>
      <c r="F41" s="78" t="str">
        <f t="shared" ref="F41:J41" si="95">IF(ISERROR(VLOOKUP(F36,$V$62:$W$72,2,FALSE)),"",VLOOKUP(F36,$V$62:$W$72,2,FALSE))</f>
        <v/>
      </c>
      <c r="G41" s="78" t="str">
        <f t="shared" si="95"/>
        <v/>
      </c>
      <c r="H41" s="78" t="str">
        <f t="shared" si="95"/>
        <v/>
      </c>
      <c r="I41" s="73" t="str">
        <f t="shared" si="95"/>
        <v/>
      </c>
      <c r="J41" s="73" t="str">
        <f t="shared" si="95"/>
        <v/>
      </c>
      <c r="K41" s="2"/>
      <c r="L41" s="58"/>
      <c r="M41" s="58"/>
      <c r="N41" s="2"/>
      <c r="O41" s="2"/>
      <c r="Q41" s="1"/>
      <c r="R41" s="1"/>
      <c r="S41" s="1"/>
      <c r="T41" s="1"/>
    </row>
    <row r="42" spans="2:23" ht="9" customHeight="1" x14ac:dyDescent="0.3">
      <c r="B42" s="2"/>
      <c r="C42" s="6"/>
      <c r="D42" s="6"/>
      <c r="E42" s="6"/>
      <c r="F42" s="6"/>
      <c r="G42" s="6"/>
      <c r="H42" s="6"/>
      <c r="I42" s="6"/>
      <c r="J42" s="6"/>
      <c r="K42" s="2"/>
      <c r="L42" s="58"/>
      <c r="M42" s="58"/>
      <c r="N42" s="2"/>
      <c r="O42" s="2"/>
    </row>
    <row r="43" spans="2:23" ht="17.25" customHeight="1" x14ac:dyDescent="0.3">
      <c r="B43" s="2"/>
      <c r="C43" s="89" t="s">
        <v>12</v>
      </c>
      <c r="D43" s="90"/>
      <c r="E43" s="17" t="str">
        <f>IF(ISNUMBER(J36),IF(J36+2&gt;$I$6,"xxx",J36+2),"xxx")</f>
        <v>xxx</v>
      </c>
      <c r="F43" s="17" t="str">
        <f>IF(ISNUMBER(E43),IF(E43+1&gt;$I$6,"xxx",E43+1),"xxx")</f>
        <v>xxx</v>
      </c>
      <c r="G43" s="17" t="str">
        <f t="shared" ref="G43" si="96">IF(ISNUMBER(F43),IF(F43+1&gt;$I$6,"xxx",F43+1),"xxx")</f>
        <v>xxx</v>
      </c>
      <c r="H43" s="17" t="str">
        <f t="shared" ref="H43" si="97">IF(ISNUMBER(G43),IF(G43+1&gt;$I$6,"xxx",G43+1),"xxx")</f>
        <v>xxx</v>
      </c>
      <c r="I43" s="17" t="str">
        <f t="shared" ref="I43" si="98">IF(ISNUMBER(H43),IF(H43+1&gt;$I$6,"xxx",H43+1),"xxx")</f>
        <v>xxx</v>
      </c>
      <c r="J43" s="17" t="str">
        <f t="shared" ref="J43" si="99">IF(ISNUMBER(I43),IF(I43+1&gt;$I$6,"xxx",I43+1),"xxx")</f>
        <v>xxx</v>
      </c>
      <c r="K43" s="2"/>
      <c r="L43" s="86" t="s">
        <v>39</v>
      </c>
      <c r="M43" s="86" t="s">
        <v>31</v>
      </c>
      <c r="N43" s="87" t="s">
        <v>49</v>
      </c>
      <c r="O43" s="2"/>
      <c r="P43" s="1">
        <f>IF(E43="xxx",0,IF(E47="wolne",0,E45))</f>
        <v>0</v>
      </c>
      <c r="Q43" s="1">
        <f t="shared" ref="Q43" si="100">IF(F43="xxx",0,IF(F47="wolne",0,F45))</f>
        <v>0</v>
      </c>
      <c r="R43" s="1">
        <f t="shared" ref="R43" si="101">IF(G43="xxx",0,IF(G47="wolne",0,G45))</f>
        <v>0</v>
      </c>
      <c r="S43" s="1">
        <f t="shared" ref="S43" si="102">IF(H43="xxx",0,IF(H47="wolne",0,H45))</f>
        <v>0</v>
      </c>
      <c r="T43" s="1">
        <f t="shared" ref="T43" si="103">IF(I43="xxx",0,IF(I47="wolne",0,I45))</f>
        <v>0</v>
      </c>
      <c r="U43" s="1">
        <f t="shared" ref="U43" si="104">IF(J43="xxx",0,IF(J47="wolne",0,J45))</f>
        <v>0</v>
      </c>
      <c r="V43" s="1" t="s">
        <v>51</v>
      </c>
    </row>
    <row r="44" spans="2:23" ht="17.25" customHeight="1" x14ac:dyDescent="0.3">
      <c r="B44" s="2"/>
      <c r="C44" s="91" t="s">
        <v>7</v>
      </c>
      <c r="D44" s="92"/>
      <c r="E44" s="61" t="s">
        <v>18</v>
      </c>
      <c r="F44" s="15" t="s">
        <v>19</v>
      </c>
      <c r="G44" s="15" t="s">
        <v>20</v>
      </c>
      <c r="H44" s="15" t="s">
        <v>21</v>
      </c>
      <c r="I44" s="15" t="s">
        <v>22</v>
      </c>
      <c r="J44" s="15" t="s">
        <v>23</v>
      </c>
      <c r="K44" s="2"/>
      <c r="L44" s="86"/>
      <c r="M44" s="86"/>
      <c r="N44" s="88"/>
      <c r="O44" s="2"/>
      <c r="P44" s="1">
        <f>IF(P$11=1,P45,0)</f>
        <v>1</v>
      </c>
      <c r="Q44" s="1">
        <f t="shared" ref="Q44" si="105">IF(Q$11=1,Q45,0)</f>
        <v>1</v>
      </c>
      <c r="R44" s="1">
        <f t="shared" ref="R44" si="106">IF(R$11=1,R45,0)</f>
        <v>1</v>
      </c>
      <c r="S44" s="1">
        <f t="shared" ref="S44" si="107">IF(S$11=1,S45,0)</f>
        <v>1</v>
      </c>
      <c r="T44" s="1">
        <f t="shared" ref="T44" si="108">IF(T$11=1,T45,0)</f>
        <v>1</v>
      </c>
      <c r="U44" s="1">
        <f t="shared" ref="U44" si="109">IF(U$11=1,U45,0)</f>
        <v>0</v>
      </c>
      <c r="V44" s="1" t="s">
        <v>43</v>
      </c>
      <c r="W44" s="1">
        <f>SUM(P44:U44)</f>
        <v>5</v>
      </c>
    </row>
    <row r="45" spans="2:23" ht="17.25" customHeight="1" x14ac:dyDescent="0.3">
      <c r="B45" s="2"/>
      <c r="C45" s="91" t="s">
        <v>8</v>
      </c>
      <c r="D45" s="92"/>
      <c r="E45" s="14"/>
      <c r="F45" s="14"/>
      <c r="G45" s="14"/>
      <c r="H45" s="14"/>
      <c r="I45" s="14"/>
      <c r="J45" s="14"/>
      <c r="K45" s="19"/>
      <c r="L45" s="56">
        <f>$G$11*($W$11-W44)/5</f>
        <v>0</v>
      </c>
      <c r="M45" s="57">
        <f>MROUND(SUM(P43:U43),1/12)</f>
        <v>0</v>
      </c>
      <c r="N45" s="18">
        <f>IF(M45&lt;=L45,0,IF(M45-L45&gt;$P$6,$P$6,M45-L45))</f>
        <v>0</v>
      </c>
      <c r="O45" s="2"/>
      <c r="P45" s="1">
        <f>IF(OR(P46=1,P47=1),1,0)</f>
        <v>1</v>
      </c>
      <c r="Q45" s="1">
        <f t="shared" ref="Q45:U45" si="110">IF(OR(Q46=1,Q47=1),1,0)</f>
        <v>1</v>
      </c>
      <c r="R45" s="1">
        <f t="shared" si="110"/>
        <v>1</v>
      </c>
      <c r="S45" s="1">
        <f t="shared" si="110"/>
        <v>1</v>
      </c>
      <c r="T45" s="1">
        <f t="shared" si="110"/>
        <v>1</v>
      </c>
      <c r="U45" s="1">
        <f t="shared" si="110"/>
        <v>1</v>
      </c>
      <c r="V45" s="1" t="s">
        <v>44</v>
      </c>
      <c r="W45" s="1">
        <f>SUM(P45:U45)</f>
        <v>6</v>
      </c>
    </row>
    <row r="46" spans="2:23" ht="17.25" hidden="1" customHeight="1" thickBot="1" x14ac:dyDescent="0.35">
      <c r="B46" s="2"/>
      <c r="C46" s="104" t="s">
        <v>5</v>
      </c>
      <c r="D46" s="105"/>
      <c r="E46" s="26" t="str">
        <f t="shared" ref="E46:I46" si="111">IF(ISNUMBER(E45),$G$13,"")</f>
        <v/>
      </c>
      <c r="F46" s="26" t="str">
        <f t="shared" si="111"/>
        <v/>
      </c>
      <c r="G46" s="26" t="str">
        <f t="shared" si="111"/>
        <v/>
      </c>
      <c r="H46" s="26" t="str">
        <f t="shared" si="111"/>
        <v/>
      </c>
      <c r="I46" s="26" t="str">
        <f t="shared" si="111"/>
        <v/>
      </c>
      <c r="J46" s="26" t="str">
        <f t="shared" ref="J46" si="112">IF(ISNUMBER(J45),$G$13,"")</f>
        <v/>
      </c>
      <c r="K46" s="2"/>
      <c r="L46" s="2"/>
      <c r="M46" s="2"/>
      <c r="N46" s="2"/>
      <c r="O46" s="2"/>
      <c r="P46" s="1">
        <f>IF(E45="",0,IF(ISTEXT(E45),1,0))</f>
        <v>0</v>
      </c>
      <c r="Q46" s="1">
        <f t="shared" ref="Q46" si="113">IF(F45="",0,IF(ISTEXT(F45),1,0))</f>
        <v>0</v>
      </c>
      <c r="R46" s="1">
        <f t="shared" ref="R46" si="114">IF(G45="",0,IF(ISTEXT(G45),1,0))</f>
        <v>0</v>
      </c>
      <c r="S46" s="1">
        <f t="shared" ref="S46" si="115">IF(H45="",0,IF(ISTEXT(H45),1,0))</f>
        <v>0</v>
      </c>
      <c r="T46" s="1">
        <f t="shared" ref="T46" si="116">IF(I45="",0,IF(ISTEXT(I45),1,0))</f>
        <v>0</v>
      </c>
      <c r="U46" s="1">
        <f t="shared" ref="U46" si="117">IF(J45="",0,IF(ISTEXT(J45),1,0))</f>
        <v>0</v>
      </c>
      <c r="V46" s="1" t="s">
        <v>42</v>
      </c>
      <c r="W46" s="1">
        <f>SUM(P46:U46)</f>
        <v>0</v>
      </c>
    </row>
    <row r="47" spans="2:23" ht="22.5" hidden="1" customHeight="1" x14ac:dyDescent="0.3">
      <c r="B47" s="2"/>
      <c r="C47" s="117" t="s">
        <v>17</v>
      </c>
      <c r="D47" s="118"/>
      <c r="E47" s="31" t="str">
        <f t="shared" ref="E47:J47" si="118">IF(E43="xxx","xxx",IF((ISNUMBER(VLOOKUP(E43,$U$61:$U$112,1,FALSE))),"wolne",IF(ISNUMBER(E45),E45-E46,"")))</f>
        <v>xxx</v>
      </c>
      <c r="F47" s="31" t="str">
        <f t="shared" si="118"/>
        <v>xxx</v>
      </c>
      <c r="G47" s="31" t="str">
        <f t="shared" si="118"/>
        <v>xxx</v>
      </c>
      <c r="H47" s="31" t="str">
        <f t="shared" si="118"/>
        <v>xxx</v>
      </c>
      <c r="I47" s="31" t="str">
        <f t="shared" si="118"/>
        <v>xxx</v>
      </c>
      <c r="J47" s="31" t="str">
        <f t="shared" si="118"/>
        <v>xxx</v>
      </c>
      <c r="K47" s="2"/>
      <c r="L47" s="2"/>
      <c r="M47" s="2"/>
      <c r="N47" s="2"/>
      <c r="O47" s="2"/>
      <c r="P47" s="1">
        <f t="shared" ref="P47" si="119">IF(OR(E47="xxx",E47="wolne"),1,0)</f>
        <v>1</v>
      </c>
      <c r="Q47" s="1">
        <f t="shared" ref="Q47" si="120">IF(OR(F47="xxx",F47="wolne"),1,0)</f>
        <v>1</v>
      </c>
      <c r="R47" s="1">
        <f t="shared" ref="R47" si="121">IF(OR(G47="xxx",G47="wolne"),1,0)</f>
        <v>1</v>
      </c>
      <c r="S47" s="1">
        <f t="shared" ref="S47" si="122">IF(OR(H47="xxx",H47="wolne"),1,0)</f>
        <v>1</v>
      </c>
      <c r="T47" s="1">
        <f t="shared" ref="T47" si="123">IF(OR(I47="xxx",I47="wolne"),1,0)</f>
        <v>1</v>
      </c>
      <c r="U47" s="1">
        <f t="shared" ref="U47" si="124">IF(OR(J47="xxx",J47="wolne"),1,0)</f>
        <v>1</v>
      </c>
      <c r="V47" s="1" t="s">
        <v>41</v>
      </c>
      <c r="W47" s="1">
        <f>SUM(P47:U47)</f>
        <v>6</v>
      </c>
    </row>
    <row r="48" spans="2:23" ht="18" customHeight="1" x14ac:dyDescent="0.3">
      <c r="B48" s="2"/>
      <c r="C48" s="68"/>
      <c r="D48" s="68"/>
      <c r="E48" s="73" t="str">
        <f>IF(ISERROR(VLOOKUP(E43,$V$62:$W$72,2,FALSE)),"",VLOOKUP(E43,$V$62:$W$72,2,FALSE))</f>
        <v/>
      </c>
      <c r="F48" s="73" t="str">
        <f t="shared" ref="F48:I48" si="125">IF(ISERROR(VLOOKUP(F43,$V$62:$W$71,2,FALSE)),"",VLOOKUP(F43,$V$62:$W$71,2,FALSE))</f>
        <v/>
      </c>
      <c r="G48" s="73" t="str">
        <f t="shared" si="125"/>
        <v/>
      </c>
      <c r="H48" s="73" t="str">
        <f t="shared" si="125"/>
        <v/>
      </c>
      <c r="I48" s="73" t="str">
        <f t="shared" si="125"/>
        <v/>
      </c>
      <c r="J48" s="73" t="str">
        <f>IF(ISERROR(VLOOKUP(J43,$V$62:$W$71,2,FALSE)),"",VLOOKUP(J43,$V$62:$W$71,2,FALSE))</f>
        <v/>
      </c>
      <c r="K48" s="2"/>
      <c r="L48" s="2"/>
      <c r="M48" s="2"/>
      <c r="N48" s="2"/>
      <c r="O48" s="2"/>
      <c r="Q48" s="1"/>
      <c r="R48" s="1"/>
      <c r="S48" s="1"/>
      <c r="T48" s="1"/>
    </row>
    <row r="49" spans="2:23" ht="9" customHeight="1" thickBot="1" x14ac:dyDescent="0.35">
      <c r="B49" s="2"/>
      <c r="C49" s="6"/>
      <c r="D49" s="6"/>
      <c r="E49" s="6"/>
      <c r="F49" s="6"/>
      <c r="G49" s="6"/>
      <c r="H49" s="6"/>
      <c r="I49" s="6"/>
      <c r="J49" s="6"/>
      <c r="K49" s="2"/>
      <c r="L49" s="2"/>
      <c r="M49" s="2"/>
      <c r="N49" s="2"/>
      <c r="O49" s="2"/>
    </row>
    <row r="50" spans="2:23" ht="15" customHeight="1" x14ac:dyDescent="0.3">
      <c r="B50" s="2"/>
      <c r="C50" s="6"/>
      <c r="D50" s="6"/>
      <c r="E50" s="96" t="s">
        <v>14</v>
      </c>
      <c r="F50" s="97"/>
      <c r="G50" s="97"/>
      <c r="H50" s="97"/>
      <c r="I50" s="97"/>
      <c r="J50" s="97"/>
      <c r="K50" s="97"/>
      <c r="L50" s="38"/>
      <c r="M50" s="38"/>
      <c r="N50" s="100" t="str">
        <f>IF(SUM(N45,N38,N31,N24,N17)=0,"",(SUM(N45,N38,N31,N24,N17)))</f>
        <v/>
      </c>
      <c r="O50" s="2"/>
    </row>
    <row r="51" spans="2:23" ht="15.75" customHeight="1" thickBot="1" x14ac:dyDescent="0.35">
      <c r="B51" s="2"/>
      <c r="C51" s="6"/>
      <c r="D51" s="6"/>
      <c r="E51" s="13" t="s">
        <v>13</v>
      </c>
      <c r="F51" s="95" t="str">
        <f>IF(ISNUMBER(G6),G6,"brak ustawionej daty")</f>
        <v>brak ustawionej daty</v>
      </c>
      <c r="G51" s="95"/>
      <c r="H51" s="11" t="s">
        <v>2</v>
      </c>
      <c r="I51" s="95" t="str">
        <f>IF(ISNUMBER(I6),I6,"brak ustawionej daty")</f>
        <v>brak ustawionej daty</v>
      </c>
      <c r="J51" s="95"/>
      <c r="K51" s="16"/>
      <c r="L51" s="16"/>
      <c r="M51" s="16"/>
      <c r="N51" s="101"/>
      <c r="O51" s="2"/>
    </row>
    <row r="52" spans="2:23" ht="3.75" customHeight="1" x14ac:dyDescent="0.3">
      <c r="B52" s="2"/>
      <c r="C52" s="6"/>
      <c r="D52" s="6"/>
      <c r="E52" s="6"/>
      <c r="F52" s="6"/>
      <c r="G52" s="6"/>
      <c r="H52" s="6"/>
      <c r="I52" s="6"/>
      <c r="J52" s="6"/>
      <c r="K52" s="2"/>
      <c r="L52" s="2"/>
      <c r="M52" s="2"/>
      <c r="N52" s="2"/>
      <c r="O52" s="2"/>
    </row>
    <row r="53" spans="2:23" x14ac:dyDescent="0.3">
      <c r="B53" s="2"/>
      <c r="C53" s="6"/>
      <c r="D53" s="6"/>
      <c r="E53" s="6"/>
      <c r="F53" s="6"/>
      <c r="G53" s="6"/>
      <c r="H53" s="6"/>
      <c r="I53" s="6"/>
      <c r="J53" s="6"/>
      <c r="K53" s="2"/>
      <c r="L53" s="2"/>
      <c r="M53" s="2"/>
      <c r="N53" s="2"/>
      <c r="O53" s="2"/>
    </row>
    <row r="54" spans="2:23" x14ac:dyDescent="0.3">
      <c r="B54" s="2"/>
      <c r="C54" s="6"/>
      <c r="D54" s="6"/>
      <c r="E54" s="6"/>
      <c r="F54" s="6"/>
      <c r="G54" s="6"/>
      <c r="H54" s="6"/>
      <c r="I54" s="6"/>
      <c r="J54" s="6"/>
      <c r="K54" s="2"/>
      <c r="L54" s="2"/>
      <c r="M54" s="2"/>
      <c r="N54" s="2"/>
      <c r="O54" s="2"/>
    </row>
    <row r="55" spans="2:23" x14ac:dyDescent="0.3">
      <c r="B55" s="2"/>
      <c r="C55" s="6"/>
      <c r="D55" s="6"/>
      <c r="E55" s="6"/>
      <c r="F55" s="6"/>
      <c r="G55" s="6"/>
      <c r="H55" s="6"/>
      <c r="I55" s="6"/>
      <c r="J55" s="6"/>
      <c r="K55" s="2"/>
      <c r="L55" s="2"/>
      <c r="M55" s="2"/>
      <c r="N55" s="2"/>
      <c r="O55" s="2"/>
    </row>
    <row r="56" spans="2:23" x14ac:dyDescent="0.3">
      <c r="B56" s="2"/>
      <c r="C56" s="2"/>
      <c r="D56" s="2"/>
      <c r="E56" s="6"/>
      <c r="F56" s="6"/>
      <c r="G56" s="6"/>
      <c r="H56" s="6"/>
      <c r="I56" s="6"/>
      <c r="J56" s="6"/>
      <c r="K56" s="2"/>
      <c r="L56" s="2"/>
      <c r="M56" s="2"/>
      <c r="N56" s="2"/>
      <c r="O56" s="2"/>
    </row>
    <row r="57" spans="2:23" x14ac:dyDescent="0.3">
      <c r="B57" s="2"/>
      <c r="C57" s="9"/>
      <c r="D57" s="10"/>
      <c r="E57" s="6"/>
      <c r="F57" s="6"/>
      <c r="G57" s="6"/>
      <c r="H57" s="6"/>
      <c r="I57" s="2"/>
      <c r="J57" s="2"/>
      <c r="K57" s="2"/>
      <c r="L57" s="2"/>
      <c r="M57" s="2"/>
      <c r="N57" s="2"/>
      <c r="O57" s="2"/>
    </row>
    <row r="58" spans="2:23" x14ac:dyDescent="0.3">
      <c r="B58" s="2"/>
      <c r="C58" s="6"/>
      <c r="D58" s="6"/>
      <c r="E58" s="6"/>
      <c r="F58" s="6"/>
      <c r="G58" s="6"/>
      <c r="H58" s="6"/>
      <c r="I58" s="98"/>
      <c r="J58" s="98"/>
      <c r="K58" s="98"/>
      <c r="L58" s="98"/>
      <c r="M58" s="98"/>
      <c r="N58" s="98"/>
      <c r="O58" s="2"/>
    </row>
    <row r="59" spans="2:23" ht="20.25" customHeight="1" x14ac:dyDescent="0.3">
      <c r="B59" s="2"/>
      <c r="C59" s="6"/>
      <c r="D59" s="6"/>
      <c r="E59" s="6"/>
      <c r="F59" s="6"/>
      <c r="G59" s="6"/>
      <c r="H59" s="6"/>
      <c r="I59" s="99" t="s">
        <v>24</v>
      </c>
      <c r="J59" s="99"/>
      <c r="K59" s="99"/>
      <c r="L59" s="99"/>
      <c r="M59" s="99"/>
      <c r="N59" s="99"/>
      <c r="O59" s="2"/>
    </row>
    <row r="60" spans="2:23" x14ac:dyDescent="0.3">
      <c r="B60" s="2"/>
      <c r="C60" s="6"/>
      <c r="D60" s="6"/>
      <c r="E60" s="6"/>
      <c r="F60" s="6"/>
      <c r="G60" s="6"/>
      <c r="H60" s="6"/>
      <c r="I60" s="6"/>
      <c r="J60" s="6"/>
      <c r="K60" s="2"/>
      <c r="L60" s="2"/>
      <c r="M60" s="2"/>
      <c r="N60" s="2"/>
      <c r="O60" s="2"/>
    </row>
    <row r="61" spans="2:23" ht="21" customHeight="1" x14ac:dyDescent="0.3">
      <c r="B61" s="2"/>
      <c r="C61" s="6"/>
      <c r="D61" s="6"/>
      <c r="E61" s="6"/>
      <c r="F61" s="6"/>
      <c r="G61" s="6"/>
      <c r="H61" s="6"/>
      <c r="I61" s="2"/>
      <c r="J61" s="106"/>
      <c r="K61" s="106"/>
      <c r="L61" s="106"/>
      <c r="M61" s="106"/>
      <c r="N61" s="55"/>
      <c r="O61" s="2"/>
      <c r="R61" s="37" t="s">
        <v>30</v>
      </c>
      <c r="S61" s="93" t="s">
        <v>29</v>
      </c>
      <c r="T61" s="94"/>
      <c r="U61" s="41" t="s">
        <v>65</v>
      </c>
      <c r="V61" s="71" t="s">
        <v>54</v>
      </c>
      <c r="W61" s="72" t="s">
        <v>53</v>
      </c>
    </row>
    <row r="62" spans="2:23" ht="15" customHeight="1" x14ac:dyDescent="0.3">
      <c r="B62" s="2"/>
      <c r="C62" s="6"/>
      <c r="D62" s="6"/>
      <c r="E62" s="6"/>
      <c r="F62" s="6"/>
      <c r="G62" s="6"/>
      <c r="H62" s="6"/>
      <c r="I62" s="2"/>
      <c r="J62" s="54"/>
      <c r="K62" s="54"/>
      <c r="L62" s="54"/>
      <c r="M62" s="54"/>
      <c r="N62" s="53"/>
      <c r="O62" s="2"/>
      <c r="R62" s="46"/>
      <c r="S62" s="32"/>
      <c r="T62" s="33"/>
      <c r="U62" s="47"/>
      <c r="V62" s="69">
        <v>45213</v>
      </c>
      <c r="W62" s="70" t="s">
        <v>56</v>
      </c>
    </row>
    <row r="63" spans="2:23" ht="15" customHeight="1" thickBot="1" x14ac:dyDescent="0.35">
      <c r="B63" s="2"/>
      <c r="C63" s="6"/>
      <c r="D63" s="6"/>
      <c r="E63" s="6"/>
      <c r="F63" s="6"/>
      <c r="G63" s="6"/>
      <c r="H63" s="6"/>
      <c r="I63" s="2"/>
      <c r="J63" s="54"/>
      <c r="K63" s="54"/>
      <c r="L63" s="54"/>
      <c r="M63" s="54"/>
      <c r="N63" s="53"/>
      <c r="O63" s="2"/>
      <c r="R63" s="46"/>
      <c r="S63" s="32"/>
      <c r="T63" s="33"/>
      <c r="U63" s="47"/>
      <c r="V63" s="69">
        <v>45239</v>
      </c>
      <c r="W63" s="70" t="s">
        <v>57</v>
      </c>
    </row>
    <row r="64" spans="2:23" ht="15.6" thickTop="1" thickBot="1" x14ac:dyDescent="0.35">
      <c r="B64" s="2"/>
      <c r="C64" s="102" t="s">
        <v>15</v>
      </c>
      <c r="D64" s="103"/>
      <c r="E64" s="111"/>
      <c r="F64" s="112"/>
      <c r="G64" s="6"/>
      <c r="H64" s="6"/>
      <c r="I64" s="2"/>
      <c r="J64" s="40"/>
      <c r="K64" s="40"/>
      <c r="L64" s="40"/>
      <c r="M64" s="40" t="s">
        <v>78</v>
      </c>
      <c r="N64" s="10"/>
      <c r="O64" s="2"/>
      <c r="R64" s="46"/>
      <c r="S64" s="32"/>
      <c r="T64" s="33"/>
      <c r="U64" s="47"/>
      <c r="V64" s="69">
        <v>45233</v>
      </c>
      <c r="W64" s="70" t="s">
        <v>57</v>
      </c>
    </row>
    <row r="65" spans="2:23" x14ac:dyDescent="0.3">
      <c r="B65" s="2"/>
      <c r="C65" s="102"/>
      <c r="D65" s="103"/>
      <c r="E65" s="113"/>
      <c r="F65" s="114"/>
      <c r="G65" s="6"/>
      <c r="H65" s="6"/>
      <c r="I65" s="6"/>
      <c r="J65" s="6"/>
      <c r="K65" s="2"/>
      <c r="L65" s="2"/>
      <c r="M65" s="2"/>
      <c r="N65" s="2"/>
      <c r="O65" s="2"/>
      <c r="R65" s="27" t="s">
        <v>66</v>
      </c>
      <c r="S65" s="64">
        <v>45174</v>
      </c>
      <c r="T65" s="65">
        <v>45192</v>
      </c>
      <c r="U65" s="74">
        <v>45213</v>
      </c>
      <c r="V65" s="69">
        <v>45411</v>
      </c>
      <c r="W65" s="70" t="s">
        <v>57</v>
      </c>
    </row>
    <row r="66" spans="2:23" ht="15" customHeight="1" thickBot="1" x14ac:dyDescent="0.35">
      <c r="B66" s="2"/>
      <c r="C66" s="102"/>
      <c r="D66" s="103"/>
      <c r="E66" s="115"/>
      <c r="F66" s="116"/>
      <c r="G66" s="108" t="s">
        <v>16</v>
      </c>
      <c r="H66" s="109"/>
      <c r="I66" s="110"/>
      <c r="J66" s="110"/>
      <c r="K66" s="110"/>
      <c r="L66" s="110"/>
      <c r="M66" s="110"/>
      <c r="N66" s="110"/>
      <c r="O66" s="2"/>
      <c r="R66" s="27" t="s">
        <v>67</v>
      </c>
      <c r="S66" s="64">
        <v>45194</v>
      </c>
      <c r="T66" s="65">
        <v>45220</v>
      </c>
      <c r="U66" s="44">
        <v>45231</v>
      </c>
      <c r="V66" s="69">
        <v>45412</v>
      </c>
      <c r="W66" s="70" t="s">
        <v>57</v>
      </c>
    </row>
    <row r="67" spans="2:23" ht="14.4" customHeight="1" thickTop="1" x14ac:dyDescent="0.3">
      <c r="B67" s="2"/>
      <c r="C67" s="107"/>
      <c r="D67" s="107"/>
      <c r="E67" s="107"/>
      <c r="F67" s="25"/>
      <c r="G67" s="25"/>
      <c r="H67" s="6"/>
      <c r="I67" s="99" t="s">
        <v>50</v>
      </c>
      <c r="J67" s="99"/>
      <c r="K67" s="99"/>
      <c r="L67" s="99"/>
      <c r="M67" s="99"/>
      <c r="N67" s="99"/>
      <c r="O67" s="2"/>
      <c r="R67" s="27" t="s">
        <v>68</v>
      </c>
      <c r="S67" s="64">
        <v>45222</v>
      </c>
      <c r="T67" s="65">
        <v>45255</v>
      </c>
      <c r="U67" s="44">
        <v>45241</v>
      </c>
      <c r="V67" s="69">
        <v>45414</v>
      </c>
      <c r="W67" s="70" t="s">
        <v>57</v>
      </c>
    </row>
    <row r="68" spans="2:23" ht="14.4" customHeight="1" x14ac:dyDescent="0.3">
      <c r="B68" s="2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2"/>
      <c r="R68" s="27" t="s">
        <v>69</v>
      </c>
      <c r="S68" s="64">
        <v>45257</v>
      </c>
      <c r="T68" s="65">
        <v>45282</v>
      </c>
      <c r="U68" s="43">
        <v>45283</v>
      </c>
      <c r="V68" s="69">
        <v>45426</v>
      </c>
      <c r="W68" s="70" t="s">
        <v>58</v>
      </c>
    </row>
    <row r="69" spans="2:23" ht="14.4" customHeight="1" x14ac:dyDescent="0.3">
      <c r="B69" s="129" t="s">
        <v>55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R69" s="27" t="s">
        <v>70</v>
      </c>
      <c r="S69" s="64">
        <v>45293</v>
      </c>
      <c r="T69" s="65">
        <v>45318</v>
      </c>
      <c r="U69" s="44">
        <v>45284</v>
      </c>
      <c r="V69" s="69">
        <v>45427</v>
      </c>
      <c r="W69" s="70" t="s">
        <v>58</v>
      </c>
    </row>
    <row r="70" spans="2:23" ht="14.4" customHeight="1" x14ac:dyDescent="0.3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R70" s="27" t="s">
        <v>71</v>
      </c>
      <c r="S70" s="64">
        <v>45334</v>
      </c>
      <c r="T70" s="65">
        <v>45346</v>
      </c>
      <c r="U70" s="44">
        <v>45285</v>
      </c>
      <c r="V70" s="69">
        <v>45428</v>
      </c>
      <c r="W70" s="70" t="s">
        <v>58</v>
      </c>
    </row>
    <row r="71" spans="2:23" ht="14.4" customHeight="1" x14ac:dyDescent="0.3">
      <c r="R71" s="27" t="s">
        <v>72</v>
      </c>
      <c r="S71" s="32">
        <v>45348</v>
      </c>
      <c r="T71" s="33">
        <v>45374</v>
      </c>
      <c r="U71" s="44">
        <v>45286</v>
      </c>
      <c r="V71" s="69">
        <v>45443</v>
      </c>
      <c r="W71" s="70" t="s">
        <v>57</v>
      </c>
    </row>
    <row r="72" spans="2:23" x14ac:dyDescent="0.3">
      <c r="R72" s="27" t="s">
        <v>73</v>
      </c>
      <c r="S72" s="32">
        <v>45376</v>
      </c>
      <c r="T72" s="33">
        <v>45402</v>
      </c>
      <c r="U72" s="43">
        <v>45287</v>
      </c>
      <c r="V72" s="69"/>
      <c r="W72" s="70"/>
    </row>
    <row r="73" spans="2:23" x14ac:dyDescent="0.3">
      <c r="R73" s="27" t="s">
        <v>74</v>
      </c>
      <c r="S73" s="32">
        <v>45404</v>
      </c>
      <c r="T73" s="33">
        <v>45437</v>
      </c>
      <c r="U73" s="43">
        <v>45288</v>
      </c>
    </row>
    <row r="74" spans="2:23" x14ac:dyDescent="0.3">
      <c r="R74" s="27" t="s">
        <v>75</v>
      </c>
      <c r="S74" s="36">
        <v>45439</v>
      </c>
      <c r="T74" s="35">
        <v>45464</v>
      </c>
      <c r="U74" s="43">
        <v>45289</v>
      </c>
    </row>
    <row r="75" spans="2:23" x14ac:dyDescent="0.3">
      <c r="R75" s="27"/>
      <c r="T75" s="22"/>
      <c r="U75" s="43">
        <v>45290</v>
      </c>
    </row>
    <row r="76" spans="2:23" x14ac:dyDescent="0.3">
      <c r="R76" s="23"/>
      <c r="T76" s="22"/>
      <c r="U76" s="43">
        <v>45291</v>
      </c>
    </row>
    <row r="77" spans="2:23" x14ac:dyDescent="0.3">
      <c r="R77" s="23"/>
      <c r="T77" s="22"/>
      <c r="U77" s="44">
        <v>45292</v>
      </c>
    </row>
    <row r="78" spans="2:23" x14ac:dyDescent="0.3">
      <c r="R78" s="23"/>
      <c r="T78" s="22"/>
      <c r="U78" s="44">
        <v>45297</v>
      </c>
    </row>
    <row r="79" spans="2:23" x14ac:dyDescent="0.3">
      <c r="R79" s="23"/>
      <c r="T79" s="22"/>
      <c r="U79" s="42">
        <v>45320</v>
      </c>
    </row>
    <row r="80" spans="2:23" x14ac:dyDescent="0.3">
      <c r="R80" s="23"/>
      <c r="T80" s="22"/>
      <c r="U80" s="42">
        <v>45321</v>
      </c>
    </row>
    <row r="81" spans="18:21" x14ac:dyDescent="0.3">
      <c r="R81" s="23"/>
      <c r="T81" s="22"/>
      <c r="U81" s="42">
        <v>45322</v>
      </c>
    </row>
    <row r="82" spans="18:21" x14ac:dyDescent="0.3">
      <c r="R82" s="23"/>
      <c r="T82" s="22"/>
      <c r="U82" s="42">
        <v>45323</v>
      </c>
    </row>
    <row r="83" spans="18:21" x14ac:dyDescent="0.3">
      <c r="R83" s="23"/>
      <c r="T83" s="22"/>
      <c r="U83" s="42">
        <v>45324</v>
      </c>
    </row>
    <row r="84" spans="18:21" x14ac:dyDescent="0.3">
      <c r="R84" s="23"/>
      <c r="T84" s="22"/>
      <c r="U84" s="42">
        <v>45325</v>
      </c>
    </row>
    <row r="85" spans="18:21" x14ac:dyDescent="0.3">
      <c r="U85" s="42">
        <v>45326</v>
      </c>
    </row>
    <row r="86" spans="18:21" x14ac:dyDescent="0.3">
      <c r="U86" s="42">
        <v>45327</v>
      </c>
    </row>
    <row r="87" spans="18:21" x14ac:dyDescent="0.3">
      <c r="U87" s="42">
        <v>45328</v>
      </c>
    </row>
    <row r="88" spans="18:21" x14ac:dyDescent="0.3">
      <c r="U88" s="42">
        <v>45329</v>
      </c>
    </row>
    <row r="89" spans="18:21" x14ac:dyDescent="0.3">
      <c r="U89" s="42">
        <v>45330</v>
      </c>
    </row>
    <row r="90" spans="18:21" x14ac:dyDescent="0.3">
      <c r="U90" s="42">
        <v>45331</v>
      </c>
    </row>
    <row r="91" spans="18:21" x14ac:dyDescent="0.3">
      <c r="U91" s="42">
        <v>45332</v>
      </c>
    </row>
    <row r="92" spans="18:21" x14ac:dyDescent="0.3">
      <c r="U92" s="42">
        <v>45333</v>
      </c>
    </row>
    <row r="93" spans="18:21" x14ac:dyDescent="0.3">
      <c r="U93" s="43">
        <v>45379</v>
      </c>
    </row>
    <row r="94" spans="18:21" x14ac:dyDescent="0.3">
      <c r="U94" s="43">
        <v>45380</v>
      </c>
    </row>
    <row r="95" spans="18:21" x14ac:dyDescent="0.3">
      <c r="U95" s="43">
        <v>45381</v>
      </c>
    </row>
    <row r="96" spans="18:21" x14ac:dyDescent="0.3">
      <c r="U96" s="43">
        <v>45382</v>
      </c>
    </row>
    <row r="97" spans="21:21" x14ac:dyDescent="0.3">
      <c r="U97" s="43">
        <v>45383</v>
      </c>
    </row>
    <row r="98" spans="21:21" x14ac:dyDescent="0.3">
      <c r="U98" s="43">
        <v>45384</v>
      </c>
    </row>
    <row r="99" spans="21:21" x14ac:dyDescent="0.3">
      <c r="U99" s="44">
        <v>45413</v>
      </c>
    </row>
    <row r="100" spans="21:21" x14ac:dyDescent="0.3">
      <c r="U100" s="44">
        <v>45414</v>
      </c>
    </row>
    <row r="101" spans="21:21" x14ac:dyDescent="0.3">
      <c r="U101" s="44">
        <v>45415</v>
      </c>
    </row>
    <row r="102" spans="21:21" ht="15" thickBot="1" x14ac:dyDescent="0.35">
      <c r="U102" s="67">
        <v>45442</v>
      </c>
    </row>
    <row r="103" spans="21:21" x14ac:dyDescent="0.3">
      <c r="U103" s="45"/>
    </row>
    <row r="104" spans="21:21" x14ac:dyDescent="0.3">
      <c r="U104" s="45"/>
    </row>
  </sheetData>
  <sheetProtection algorithmName="SHA-512" hashValue="7/WgGog2ElTEgI6slkibSIDwmudOtgyMOoIlzivvKr622/V7auiZXw2tvtPiNUuUB70WjtCnlWpIif49hmONIw==" saltValue="KybBFaeZiqF84k/TIuP28Q==" spinCount="100000" sheet="1" selectLockedCells="1"/>
  <mergeCells count="77">
    <mergeCell ref="B69:O70"/>
    <mergeCell ref="I3:N3"/>
    <mergeCell ref="I4:N4"/>
    <mergeCell ref="B1:O1"/>
    <mergeCell ref="C24:D24"/>
    <mergeCell ref="N15:N16"/>
    <mergeCell ref="L22:L23"/>
    <mergeCell ref="M15:M16"/>
    <mergeCell ref="C29:D29"/>
    <mergeCell ref="C22:D22"/>
    <mergeCell ref="C3:F3"/>
    <mergeCell ref="C4:F4"/>
    <mergeCell ref="C26:D26"/>
    <mergeCell ref="C15:D15"/>
    <mergeCell ref="C17:D17"/>
    <mergeCell ref="C19:D19"/>
    <mergeCell ref="C18:D18"/>
    <mergeCell ref="C25:D25"/>
    <mergeCell ref="C8:D9"/>
    <mergeCell ref="C30:D30"/>
    <mergeCell ref="A3:A4"/>
    <mergeCell ref="C31:D31"/>
    <mergeCell ref="C47:D47"/>
    <mergeCell ref="C16:D16"/>
    <mergeCell ref="C6:E6"/>
    <mergeCell ref="C32:D32"/>
    <mergeCell ref="C33:D33"/>
    <mergeCell ref="C23:D23"/>
    <mergeCell ref="C11:D12"/>
    <mergeCell ref="E11:F11"/>
    <mergeCell ref="E12:F12"/>
    <mergeCell ref="C13:F13"/>
    <mergeCell ref="C38:D38"/>
    <mergeCell ref="C45:D45"/>
    <mergeCell ref="C43:D43"/>
    <mergeCell ref="C39:D39"/>
    <mergeCell ref="C40:D40"/>
    <mergeCell ref="C64:D66"/>
    <mergeCell ref="C46:D46"/>
    <mergeCell ref="C44:D44"/>
    <mergeCell ref="J61:M61"/>
    <mergeCell ref="C67:E67"/>
    <mergeCell ref="G66:H66"/>
    <mergeCell ref="I66:N66"/>
    <mergeCell ref="I67:N67"/>
    <mergeCell ref="E64:F66"/>
    <mergeCell ref="S61:T61"/>
    <mergeCell ref="F51:G51"/>
    <mergeCell ref="E50:K50"/>
    <mergeCell ref="I58:N58"/>
    <mergeCell ref="I59:N59"/>
    <mergeCell ref="I51:J51"/>
    <mergeCell ref="N50:N51"/>
    <mergeCell ref="C68:N68"/>
    <mergeCell ref="K9:M9"/>
    <mergeCell ref="M22:M23"/>
    <mergeCell ref="N22:N23"/>
    <mergeCell ref="L29:L30"/>
    <mergeCell ref="M29:M30"/>
    <mergeCell ref="N29:N30"/>
    <mergeCell ref="L36:L37"/>
    <mergeCell ref="M36:M37"/>
    <mergeCell ref="N36:N37"/>
    <mergeCell ref="L43:L44"/>
    <mergeCell ref="M43:M44"/>
    <mergeCell ref="N43:N44"/>
    <mergeCell ref="C36:D36"/>
    <mergeCell ref="C37:D37"/>
    <mergeCell ref="L15:L16"/>
    <mergeCell ref="I5:N5"/>
    <mergeCell ref="G3:H3"/>
    <mergeCell ref="Z3:AD4"/>
    <mergeCell ref="Z9:AD10"/>
    <mergeCell ref="Z8:AD8"/>
    <mergeCell ref="Z5:AD5"/>
    <mergeCell ref="Z6:AD6"/>
    <mergeCell ref="Z7:AD7"/>
  </mergeCells>
  <conditionalFormatting sqref="A3:A4">
    <cfRule type="containsText" dxfId="38" priority="409" operator="containsText" text="zmiana">
      <formula>NOT(ISERROR(SEARCH("zmiana",A3)))</formula>
    </cfRule>
    <cfRule type="containsText" dxfId="37" priority="411" operator="containsText" text="wybierz">
      <formula>NOT(ISERROR(SEARCH("wybierz",A3)))</formula>
    </cfRule>
  </conditionalFormatting>
  <conditionalFormatting sqref="A5">
    <cfRule type="containsText" dxfId="36" priority="408" operator="containsText" text="iii">
      <formula>NOT(ISERROR(SEARCH("iii",A5)))</formula>
    </cfRule>
    <cfRule type="containsText" dxfId="35" priority="410" operator="containsText" text="i">
      <formula>NOT(ISERROR(SEARCH("i",A5)))</formula>
    </cfRule>
  </conditionalFormatting>
  <conditionalFormatting sqref="A6">
    <cfRule type="notContainsBlanks" dxfId="34" priority="475">
      <formula>LEN(TRIM(A6))&gt;0</formula>
    </cfRule>
    <cfRule type="cellIs" dxfId="33" priority="413" operator="equal">
      <formula>0</formula>
    </cfRule>
  </conditionalFormatting>
  <conditionalFormatting sqref="A7">
    <cfRule type="containsText" dxfId="32" priority="412" operator="containsText" text="pole obowiązkowe">
      <formula>NOT(ISERROR(SEARCH("pole obowiązkowe",A7)))</formula>
    </cfRule>
  </conditionalFormatting>
  <conditionalFormatting sqref="C3">
    <cfRule type="cellIs" dxfId="31" priority="349" operator="equal">
      <formula>0</formula>
    </cfRule>
  </conditionalFormatting>
  <conditionalFormatting sqref="E15:J19">
    <cfRule type="expression" dxfId="30" priority="21">
      <formula>E$19="wolne"</formula>
    </cfRule>
    <cfRule type="expression" dxfId="29" priority="22">
      <formula>E$15="XXX"</formula>
    </cfRule>
  </conditionalFormatting>
  <conditionalFormatting sqref="E17:J17 J17:J19 E20:J20">
    <cfRule type="expression" dxfId="28" priority="11">
      <formula>E$20&lt;&gt;""</formula>
    </cfRule>
    <cfRule type="expression" dxfId="27" priority="12">
      <formula>""</formula>
    </cfRule>
  </conditionalFormatting>
  <conditionalFormatting sqref="E22:J26">
    <cfRule type="expression" dxfId="26" priority="19">
      <formula>E$26="wolne"</formula>
    </cfRule>
    <cfRule type="expression" dxfId="25" priority="20">
      <formula>E$22="XXX"</formula>
    </cfRule>
  </conditionalFormatting>
  <conditionalFormatting sqref="E29:J33">
    <cfRule type="expression" dxfId="24" priority="17">
      <formula>E$33="wolne"</formula>
    </cfRule>
    <cfRule type="expression" dxfId="23" priority="18">
      <formula>E$29="XXX"</formula>
    </cfRule>
  </conditionalFormatting>
  <conditionalFormatting sqref="E36:J40">
    <cfRule type="expression" dxfId="22" priority="15">
      <formula>E$40="wolne"</formula>
    </cfRule>
    <cfRule type="expression" dxfId="21" priority="16">
      <formula>E$36="XXX"</formula>
    </cfRule>
  </conditionalFormatting>
  <conditionalFormatting sqref="E43:J47">
    <cfRule type="expression" dxfId="20" priority="13">
      <formula>E$47="wolne"</formula>
    </cfRule>
    <cfRule type="expression" dxfId="19" priority="14">
      <formula>E$43="XXX"</formula>
    </cfRule>
  </conditionalFormatting>
  <conditionalFormatting sqref="E49:J56 E57:H58 I58:I59 G59:H59 E59:F66 G60:J60 G61:H64 G65:J65 G66 I66:I67 F67:H67 E72:J145">
    <cfRule type="containsText" dxfId="18" priority="440" operator="containsText" text="xxx">
      <formula>NOT(ISERROR(SEARCH("xxx",E49)))</formula>
    </cfRule>
  </conditionalFormatting>
  <conditionalFormatting sqref="F24:J24 E24:E26 E27:J27">
    <cfRule type="expression" dxfId="17" priority="10">
      <formula>E$27&lt;&gt;""</formula>
    </cfRule>
  </conditionalFormatting>
  <conditionalFormatting sqref="F31:J31 E31:E33 E34:J34">
    <cfRule type="expression" dxfId="16" priority="9">
      <formula>E$34&lt;&gt;""</formula>
    </cfRule>
  </conditionalFormatting>
  <conditionalFormatting sqref="F38:J38 E38:E40 E41:J41">
    <cfRule type="expression" dxfId="15" priority="8">
      <formula>E$41&lt;&gt;""</formula>
    </cfRule>
  </conditionalFormatting>
  <conditionalFormatting sqref="F45:J45 E45:E47 E48:J48">
    <cfRule type="expression" dxfId="14" priority="7">
      <formula>E$48&lt;&gt;""</formula>
    </cfRule>
  </conditionalFormatting>
  <conditionalFormatting sqref="G6">
    <cfRule type="containsText" dxfId="13" priority="417" operator="containsText" text="xxx">
      <formula>NOT(ISERROR(SEARCH("xxx",G6)))</formula>
    </cfRule>
    <cfRule type="cellIs" dxfId="12" priority="442" operator="equal">
      <formula>0</formula>
    </cfRule>
  </conditionalFormatting>
  <conditionalFormatting sqref="G11:G12">
    <cfRule type="cellIs" dxfId="11" priority="468" operator="equal">
      <formula>0</formula>
    </cfRule>
  </conditionalFormatting>
  <conditionalFormatting sqref="G12">
    <cfRule type="expression" dxfId="10" priority="1">
      <formula>$G$12&gt;($P$5/2)</formula>
    </cfRule>
    <cfRule type="cellIs" dxfId="9" priority="474" operator="equal">
      <formula>0</formula>
    </cfRule>
  </conditionalFormatting>
  <conditionalFormatting sqref="I3">
    <cfRule type="cellIs" dxfId="8" priority="348" operator="equal">
      <formula>0</formula>
    </cfRule>
  </conditionalFormatting>
  <conditionalFormatting sqref="I6">
    <cfRule type="containsText" dxfId="7" priority="415" operator="containsText" text="xxx">
      <formula>NOT(ISERROR(SEARCH("xxx",I6)))</formula>
    </cfRule>
    <cfRule type="cellIs" dxfId="6" priority="416" operator="equal">
      <formula>0</formula>
    </cfRule>
  </conditionalFormatting>
  <conditionalFormatting sqref="K9">
    <cfRule type="containsText" dxfId="5" priority="220" operator="containsText" text="dni">
      <formula>NOT(ISERROR(SEARCH("dni",K9)))</formula>
    </cfRule>
  </conditionalFormatting>
  <conditionalFormatting sqref="K17">
    <cfRule type="containsText" dxfId="4" priority="298" operator="containsText" text="f">
      <formula>NOT(ISERROR(SEARCH("f",K17)))</formula>
    </cfRule>
  </conditionalFormatting>
  <conditionalFormatting sqref="K24">
    <cfRule type="containsText" dxfId="3" priority="275" operator="containsText" text="f">
      <formula>NOT(ISERROR(SEARCH("f",K24)))</formula>
    </cfRule>
  </conditionalFormatting>
  <conditionalFormatting sqref="K31">
    <cfRule type="containsText" dxfId="2" priority="260" operator="containsText" text="f">
      <formula>NOT(ISERROR(SEARCH("f",K31)))</formula>
    </cfRule>
  </conditionalFormatting>
  <conditionalFormatting sqref="K38">
    <cfRule type="containsText" dxfId="1" priority="245" operator="containsText" text="f">
      <formula>NOT(ISERROR(SEARCH("f",K38)))</formula>
    </cfRule>
  </conditionalFormatting>
  <conditionalFormatting sqref="K45">
    <cfRule type="containsText" dxfId="0" priority="230" operator="containsText" text="f">
      <formula>NOT(ISERROR(SEARCH("f",K45)))</formula>
    </cfRule>
  </conditionalFormatting>
  <dataValidations count="3">
    <dataValidation allowBlank="1" showInputMessage="1" showErrorMessage="1" promptTitle=" RRRR-MM-DD" prompt="kolejne składowe daty należy oddzielać MYŚLNIKIEM" sqref="G6 I6" xr:uid="{00000000-0002-0000-0000-000000000000}"/>
    <dataValidation type="list" allowBlank="1" sqref="A6" xr:uid="{00000000-0002-0000-0000-000001000000}">
      <formula1>$R$65:$R$74</formula1>
    </dataValidation>
    <dataValidation type="custom" allowBlank="1" showErrorMessage="1" errorTitle=" " error="PROSZĘ WPISAĆ LITERĘ &quot;X&quot;" sqref="E9:J9" xr:uid="{00000000-0002-0000-0000-000002000000}">
      <formula1>E9="x"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C8F44F4E51D347817FC2479CF51FC3" ma:contentTypeVersion="14" ma:contentTypeDescription="Utwórz nowy dokument." ma:contentTypeScope="" ma:versionID="1fdda00249daa86e87561df23aec236e">
  <xsd:schema xmlns:xsd="http://www.w3.org/2001/XMLSchema" xmlns:xs="http://www.w3.org/2001/XMLSchema" xmlns:p="http://schemas.microsoft.com/office/2006/metadata/properties" xmlns:ns2="db0505c1-9344-4a58-8b72-1591f2b17a25" xmlns:ns3="e47ab80e-fffe-4c04-8a82-9129ea57d5b6" targetNamespace="http://schemas.microsoft.com/office/2006/metadata/properties" ma:root="true" ma:fieldsID="5cea632b8273affa2c3fef2586872d6d" ns2:_="" ns3:_="">
    <xsd:import namespace="db0505c1-9344-4a58-8b72-1591f2b17a25"/>
    <xsd:import namespace="e47ab80e-fffe-4c04-8a82-9129ea57d5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505c1-9344-4a58-8b72-1591f2b17a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dexed="true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60ce59df-d655-48a4-b879-f82becb64897}" ma:internalName="TaxCatchAll" ma:showField="CatchAllData" ma:web="db0505c1-9344-4a58-8b72-1591f2b17a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ab80e-fffe-4c04-8a82-9129ea57d5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Tagi obrazów" ma:readOnly="false" ma:fieldId="{5cf76f15-5ced-4ddc-b409-7134ff3c332f}" ma:taxonomyMulti="true" ma:sspId="25a1033c-1641-4e98-a7b2-e9d01c3cd4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47ab80e-fffe-4c04-8a82-9129ea57d5b6">
      <Terms xmlns="http://schemas.microsoft.com/office/infopath/2007/PartnerControls"/>
    </lcf76f155ced4ddcb4097134ff3c332f>
    <TaxCatchAll xmlns="db0505c1-9344-4a58-8b72-1591f2b17a25" xsi:nil="true"/>
    <_dlc_DocId xmlns="db0505c1-9344-4a58-8b72-1591f2b17a25">4C2VZXPCPMVV-233682853-51752</_dlc_DocId>
    <_dlc_DocIdUrl xmlns="db0505c1-9344-4a58-8b72-1591f2b17a25">
      <Url>https://zsmlodz.sharepoint.com/sites/ZSM/_layouts/15/DocIdRedir.aspx?ID=4C2VZXPCPMVV-233682853-51752</Url>
      <Description>4C2VZXPCPMVV-233682853-51752</Description>
    </_dlc_DocIdUrl>
  </documentManagement>
</p:properties>
</file>

<file path=customXml/itemProps1.xml><?xml version="1.0" encoding="utf-8"?>
<ds:datastoreItem xmlns:ds="http://schemas.openxmlformats.org/officeDocument/2006/customXml" ds:itemID="{390CAC68-53DB-46D3-8F4A-A449CA1AA2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1E31E-7F73-4542-8877-4189D1893F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0505c1-9344-4a58-8b72-1591f2b17a25"/>
    <ds:schemaRef ds:uri="e47ab80e-fffe-4c04-8a82-9129ea57d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7858C7-550E-4564-885F-FF2049E4EA1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6B14BE6-020F-445B-AD57-AB5F36F5217A}">
  <ds:schemaRefs>
    <ds:schemaRef ds:uri="http://schemas.microsoft.com/office/2006/metadata/properties"/>
    <ds:schemaRef ds:uri="http://schemas.microsoft.com/office/infopath/2007/PartnerControls"/>
    <ds:schemaRef ds:uri="e47ab80e-fffe-4c04-8a82-9129ea57d5b6"/>
    <ds:schemaRef ds:uri="db0505c1-9344-4a58-8b72-1591f2b17a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ZSM im. S.Moniuszki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Zapart</dc:creator>
  <cp:lastModifiedBy>Zapart, Pawel</cp:lastModifiedBy>
  <cp:lastPrinted>2024-03-23T08:57:56Z</cp:lastPrinted>
  <dcterms:created xsi:type="dcterms:W3CDTF">2017-10-26T21:27:20Z</dcterms:created>
  <dcterms:modified xsi:type="dcterms:W3CDTF">2024-04-09T19:41:04Z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0x01010096C8F44F4E51D347817FC2479CF51FC3</vt:lpwstr>
  </property>
  <property fmtid="{D5CDD505-2E9C-101B-9397-08002B2CF9AE}" pid="3" name="Order">
    <vt:r8>4600</vt:r8>
  </property>
  <property fmtid="{D5CDD505-2E9C-101B-9397-08002B2CF9AE}" pid="4" name="_dlc_DocIdItemGuid">
    <vt:lpwstr>ca0e2912-c3ac-4f4f-968e-964ffe06724d</vt:lpwstr>
  </property>
  <property fmtid="{D5CDD505-2E9C-101B-9397-08002B2CF9AE}" pid="5" name="MediaServiceImageTags">
    <vt:lpwstr/>
  </property>
</Properties>
</file>