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KS\2019\REJESTR umów i zamówień do BIP w 2019\12. BIP stan na 31.12.2019\"/>
    </mc:Choice>
  </mc:AlternateContent>
  <bookViews>
    <workbookView xWindow="0" yWindow="0" windowWidth="28800" windowHeight="12345"/>
  </bookViews>
  <sheets>
    <sheet name="zamówienia" sheetId="2" r:id="rId1"/>
  </sheets>
  <definedNames>
    <definedName name="_xlnm._FilterDatabase" localSheetId="0" hidden="1">zamówienia!$B$3:$F$140</definedName>
    <definedName name="_xlnm.Print_Area" localSheetId="0">zamówienia!$A$1:$F$142</definedName>
  </definedNames>
  <calcPr calcId="162913"/>
</workbook>
</file>

<file path=xl/calcChain.xml><?xml version="1.0" encoding="utf-8"?>
<calcChain xmlns="http://schemas.openxmlformats.org/spreadsheetml/2006/main">
  <c r="F74" i="2" l="1"/>
  <c r="F73" i="2"/>
  <c r="F72" i="2"/>
  <c r="F71" i="2"/>
  <c r="F57" i="2"/>
  <c r="F125" i="2"/>
  <c r="F26" i="2"/>
  <c r="F133" i="2"/>
  <c r="F52" i="2"/>
  <c r="F134" i="2"/>
  <c r="F138" i="2"/>
  <c r="F70" i="2"/>
  <c r="F139" i="2"/>
  <c r="F136" i="2"/>
  <c r="F12" i="2"/>
  <c r="F135" i="2"/>
  <c r="F124" i="2"/>
  <c r="F29" i="2"/>
  <c r="F137" i="2"/>
  <c r="F129" i="2"/>
  <c r="F27" i="2"/>
  <c r="F24" i="2"/>
  <c r="F61" i="2"/>
  <c r="F127" i="2"/>
  <c r="F123" i="2"/>
  <c r="F105" i="2"/>
  <c r="F25" i="2"/>
  <c r="F117" i="2"/>
  <c r="F114" i="2"/>
  <c r="F109" i="2"/>
  <c r="F33" i="2" l="1"/>
  <c r="F110" i="2"/>
  <c r="F132" i="2"/>
  <c r="F122" i="2"/>
  <c r="F128" i="2"/>
  <c r="F37" i="2"/>
  <c r="F130" i="2"/>
  <c r="F126" i="2"/>
  <c r="F131" i="2"/>
  <c r="F118" i="2"/>
  <c r="F119" i="2"/>
  <c r="F43" i="2" l="1"/>
  <c r="F15" i="2"/>
  <c r="F91" i="2"/>
  <c r="F106" i="2"/>
  <c r="F102" i="2"/>
  <c r="F108" i="2"/>
  <c r="F87" i="2"/>
  <c r="F116" i="2"/>
  <c r="F101" i="2"/>
  <c r="F100" i="2"/>
  <c r="F107" i="2"/>
  <c r="F113" i="2"/>
  <c r="F103" i="2"/>
  <c r="F111" i="2"/>
  <c r="F115" i="2"/>
  <c r="F93" i="2" l="1"/>
  <c r="F112" i="2"/>
  <c r="F104" i="2"/>
  <c r="F99" i="2"/>
  <c r="F97" i="2"/>
  <c r="F96" i="2"/>
  <c r="F98" i="2"/>
  <c r="F23" i="2"/>
  <c r="F88" i="2"/>
  <c r="F95" i="2" l="1"/>
  <c r="F67" i="2"/>
  <c r="F92" i="2"/>
  <c r="F84" i="2"/>
  <c r="F66" i="2" l="1"/>
  <c r="F80" i="2" l="1"/>
  <c r="F83" i="2"/>
  <c r="F79" i="2"/>
  <c r="F81" i="2"/>
  <c r="F78" i="2"/>
  <c r="F69" i="2"/>
  <c r="F62" i="2"/>
  <c r="F68" i="2"/>
  <c r="F10" i="2"/>
  <c r="F76" i="2" l="1"/>
  <c r="F77" i="2"/>
  <c r="F59" i="2"/>
  <c r="F75" i="2"/>
  <c r="F41" i="2"/>
  <c r="F63" i="2"/>
  <c r="F49" i="2" l="1"/>
  <c r="F42" i="2"/>
  <c r="F8" i="2" l="1"/>
  <c r="F60" i="2"/>
  <c r="F58" i="2" l="1"/>
  <c r="F55" i="2"/>
  <c r="F50" i="2" l="1"/>
  <c r="F40" i="2"/>
  <c r="F36" i="2" l="1"/>
  <c r="F32" i="2"/>
  <c r="F20" i="2" l="1"/>
  <c r="F46" i="2" l="1"/>
  <c r="F14" i="2"/>
  <c r="F38" i="2" l="1"/>
  <c r="F45" i="2" l="1"/>
  <c r="F35" i="2"/>
  <c r="F19" i="2" l="1"/>
  <c r="F18" i="2"/>
  <c r="F28" i="2"/>
  <c r="F31" i="2"/>
  <c r="F30" i="2"/>
  <c r="F21" i="2" l="1"/>
  <c r="F22" i="2"/>
  <c r="F140" i="2" l="1"/>
</calcChain>
</file>

<file path=xl/sharedStrings.xml><?xml version="1.0" encoding="utf-8"?>
<sst xmlns="http://schemas.openxmlformats.org/spreadsheetml/2006/main" count="554" uniqueCount="449">
  <si>
    <t>Wykonawca</t>
  </si>
  <si>
    <t>usługa/zakup</t>
  </si>
  <si>
    <t>Data wniosku</t>
  </si>
  <si>
    <t>Nr zamówienia - wniosku DF-WKS</t>
  </si>
  <si>
    <t>Lp.</t>
  </si>
  <si>
    <t>Wartość zamówienia</t>
  </si>
  <si>
    <t>-</t>
  </si>
  <si>
    <t>RAZEM</t>
  </si>
  <si>
    <t>1/2018</t>
  </si>
  <si>
    <t>19/2018</t>
  </si>
  <si>
    <t xml:space="preserve"> Rejestr zamówień finansowanych przez Centrum Projektów Polska Cyfrowa w 2019 roku </t>
  </si>
  <si>
    <t>Sage sp. z o.o.</t>
  </si>
  <si>
    <t>Odnowienie gwarancja podstawowa dla e-Deklaracje na okres 12 miesięcy</t>
  </si>
  <si>
    <t xml:space="preserve">Opata </t>
  </si>
  <si>
    <t>Opłata</t>
  </si>
  <si>
    <t>Poczta Polska s.a.</t>
  </si>
  <si>
    <t>Opłata za odbiorniki radiofoniczne i telefoniczne CPPC za 2019 r.</t>
  </si>
  <si>
    <t>165/2018</t>
  </si>
  <si>
    <t>Zakup artykułów spożywczych na potrzeby CPPC</t>
  </si>
  <si>
    <t>Zakup akcesoriów na wyposażenie biur i pomieszczeń socjalnych</t>
  </si>
  <si>
    <t>Kurs dla kandydatów na członków rad nadzorczych"</t>
  </si>
  <si>
    <t>Brzeski  &amp; Siess s.c.</t>
  </si>
  <si>
    <t>IBD Business School sp. z o. o.</t>
  </si>
  <si>
    <t>DF-WBO/2019/007</t>
  </si>
  <si>
    <t>Zakup akcesoriów na wyposażenie biur i pomieszczeń socjalnych CPPC</t>
  </si>
  <si>
    <t>2019.01.02</t>
  </si>
  <si>
    <t>DF-WBO/2019/009</t>
  </si>
  <si>
    <t>Wykonanie i dostawa pieczątek, datowników oraz wizytówek zgodnie z ustalonymi parametrami</t>
  </si>
  <si>
    <t>2019.01.14</t>
  </si>
  <si>
    <t>Bazarnik sp. z o.o.</t>
  </si>
  <si>
    <t>DF-WBO/2019/004</t>
  </si>
  <si>
    <t>J.W.Colsulting Jędrzej Wciślak</t>
  </si>
  <si>
    <t>DF-WBO/2019/001</t>
  </si>
  <si>
    <t>Szkolenie "Trzynastka - wynagrodzenie roczne oraz naliczanie wynagrodzenia w oświacie i samorządzie"</t>
  </si>
  <si>
    <t>BDO Solutions Sp. z o.o.</t>
  </si>
  <si>
    <t>2018.01.02</t>
  </si>
  <si>
    <t>2018.02.06</t>
  </si>
  <si>
    <t>2018.09.28</t>
  </si>
  <si>
    <t>2019.01.10</t>
  </si>
  <si>
    <t>DF-WBO/2019/020</t>
  </si>
  <si>
    <t>Polski Koncern Naftowy ORLEN S.A.</t>
  </si>
  <si>
    <t>2019.01.23</t>
  </si>
  <si>
    <t>DF-WBO/2019/017</t>
  </si>
  <si>
    <t>2019.01.21</t>
  </si>
  <si>
    <t>Wydawnictwo Podatkowe GOFIN Sp. z o.o.</t>
  </si>
  <si>
    <t>DF-WBO/2019/018</t>
  </si>
  <si>
    <t>Wolters Kluwer Polska Sp. z o.o.</t>
  </si>
  <si>
    <t>2019.01.16</t>
  </si>
  <si>
    <t>DF-WBO/2019/15</t>
  </si>
  <si>
    <t>Miasto Stołeczne Warszawa</t>
  </si>
  <si>
    <t>DF-WBO/2019/008</t>
  </si>
  <si>
    <t>200/2018</t>
  </si>
  <si>
    <t>201/2018</t>
  </si>
  <si>
    <t>Udział w szkoleniu nt. "E-ZLA i zmiany w dokumentach ZUS od 1.01.2019r.(E-akta)"</t>
  </si>
  <si>
    <t>2018.11.15</t>
  </si>
  <si>
    <t>195/2018</t>
  </si>
  <si>
    <t>Udział w szkoleniu pn. "Kurs dla kandydatów na członków rad nadzorczych"</t>
  </si>
  <si>
    <t>2018.10.29</t>
  </si>
  <si>
    <t>2019.02.14</t>
  </si>
  <si>
    <t>DF-WBO/2019/021</t>
  </si>
  <si>
    <t>Zakup akcesoriów samochodowych i telefonicznych niezbędnych do bezpiecznej jazdy samochodem służbowym CPPC.</t>
  </si>
  <si>
    <t>DF-WBO/2019/006</t>
  </si>
  <si>
    <t>Zakup niezbędnych akcesoriów technicznych</t>
  </si>
  <si>
    <t>Refundacja nauki języka hiszpańskiego</t>
  </si>
  <si>
    <t>DF-WBO/2019/024</t>
  </si>
  <si>
    <t>Refundacja nauki języka angielskiego</t>
  </si>
  <si>
    <t>Manhattan Academy sp. z o.o.</t>
  </si>
  <si>
    <t>2019.01.11</t>
  </si>
  <si>
    <t>El Puerto - SZKOŁA JĘZYKA HISZPAŃSKIEGO Michał Bigoszewski</t>
  </si>
  <si>
    <t>2019.01.07</t>
  </si>
  <si>
    <t>JAR-CAR Jacek Jarka</t>
  </si>
  <si>
    <t>2019.02.19</t>
  </si>
  <si>
    <t>DF-WBO/2019/034</t>
  </si>
  <si>
    <t>2019.01.28</t>
  </si>
  <si>
    <t>PZU Życie s.a.</t>
  </si>
  <si>
    <t>206/2018</t>
  </si>
  <si>
    <t>Udział  4 pracowników WZP w szkoleniu "Przełom w Zamówieniach publicznych od 18.10.2018r., kompleksowy kurs elektronizacji w przykładach. Prawidłowy zapis SIWZ"</t>
  </si>
  <si>
    <t>2018.11.26</t>
  </si>
  <si>
    <t>APEXnet Sp. z o.o. sp.k.</t>
  </si>
  <si>
    <t>DF-WBO/2019/027</t>
  </si>
  <si>
    <t>MDDP Akademia Biznesu Sp. zo.o.</t>
  </si>
  <si>
    <t>Zakup usług hotelarskich, gastronomicznych i konferencyjnych w celu przeprowadzenia narady kadry zarządzającej CPPC</t>
  </si>
  <si>
    <t>Hotel Warszawianka Centrum</t>
  </si>
  <si>
    <t>DF-WBO/2019/005</t>
  </si>
  <si>
    <t>Zakup książek w wersji drukowanej na potrzeby CPPC</t>
  </si>
  <si>
    <t>140/2018</t>
  </si>
  <si>
    <t>Wyższa Szkoła im. Bogbana Jańskiego</t>
  </si>
  <si>
    <t>29-08-2018</t>
  </si>
  <si>
    <t>Dofinansowanie studiów licencjackich "Zarządzanie kapitałem ludzkim" (6 semestrów) od października 2018 - czerwiec 2021</t>
  </si>
  <si>
    <t>DF-WBO/2019/117</t>
  </si>
  <si>
    <t>Zakup usług konferencyjnych w celu przeprowadzenia szkolenia kadry zarządzającej CPPC pn. "Badanie Development Center"</t>
  </si>
  <si>
    <t>2019.03.21</t>
  </si>
  <si>
    <t>Golden Floor Tkaczyk sp.j.</t>
  </si>
  <si>
    <t>DF-WBO/2019/089</t>
  </si>
  <si>
    <t>Udział w VI Ogólnopolskiej Konferencji PZP: Udzielanie i wykonywanie zamówień publicznych 2019. Trudności i wątpliwości praktyki.</t>
  </si>
  <si>
    <t>2019.02.13</t>
  </si>
  <si>
    <t>Wydawnictwo C.H.Beck Sp. z o.o.</t>
  </si>
  <si>
    <t>DF-WBO/2019/093</t>
  </si>
  <si>
    <t>DF-WBO/2019/095</t>
  </si>
  <si>
    <t>DF-WBO/2019/098</t>
  </si>
  <si>
    <t>DF-WBO/2019/099</t>
  </si>
  <si>
    <t>DF-WBO/2019/107</t>
  </si>
  <si>
    <t>Szkolenie " Zakładowy Fundusz Świadczeń Socjalnych w 2019 r."</t>
  </si>
  <si>
    <t>2019.03.13</t>
  </si>
  <si>
    <t>Effect Group Sp. z o.o.</t>
  </si>
  <si>
    <t>Zakup różnych druków akcydensowych na potrzeby CPPC</t>
  </si>
  <si>
    <t>2019.03.11</t>
  </si>
  <si>
    <t>Wydawnictwa Akcydensowe S.A.</t>
  </si>
  <si>
    <t>DF-WBO/2019/110</t>
  </si>
  <si>
    <t>Odnowienie gwarancja podstawowa dla Sage Kadry i Płace One Payroll na okres 12 miesiącu</t>
  </si>
  <si>
    <t xml:space="preserve">Udział w szkoleniu nt. "Płace w ujęciu praktycznym z uwzględnieniem zmian przepisów od 2018r." </t>
  </si>
  <si>
    <t>Zakup 100 szt. biletów ZTM jednorazowych przesiadkowych normalnych 75 minutowych na potrzeby pracowników Wydziału Kontroli CPPC</t>
  </si>
  <si>
    <t>Prenumerata prasy: "Ubezpieczenia i Prawo Pracy" w wersji papierowej na potrzeby Departamentu Finansowego na okres styczeń-grudzień 2019r.</t>
  </si>
  <si>
    <t>Dostęp do serwisu: "Przewodnik Kadrowy on-line" na potrzeby Departamentu Finansowego Wydziału Kadr i Płac</t>
  </si>
  <si>
    <t>Udział w szkoleniu "Kadry i Place w sektorze publicznym"-praktyczne warsztaty z uwzględnieniem najnowszych zmian w prawie</t>
  </si>
  <si>
    <t>DF-WBO/2019/092</t>
  </si>
  <si>
    <t>ApexNet Sp. z o.o. S.k.</t>
  </si>
  <si>
    <t>Udział w szkoleniu Wykrywanie nadużyć i nieprawidłowości w projektach realizowanych z funduszy unijnych</t>
  </si>
  <si>
    <t>DF-WBO/2019/105</t>
  </si>
  <si>
    <t>INFOR PL S.A.</t>
  </si>
  <si>
    <t>Świadczenie usług serwisu internetowego w zakresie Kompleksowej Bazy Wiedzy - dostęp on-line 24 miesiące</t>
  </si>
  <si>
    <t>DF-WBO/2019/114</t>
  </si>
  <si>
    <t>Grupa Pracuj Sp. z o.o.</t>
  </si>
  <si>
    <t>Publikowanie ogłoszeń rekrutacyjnych w internetowych serwisach rekrutacyjnych</t>
  </si>
  <si>
    <t>DF-WBO/2019/116</t>
  </si>
  <si>
    <t>DF-WBO/2019/120</t>
  </si>
  <si>
    <t>Zakup usług konferencyjnych w celu przeprowadzenia szkolenia kadry zarządzającej CPPC</t>
  </si>
  <si>
    <t>DF-WBO/2019/028</t>
  </si>
  <si>
    <t>Zakup materiałów biurowych na potrzeby działań promocyjnych w ramach POPC</t>
  </si>
  <si>
    <t>Naukowa i Akademicka Sieć Komputerowa</t>
  </si>
  <si>
    <t>Opłata za usługę utrzymania domeny cppc.gov.pl i wwpe.gov.pl przez okres 12 miesięcy</t>
  </si>
  <si>
    <t>DF-WBO/2019/122</t>
  </si>
  <si>
    <t xml:space="preserve">Refundację nauki języka angielskiego </t>
  </si>
  <si>
    <t>DF-WBO/2019/115</t>
  </si>
  <si>
    <t>PRESSCOM Sp. z o.o.</t>
  </si>
  <si>
    <t>Udział w szkoleniu - "Podróże służbowe w jednostkach sektora finansów publicznych w 2019r. z uwzględnieniem aktualnego orzecznictwa"</t>
  </si>
  <si>
    <t>DF-WBO/2019/048</t>
  </si>
  <si>
    <t>Szkolenia Prawne Agnieszka Kuźdub</t>
  </si>
  <si>
    <t>DF-WBO/2019/103</t>
  </si>
  <si>
    <t>BOTLAND B.DERKACZ S.J.</t>
  </si>
  <si>
    <t>Dostarczenie materiałów promocyjnych i robotów edukacyjnych na potrzeby CPPC</t>
  </si>
  <si>
    <t>DF-WBO/2019/104</t>
  </si>
  <si>
    <t xml:space="preserve">ALX Sp. z o.o. sp.k. </t>
  </si>
  <si>
    <t>Szkolenie -Język SQL i bazy danych dla Analityków</t>
  </si>
  <si>
    <t>DF-WBO/2019/023</t>
  </si>
  <si>
    <t>Wydawnictwo Forum Sp. z o.o.</t>
  </si>
  <si>
    <t>DF-WBO/2019/118</t>
  </si>
  <si>
    <t>Wymiana kół z wyważaniem i zamontowaniem na samochodzie</t>
  </si>
  <si>
    <t>DF-WBO/2019/138</t>
  </si>
  <si>
    <t>Zakup jednej opony do samochodu służbowego CPPC, WY2031H z przemontowaniem oraz wyważeniem dwóch kół i zamontowaniem jednego koła na samochodzie</t>
  </si>
  <si>
    <t>DF-WBO/2019/130</t>
  </si>
  <si>
    <t xml:space="preserve">Centrum Doradztwa i Kształcenia Nowe Przetargi </t>
  </si>
  <si>
    <t>DF-WBO/2019/131</t>
  </si>
  <si>
    <t>J.G.Training Jadwiga Gwoźdź</t>
  </si>
  <si>
    <t>Szkolenie "Postępowanie egzekucyjne w administracji-przepisy i praktyka z uwzględnieniem aktualnego orzecznictwa sądowego"</t>
  </si>
  <si>
    <t>2019.01.25</t>
  </si>
  <si>
    <t>2019.02.05</t>
  </si>
  <si>
    <t>2019.03.07</t>
  </si>
  <si>
    <t>2019.03.05</t>
  </si>
  <si>
    <t>2019.03.18</t>
  </si>
  <si>
    <t>2019.03.19</t>
  </si>
  <si>
    <t>2019.03.31</t>
  </si>
  <si>
    <t>2019.03.27</t>
  </si>
  <si>
    <t>2019.03.29</t>
  </si>
  <si>
    <t>2019.04.02</t>
  </si>
  <si>
    <t>2019.04.08</t>
  </si>
  <si>
    <t>2019.04.15</t>
  </si>
  <si>
    <t>Uniwersytet Warszawki</t>
  </si>
  <si>
    <t>TOUR LEADER Marzena Pawłowicz</t>
  </si>
  <si>
    <t>Krajowa Szkoła Administracji Publicznej im. Prezydenta Rzeczypospolitej polskiej Lecha Kaczyńskiego</t>
  </si>
  <si>
    <t>Gwarancja komfort dla Sage Kadry i Płace na okres 12 miesięcy</t>
  </si>
  <si>
    <t>Szkolenie "Formalne i praktyczne aspekty kontroli wdrażania instrumentów finansowych" dla 8 pracowników CPPC</t>
  </si>
  <si>
    <t xml:space="preserve">Udział w dniach 28-29.03.2019 r. w "Kongresie Online Marketing" </t>
  </si>
  <si>
    <t>Zakup ubezpieczenia osobowego dla Dyrekcji CPPC</t>
  </si>
  <si>
    <t>Prenumerata w wersji papierowej na potrzeby Departamentu Prawnego</t>
  </si>
  <si>
    <t xml:space="preserve">Naprawa świateł mijania, świateł dziennych oraz wentylatora nawiewu wnętrza kabiny w samochodzie służbowym CPPC </t>
  </si>
  <si>
    <t>Zakup paliw do samochodów służbowych CPPC poza umową Nr 2015/5-cz.1/CPPC z dnia 26 października 2015r.</t>
  </si>
  <si>
    <t>Usługę szkoleniową Agro-Top Public Executive zagraniczne programy kształcenia dla kadry zarządzającej w administracji publicznej</t>
  </si>
  <si>
    <t>Udział 4 pracowników w szkoleniu" Intensywne Warsztaty Zamówień Publicznych. Procedura bez błędów i nie-prawidłowości - studium z uwzględnieniem elektronizacji. Nowa Ustawa PZP". Ustka 10-12 kwietnia 2019r.</t>
  </si>
  <si>
    <t>INTER CARS S.A.; JAR-CAR Jacek Jarka</t>
  </si>
  <si>
    <t>DF-WBO/2019/137</t>
  </si>
  <si>
    <t>Zakup akcesoriów komputerowych, sprzętu komputerowego oraz szyfrowanych nośników danych.</t>
  </si>
  <si>
    <t>DF-WBO/2019/126</t>
  </si>
  <si>
    <t>DF-WBO/2019/090</t>
  </si>
  <si>
    <t>Polski Instytut Kontroli Wewnętrznej Sp. z o.o.</t>
  </si>
  <si>
    <t xml:space="preserve">Udział w szkoleniu "Koordynator kontroli zarządczej w administracji publicznej" </t>
  </si>
  <si>
    <t>DF-WBO/2019/143</t>
  </si>
  <si>
    <t>Sprzątanie wnętrz samochodów służbowych CPPC</t>
  </si>
  <si>
    <t>DF-WBO/2019/119</t>
  </si>
  <si>
    <t>ROBO WASH S.A.</t>
  </si>
  <si>
    <t>Refundację nauki języka hiszpańskiego</t>
  </si>
  <si>
    <t>DF-WBO/2019/134</t>
  </si>
  <si>
    <t>2019.03.14</t>
  </si>
  <si>
    <t>DF-WBO/2019/148</t>
  </si>
  <si>
    <t>2019.05.06</t>
  </si>
  <si>
    <t>2019.04.25</t>
  </si>
  <si>
    <t>Fundacja "Europejska Akademia Dyplomacji"</t>
  </si>
  <si>
    <t>DF-WBO/2019/121</t>
  </si>
  <si>
    <t xml:space="preserve">Szkolenie " ABC Finansów Publicznych w praktyce - kompendium aktualnych przepisów" </t>
  </si>
  <si>
    <t>Centrum Organizacji Szkoleń i Konferencji SEMPER Magdalena Wolniewicz-Kesaria</t>
  </si>
  <si>
    <t>DF-WBO/2019/152</t>
  </si>
  <si>
    <t>szkolenie "Praktyczne warsztaty korzystania z platformy ePUAP"</t>
  </si>
  <si>
    <t>2019.05.10</t>
  </si>
  <si>
    <t>PANTA s.c. Milanka Cirlić</t>
  </si>
  <si>
    <t>Nauka Języka Sylwia Latawska</t>
  </si>
  <si>
    <t>Szkolenie dotyczące przedawnień w odzyskiwaniu środków europejskich dla pracowników WP i WFP (13 osób)</t>
  </si>
  <si>
    <t>Opinia prawna dotycząca beneficjenta Działania 1.1 POPC w sprawie "Możliwości kwalifikacji art. 4.8 Umowy przewidującego upoważnienie do skorzystania z wykonania zastępczego jako ..."</t>
  </si>
  <si>
    <t>Wardyński i Wspólnicy sp.k</t>
  </si>
  <si>
    <t>Usługa</t>
  </si>
  <si>
    <t>DF-WBO/2019/135</t>
  </si>
  <si>
    <t>DF-WBO/2019/125</t>
  </si>
  <si>
    <t xml:space="preserve">Udział w III Forum Rachunkowości Budżetowej </t>
  </si>
  <si>
    <t>DF-WBO/2019/136</t>
  </si>
  <si>
    <t>PRYZMAT sp.z o.o. sp.k.</t>
  </si>
  <si>
    <t>Zakup tonerów oraz pojemników na zużyty toner</t>
  </si>
  <si>
    <t>DF-WBO/2019/165</t>
  </si>
  <si>
    <t>Wniosek na ubezpieczenie grupowe pracowników wyjazdowe</t>
  </si>
  <si>
    <t>Generali T.U. S.A.</t>
  </si>
  <si>
    <t>2019.06.03</t>
  </si>
  <si>
    <t>DF-WBO/2019/156</t>
  </si>
  <si>
    <t>EURO-TRAINING Centrum Szkoleniowo-Doradcze Anna Osińska</t>
  </si>
  <si>
    <t>2019.05.15</t>
  </si>
  <si>
    <t>DF-WBO/2019/166</t>
  </si>
  <si>
    <t>DF-WBO/2019/168</t>
  </si>
  <si>
    <t>Wydawnictwo Publicus sp. Z o.o.</t>
  </si>
  <si>
    <t>2019.06.06</t>
  </si>
  <si>
    <t>DF-WBO/2019/162</t>
  </si>
  <si>
    <t>Strefa Xero - Druk i Reklama Sp. z o.o.</t>
  </si>
  <si>
    <t>2019.05.22</t>
  </si>
  <si>
    <t>DF-WBO/2019/160</t>
  </si>
  <si>
    <t>Dofinansowanie studiów podyplomowych z Zarządzania Projektami (Project Management) na SGH (II semestry)</t>
  </si>
  <si>
    <t>2019.05.24</t>
  </si>
  <si>
    <t>"Prokopczyk" Włodzimierz Prokopczyk</t>
  </si>
  <si>
    <t>2019.05.31</t>
  </si>
  <si>
    <t>Usługa transportowa do miejsca przeprowadzania szkolenia pn. "Zwiększenie efektywności pracy poprzez doskonalenie umiejętności komunikacji i współpracy" i z powrotem w dniach 11-13.06.2019r. dla pracowników CPPC.</t>
  </si>
  <si>
    <t>DF-WBO/2019/161</t>
  </si>
  <si>
    <t xml:space="preserve">Storage IT Sp. z o.o. </t>
  </si>
  <si>
    <t>Zakup macierzy (NAS) wraz z 12 dyskami o pojemności 8 TB dedykowanych do urządzeń typu NAS oraz dwuportowej karty sieciowej</t>
  </si>
  <si>
    <t>2019.05.27</t>
  </si>
  <si>
    <t>Szkoła Główna Handlowa w Warszawie</t>
  </si>
  <si>
    <t>DF-WBO/2019/167</t>
  </si>
  <si>
    <t>Zakup prenumeraty w wersji papierowej na potrzeby Biura IT</t>
  </si>
  <si>
    <t>DF-WBO/2019/171</t>
  </si>
  <si>
    <t>Roczna prenumerata miesięcznika "Finanse Publiczne"</t>
  </si>
  <si>
    <t>2019.06.17</t>
  </si>
  <si>
    <t>2019.07.12</t>
  </si>
  <si>
    <t>Opłaty za parkowanie służbowych samochodów na terenie Miasta Stołecznego Warszawa</t>
  </si>
  <si>
    <t>DF-WBO/2019/132</t>
  </si>
  <si>
    <t>Udział w kursie pn. "Kadry i płace w praktyce"</t>
  </si>
  <si>
    <t>Stowarzyszenie Księgowych w Polsce</t>
  </si>
  <si>
    <t>2019.04.05</t>
  </si>
  <si>
    <t>DF-WBO/2019/181</t>
  </si>
  <si>
    <t>Udział w kursie pn. "Antropologia designu i nowych technologii" pracownika CPPC</t>
  </si>
  <si>
    <t>2019.08.05</t>
  </si>
  <si>
    <t>DF-WBO/2019/179</t>
  </si>
  <si>
    <t>AUTO WIMAR sp. z o.o.</t>
  </si>
  <si>
    <t>2019.07.25</t>
  </si>
  <si>
    <t>PRESSCOM Sp. z o.o.; INTERNATIONAL DATA GROUP POLSKA SPÓŁKA  AKCYJNA, Wiedza i Praktyka Sp. Z o.o.</t>
  </si>
  <si>
    <t>DF-WBO/2019/185</t>
  </si>
  <si>
    <t>Usługa obsługi technicznej konferencji prasowej dnia 13.08.2019</t>
  </si>
  <si>
    <t>Fuse Box Ewa Michalska</t>
  </si>
  <si>
    <t>DF-WBO/2019/188</t>
  </si>
  <si>
    <t>DF-WBO/2019/189</t>
  </si>
  <si>
    <t>2019.08.12</t>
  </si>
  <si>
    <t>Kancelaria Notarialna Piotr Wójcik- Notariusz</t>
  </si>
  <si>
    <t>2019.08.19</t>
  </si>
  <si>
    <t>2019.08.20</t>
  </si>
  <si>
    <t>Zakup dwóch żarówek do samochodu służbowego CPPC, WY2031H.</t>
  </si>
  <si>
    <t xml:space="preserve">Udział w konferencji: "Przeszłość dla przyszłości Dwadzieścia pięć lat polskiego systemu zamówień publicznych" </t>
  </si>
  <si>
    <t>Usługi Poligraficzne na potrzeby CPPC</t>
  </si>
  <si>
    <t xml:space="preserve">Udział w szkoleniu "Zasady, przesłanki i procedura udzielania ulg w spłacie środków europejskich w trybie ustawy o finansach publicznych po nowelizacji i w świetle najnowszego orzecznictwa sądowego" </t>
  </si>
  <si>
    <t>Szkolenie - "3-dniowe Intensywne Warsztaty Zamówień Publicznych. Wzorcowa procedura od A do Z - studium przypadków. Nowa ustawa PZP"</t>
  </si>
  <si>
    <t>Usługa notarialna w dniu 12.08.2019 r. w siedzibie archiwum zewnętrznego w związku z odbiorem dokumentów w ostatnim dniu umowy</t>
  </si>
  <si>
    <t>DF-WBO/2019/176</t>
  </si>
  <si>
    <t>Profit M sp. z o.o., ABC - WLADYSLAW KONDEJ; ODDK Sp. z o.o.; Empik S.A.</t>
  </si>
  <si>
    <t>DF-WBO/2019/195</t>
  </si>
  <si>
    <t>Udział w szkoleniu pn. "Odmowa udostępnienia informacji publicznej. Najnowsze orzecznictwo TK i NSA" dla pracowników Departamentu Prawnego</t>
  </si>
  <si>
    <t>DF-WBO/2019/196</t>
  </si>
  <si>
    <t>dostęp do serwisu internetowego SzuKIO.pl dla 2 użytkowników na okres 12 miesięcy</t>
  </si>
  <si>
    <t>DF-WBO/2019/204</t>
  </si>
  <si>
    <t xml:space="preserve">OWAL S.C. </t>
  </si>
  <si>
    <t>LSLABS Maciej Tomaka</t>
  </si>
  <si>
    <t>2019.08.26</t>
  </si>
  <si>
    <t>DF-WBO/2019/191</t>
  </si>
  <si>
    <t>DF-WBO/2019/194</t>
  </si>
  <si>
    <t>TRANSITION Technologies PSC sp. z o.o.</t>
  </si>
  <si>
    <t>2019.08.22</t>
  </si>
  <si>
    <t>2019.08.23</t>
  </si>
  <si>
    <t>2019.09.11</t>
  </si>
  <si>
    <t>DF-WBO/2019/216</t>
  </si>
  <si>
    <t>Usługi poligraficzne na potrzeby CPPC</t>
  </si>
  <si>
    <t>2019.09.25</t>
  </si>
  <si>
    <t>DF-WBO/2019/186</t>
  </si>
  <si>
    <t>Szkolenie Psychologia pracy kontrolera 17-19.09.2019</t>
  </si>
  <si>
    <t>Europejskie Centrum Ekonomiczne "PRESTIŻ" Sp. z o.o.</t>
  </si>
  <si>
    <t>2019.08.14</t>
  </si>
  <si>
    <t>DF-WBO/2019/220</t>
  </si>
  <si>
    <t>Produkcja 3 roll- upów na potrzeby POPC</t>
  </si>
  <si>
    <t>G&amp;G Studio Sp. Z o.o. Sp. K.</t>
  </si>
  <si>
    <t>DF-WBO/2019/221</t>
  </si>
  <si>
    <t>Zakup materiałów biurowych na potrzeby CPPC</t>
  </si>
  <si>
    <t>2019.10.01</t>
  </si>
  <si>
    <t>Grupa Sterion Sp. Z o.o.</t>
  </si>
  <si>
    <t>DF-WBO/2019/227</t>
  </si>
  <si>
    <t>2019.10.17</t>
  </si>
  <si>
    <t>DF-WBO/2019/228</t>
  </si>
  <si>
    <t>2019.10.16</t>
  </si>
  <si>
    <t>DF-WBO/2019/215</t>
  </si>
  <si>
    <t>Usługa obsługi technicznej konferencji prasowej dnia 26.09.2019</t>
  </si>
  <si>
    <t>2019.09.24</t>
  </si>
  <si>
    <t>DF-WBO/2019/202</t>
  </si>
  <si>
    <t>2019.09.10</t>
  </si>
  <si>
    <t>Udział w szkoleniu "Wszystko co zamawiający musi wiedzieć o dokumentach elektronicznych i podpisie elektronicznym. Wątpliwości, kontrowersje, orzecznictwo, zapisy SIWZ".</t>
  </si>
  <si>
    <t>DF-WBO/2019/218</t>
  </si>
  <si>
    <t>Udział w kursie "Rachunkowość budżetu jednostek samorządu terytorialnego, jednostek budżetowych oraz samorządowych zakładów budżetowych" 2 pracowników CPPC w terminie 19.10.2019-29.02.2020</t>
  </si>
  <si>
    <t>DF-WBO/2019/209</t>
  </si>
  <si>
    <t>2019.09.17</t>
  </si>
  <si>
    <t>DF-WBO/2019/210</t>
  </si>
  <si>
    <t>DF-WBO/2019/198</t>
  </si>
  <si>
    <t>2019.09.05</t>
  </si>
  <si>
    <t>DF-WBO/2019/199</t>
  </si>
  <si>
    <t>Zakup usługi płatnej promocji postów CPPC w kanałach social media</t>
  </si>
  <si>
    <t>2019.01.24</t>
  </si>
  <si>
    <t>Facebook</t>
  </si>
  <si>
    <t>DF-WBO/2019/16</t>
  </si>
  <si>
    <t>DF-WBO/2019/174</t>
  </si>
  <si>
    <t>2019.06.18</t>
  </si>
  <si>
    <t>Podanie o dofinansowanie studiów podyplomowych pn."Zarządzanie Projektem Informatycznym"</t>
  </si>
  <si>
    <t>DF-WBO/2019/212</t>
  </si>
  <si>
    <t>2019.09.23</t>
  </si>
  <si>
    <t>DF-WBO/2019/201</t>
  </si>
  <si>
    <t>Udział we Wschodnim Kongresie Gospodarczym 2019r., w charakterze Partnera, 25-26 września 2019r. w Białymstoku</t>
  </si>
  <si>
    <t>2019.09.06</t>
  </si>
  <si>
    <t>Polskie Towarzystwo Wspierania Przedsiębiorczości S.A.</t>
  </si>
  <si>
    <t>DF-WBO/2019/183</t>
  </si>
  <si>
    <t>Szkolenie "Kontrola projektów współfinansowanych ze środków UE - perspektywa 2014-2020</t>
  </si>
  <si>
    <t>2019.08.06</t>
  </si>
  <si>
    <t>INFOR Biznes Sp. z o.o., ICAN Sp. z o.o. Sp.k., PRESSCOM Sp. z o.o.; Forum Media Poska Sp. z o.o.</t>
  </si>
  <si>
    <t>Centrum Nauki Języków Słowianka Olga Tatarchyk</t>
  </si>
  <si>
    <t xml:space="preserve">Refundacja kosztów kursu języka rosyjskiego </t>
  </si>
  <si>
    <t>Refundacja kosztów kursu języka rosyjskiego</t>
  </si>
  <si>
    <t>British School Marlena Wiktorowicz</t>
  </si>
  <si>
    <t>Akademia Leona Koźmińskiego</t>
  </si>
  <si>
    <t xml:space="preserve">Studia podyplomowe "Biznes.Al.technologia, Prawo, Zastosowanie Sztucznej Inteligencji" </t>
  </si>
  <si>
    <t>Zakup 100 szt. biletów ZTM jednorazowych przesiadkowych do 75 min na potrzeby pracowników CPPC w związku z realizacją POPC</t>
  </si>
  <si>
    <t>Udział w szkoleniu "Organizacja wizyt, wydarzeń medialnych i przyjęć"</t>
  </si>
  <si>
    <t>Zakup 100 szt. biletów ZTM jednorazowych przesiadkowych do 75 min na potrzeby pracowników Wydziału Kontroli CPPC</t>
  </si>
  <si>
    <t>Aktualizacja i zakup oprogramowania do planowania, śledzenia i raportowania wszelkich projektów biznesowych oraz szybszego wyszukiwania informacji i dokumentów na potrzeby CPPC</t>
  </si>
  <si>
    <t>Udział w szkoleniu - Uprawnienia i obowiązki wierzyciela (organu administracji publicznej) należności pieniężnych w kontekście zmian w prawie i orzecznictwa sądowego. Koszty egzekucyjne w świetle zmian w prawie z lipca 2019r. w terminie 05-06-.09.2019r.</t>
  </si>
  <si>
    <t xml:space="preserve">Refundacja uczestnictwa w kursie pn. "Tajniki Internetu - warsztaty eksploracji cyfrowych zasobów" - dla pracownika CPPC </t>
  </si>
  <si>
    <t>Refundacja udziału w kursie pn "Kurs dla samodzielnych księgowych (bilansistów) specjalistów ds. rachunkowości" dla pracownika CPPC</t>
  </si>
  <si>
    <t>Leroy Merlin polska sp. zo.o.; EURO-net sp. z o.o.; SAP Katarzyna Bartosik-Wójcik; Duka International S.A.; BBK S.A.; Metalkas Sp. z o.o.; AUCHAN POLSKA SP. Z O.O.; IKEA Retaili sp. zo.o.; Lidl Sp. z o.o. sp.k.; Superhobby Market Budowlany Sp.z o.o.; Zara Home Arkadia; Smart Deco Paweł Wieczorek; HM Carrefour</t>
  </si>
  <si>
    <t>HM Carrefour; EwTrade Ewa Marzec; AUCHAN POLSKA SP. Z O.O.; Lidl Sp. z o.o. sp.k.; Brzezicki &amp; Siess s.c.; TRANS BERMUDA Sp. Z o.o.; Handel Hurtowy i Detaliczny Andrzej  Śmierzyński; Radecki Mirosław; Handel Obwoźny Łukasz Kamiński; Sprzedaż Detaliczno-Hurtowa Owoców i Warzyw Katarzyna Królczyk; Gospodarstwo Ogrodnicze Andrzej Pstrzoch; Robert Kozłowski; Agnieszka Królak; F.H.U. JUSTYNA SOLARSKA</t>
  </si>
  <si>
    <t>DF-WBO/2019/234</t>
  </si>
  <si>
    <t>2019.10.28</t>
  </si>
  <si>
    <t>2019.11.06</t>
  </si>
  <si>
    <t>DF-WBO/2019/238</t>
  </si>
  <si>
    <t>Wymiana kół z wyważaniem i zamontowaniem w samochodzie służbowym CPPC Skoda Rapid WY 2031H</t>
  </si>
  <si>
    <t>2019.10.29</t>
  </si>
  <si>
    <t>DF-WBO/2019/240</t>
  </si>
  <si>
    <t>Badanie techniczne samochodu służbowego CPPC Skoda Rapid WY 2031H</t>
  </si>
  <si>
    <t>AN-MAR F.H.U</t>
  </si>
  <si>
    <t>DF-WBO/2019/243</t>
  </si>
  <si>
    <t>DF-WBO/2019/229</t>
  </si>
  <si>
    <t>Szkolenie - Elektronizacja zamówień publicznych w praktyce. Charakterystyka platform wraz z prezentacją ich funkcjonalności.</t>
  </si>
  <si>
    <t>2019.10.21</t>
  </si>
  <si>
    <t>DF-WBO/2019/226</t>
  </si>
  <si>
    <t>Udział w szkoleniu „Postępowanie egzekucyjne w administracji - Kompendium aktualnych przepisów z uwzględnieniem ostatnich zmian. 2-dniowe warsztaty praktyczne. Nowelizacja.”</t>
  </si>
  <si>
    <t>2019.10.15</t>
  </si>
  <si>
    <t>Międzynarodowy Instytut Szkoleń Specjalistycznych IIST</t>
  </si>
  <si>
    <t>DF-WBO/2019/225</t>
  </si>
  <si>
    <t>Udział w szkoleniu – „AKADEMIA LEGISLACJI: Warsztaty legislacyjne dla praktyków – jak poprawnie redagować projekty ustaw i rozporządzeń?”</t>
  </si>
  <si>
    <t>Polska Platforma Szkoleniowa Sp. z o.o.</t>
  </si>
  <si>
    <t>201-.10.15</t>
  </si>
  <si>
    <t>BYSTYLE Przemysław Górny; Media Markt Polska Sp. z o.o. ; newStyling Mateusz Wojciechowski</t>
  </si>
  <si>
    <t>DF-WBO/2019/241</t>
  </si>
  <si>
    <t>2019.10.31</t>
  </si>
  <si>
    <t>Refundacja kosztów kursu języka angielskiego</t>
  </si>
  <si>
    <t>Lidl Sp. z o.o. sp.k.; Empik S.A.; AXECO Hurt-Detal, ALTTO J. SZELUGA S.J.</t>
  </si>
  <si>
    <t>DF-WBO/2019/214</t>
  </si>
  <si>
    <t>MDDP Akademia Biznesu Sp. z o.o.</t>
  </si>
  <si>
    <t>Udział w szkoleniu pt: " Zasady ewidencji księgowej i rozliczania środków unijnych w jednostkach sektora finansów publicznych" - 3 pracowników DF- WKS</t>
  </si>
  <si>
    <t>DF-WBO/2019/140</t>
  </si>
  <si>
    <t>DF-WBO/2019/141</t>
  </si>
  <si>
    <t>2019.03.12</t>
  </si>
  <si>
    <t>katolicki Uniwersytet Lubelski Jana Pawła II</t>
  </si>
  <si>
    <t>Dofinansowanie do studiów doktoranckich obejmujących tematykę prawa samorządu terytorialnego, prawa administracyjnego, prawa UE i prawa autorskiego - pracownika DP.</t>
  </si>
  <si>
    <t>SPLENDID Agata Płoska</t>
  </si>
  <si>
    <t>LA CASA Katarzyna Bogucka</t>
  </si>
  <si>
    <t>Pi School</t>
  </si>
  <si>
    <t>Marta Skrzypińska - Języki Obce</t>
  </si>
  <si>
    <t>Stan na 31-12-2019</t>
  </si>
  <si>
    <t>stan na 31.12.2019</t>
  </si>
  <si>
    <t>DF-WBO/2019/139</t>
  </si>
  <si>
    <t>Udział w szkoleniu pt: " Obowiązkowy Split payment w podatku VAT. Mechanizm podzielnej płatności (MPP) w rozliczeniach jednostki sektora finansów publicznych " - 2 pracowników CPPC</t>
  </si>
  <si>
    <t>DF-WBO/2019/213</t>
  </si>
  <si>
    <t>DF-WBO/2019/219</t>
  </si>
  <si>
    <t>Udział w XI Forum Finansów Publicznych w dniach 20-22 listopada 2019r. w Toruniu czterech pracowników Departamentu Finansowego: Wydziału Księgowości i Płatności i Wydziału Planowania Finansowego</t>
  </si>
  <si>
    <t>DF-WBO/2019/222</t>
  </si>
  <si>
    <t>2019.10.10</t>
  </si>
  <si>
    <t>ALX Sp. z o.o. sp.k.</t>
  </si>
  <si>
    <t xml:space="preserve">Przeprowadzenie szkolenia "Język SQL i bazy danych dla analityków" dla pracowników Wydziału Kontroli </t>
  </si>
  <si>
    <t>DF-WBO/2019/208</t>
  </si>
  <si>
    <t>DF-WBO/2019/230</t>
  </si>
  <si>
    <t>2019.10.24</t>
  </si>
  <si>
    <t>DF-WBO/2019/236</t>
  </si>
  <si>
    <t>2019.12.02</t>
  </si>
  <si>
    <t>DF-WBO/2019/124</t>
  </si>
  <si>
    <t>Refundację nauki języka francuskiego</t>
  </si>
  <si>
    <t>Leroy Merlin Polska Sp. z o.o.; Lidl Sp. z o.o. sp.k.; CEZAR Piotr Zaborski; Media Markt Polska Sp. z o.o, Superhobby Market Budowlany Sp.z o.o., AAT Holding S.A.</t>
  </si>
  <si>
    <t>DF-WBO/2019/239</t>
  </si>
  <si>
    <t>Okresowy przegląd techniczny w samochodzie służbowym CPPC- Skoda Rapid WY 2031H</t>
  </si>
  <si>
    <t>Porsche Inter Auto Polska Sp. z o.o.</t>
  </si>
  <si>
    <t>DF-WBO/2019/244</t>
  </si>
  <si>
    <t>DF-WBO/2019/257</t>
  </si>
  <si>
    <t>Action Event Jolanta Szewczyk</t>
  </si>
  <si>
    <t>Zakup akcesoriów na wyposażenie biur i pomieszczeń socjalnych CPPC.</t>
  </si>
  <si>
    <t>DF-WBO/2019/231</t>
  </si>
  <si>
    <t>Udział 2 pracowników w szkoleniu "Commvault kurs administratorów systemu backupu"</t>
  </si>
  <si>
    <t>APEX.IT Sp.z o.o.</t>
  </si>
  <si>
    <t>DF-WBO/2019/253</t>
  </si>
  <si>
    <t>2019.11.28</t>
  </si>
  <si>
    <t>Stworzenie prezentacji konkursowej oraz grafik - działania prowadzone w związku z realizacją POPC</t>
  </si>
  <si>
    <t>Easy WebContent, Inc.DBAVisme</t>
  </si>
  <si>
    <t>DF-WBO/2019/254</t>
  </si>
  <si>
    <t>Studia magisterskie I semestr od października 2019 r. do marca 2020 r. na kierunku Zarządzanie specjalizacja HR manager i coaching biznesowy</t>
  </si>
  <si>
    <t>DF-WBO/2019/261</t>
  </si>
  <si>
    <t>2019.05.07</t>
  </si>
  <si>
    <t>2019.12.12</t>
  </si>
  <si>
    <t>Media Markt Polska Sp. z o.o. Warszawa IV Sp. komandytowa; EURO-net Sp. z o.o.; MORELE.NET Sp. z o.o.; X-KOM Sp. z o.o.; RAD-WIK Radosław Krupiński, SPECKABLE Monika Modelska</t>
  </si>
  <si>
    <t>DF-WBO/2019/259</t>
  </si>
  <si>
    <t>Zakup 10 szt. etui na telefony komórkowe dostarczone do CPPC w ramach realizacji umowy 2019/09 z dnia 18.09.2019 r.</t>
  </si>
  <si>
    <t>Adam Brzozowski</t>
  </si>
  <si>
    <t>DF-WBO/2019/252</t>
  </si>
  <si>
    <t>Kurs pn. Zintegrowany kurs specjalistów ds. kadr i płac (od podstaw do specjalisty)</t>
  </si>
  <si>
    <t>2019.11.14</t>
  </si>
  <si>
    <t>STOWARZYSZENIE ARCHIWISTÓW POLSKICH</t>
  </si>
  <si>
    <t>Udział w Kursie dla archiwistów I stopnia</t>
  </si>
  <si>
    <t>DF-WBO/2019/232</t>
  </si>
  <si>
    <t>X-KOM Sp. z o.o.</t>
  </si>
  <si>
    <t>Zakup access pointów w związku z realizacją POPC na potrzeby CPPC</t>
  </si>
  <si>
    <t>SKULE Piotr Wdowiarski</t>
  </si>
  <si>
    <t>Akademia CEDOZ sp. Zo.o.</t>
  </si>
  <si>
    <t>Notre ecole de francais-Szkoła języka francuskiego Jolanty i Bartosza Kapcia s.c.</t>
  </si>
  <si>
    <t>Uczelnia Technologiczno-Handlowa im. Heleny Chodkowskiej</t>
  </si>
  <si>
    <t>Pure Joy</t>
  </si>
  <si>
    <t>ELDOM Arkadiusz Gawełko</t>
  </si>
  <si>
    <t>N-joy English Szkoła Języków Obcych Karolina Krajczyńska</t>
  </si>
  <si>
    <t>Kurs dla samodzielnych księgowych (bilansistów)-specjalistów ds. rachunkowości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</si>
</sst>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4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17" fillId="0" borderId="0"/>
    <xf numFmtId="0" fontId="21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0" borderId="0"/>
    <xf numFmtId="0" fontId="21" fillId="0" borderId="0"/>
    <xf numFmtId="0" fontId="25" fillId="0" borderId="0"/>
    <xf numFmtId="0" fontId="24" fillId="0" borderId="0"/>
    <xf numFmtId="9" fontId="2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12" applyNumberFormat="0" applyAlignment="0" applyProtection="0"/>
    <xf numFmtId="0" fontId="36" fillId="6" borderId="13" applyNumberFormat="0" applyAlignment="0" applyProtection="0"/>
    <xf numFmtId="0" fontId="37" fillId="6" borderId="12" applyNumberFormat="0" applyAlignment="0" applyProtection="0"/>
    <xf numFmtId="0" fontId="38" fillId="0" borderId="14" applyNumberFormat="0" applyFill="0" applyAlignment="0" applyProtection="0"/>
    <xf numFmtId="0" fontId="39" fillId="7" borderId="1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3" fillId="32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24" fillId="0" borderId="0"/>
    <xf numFmtId="0" fontId="44" fillId="0" borderId="0"/>
    <xf numFmtId="0" fontId="2" fillId="0" borderId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7" fillId="0" borderId="0" xfId="0" applyFont="1"/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4" xfId="0" applyFont="1" applyFill="1" applyBorder="1" applyAlignment="1"/>
    <xf numFmtId="4" fontId="18" fillId="0" borderId="0" xfId="0" applyNumberFormat="1" applyFont="1" applyFill="1"/>
    <xf numFmtId="0" fontId="0" fillId="0" borderId="0" xfId="0" applyAlignment="1">
      <alignment wrapText="1"/>
    </xf>
    <xf numFmtId="0" fontId="20" fillId="0" borderId="18" xfId="1" applyFont="1" applyFill="1" applyBorder="1" applyAlignment="1">
      <alignment horizontal="center" vertical="center" wrapText="1"/>
    </xf>
    <xf numFmtId="165" fontId="20" fillId="0" borderId="19" xfId="0" applyNumberFormat="1" applyFont="1" applyFill="1" applyBorder="1" applyAlignment="1">
      <alignment vertical="center" wrapText="1"/>
    </xf>
    <xf numFmtId="165" fontId="26" fillId="0" borderId="8" xfId="1" applyNumberFormat="1" applyFont="1" applyFill="1" applyBorder="1" applyAlignment="1">
      <alignment horizontal="right" vertical="center" wrapText="1"/>
    </xf>
    <xf numFmtId="165" fontId="1" fillId="0" borderId="0" xfId="103" applyNumberFormat="1" applyAlignment="1">
      <alignment wrapText="1"/>
    </xf>
    <xf numFmtId="0" fontId="1" fillId="0" borderId="0" xfId="103" applyAlignment="1">
      <alignment wrapText="1"/>
    </xf>
    <xf numFmtId="0" fontId="1" fillId="0" borderId="0" xfId="103" applyAlignment="1">
      <alignment horizontal="right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</cellXfs>
  <cellStyles count="117">
    <cellStyle name="20% — akcent 1" xfId="62" builtinId="30" customBuiltin="1"/>
    <cellStyle name="20% — akcent 1 2" xfId="91"/>
    <cellStyle name="20% — akcent 1 3" xfId="105"/>
    <cellStyle name="20% — akcent 2" xfId="66" builtinId="34" customBuiltin="1"/>
    <cellStyle name="20% — akcent 2 2" xfId="93"/>
    <cellStyle name="20% — akcent 2 3" xfId="107"/>
    <cellStyle name="20% — akcent 3" xfId="70" builtinId="38" customBuiltin="1"/>
    <cellStyle name="20% — akcent 3 2" xfId="95"/>
    <cellStyle name="20% — akcent 3 3" xfId="109"/>
    <cellStyle name="20% — akcent 4" xfId="74" builtinId="42" customBuiltin="1"/>
    <cellStyle name="20% — akcent 4 2" xfId="97"/>
    <cellStyle name="20% — akcent 4 3" xfId="111"/>
    <cellStyle name="20% — akcent 5" xfId="78" builtinId="46" customBuiltin="1"/>
    <cellStyle name="20% — akcent 5 2" xfId="99"/>
    <cellStyle name="20% — akcent 5 3" xfId="113"/>
    <cellStyle name="20% — akcent 6" xfId="82" builtinId="50" customBuiltin="1"/>
    <cellStyle name="20% — akcent 6 2" xfId="101"/>
    <cellStyle name="20% — akcent 6 3" xfId="115"/>
    <cellStyle name="40% — akcent 1" xfId="63" builtinId="31" customBuiltin="1"/>
    <cellStyle name="40% — akcent 1 2" xfId="92"/>
    <cellStyle name="40% — akcent 1 3" xfId="106"/>
    <cellStyle name="40% — akcent 2" xfId="67" builtinId="35" customBuiltin="1"/>
    <cellStyle name="40% — akcent 2 2" xfId="94"/>
    <cellStyle name="40% — akcent 2 3" xfId="108"/>
    <cellStyle name="40% — akcent 3" xfId="71" builtinId="39" customBuiltin="1"/>
    <cellStyle name="40% — akcent 3 2" xfId="96"/>
    <cellStyle name="40% — akcent 3 3" xfId="110"/>
    <cellStyle name="40% — akcent 4" xfId="75" builtinId="43" customBuiltin="1"/>
    <cellStyle name="40% — akcent 4 2" xfId="98"/>
    <cellStyle name="40% — akcent 4 3" xfId="112"/>
    <cellStyle name="40% — akcent 5" xfId="79" builtinId="47" customBuiltin="1"/>
    <cellStyle name="40% — akcent 5 2" xfId="100"/>
    <cellStyle name="40% — akcent 5 3" xfId="114"/>
    <cellStyle name="40% — akcent 6" xfId="83" builtinId="51" customBuiltin="1"/>
    <cellStyle name="40% — akcent 6 2" xfId="102"/>
    <cellStyle name="40% — akcent 6 3" xfId="116"/>
    <cellStyle name="60% — akcent 1" xfId="64" builtinId="32" customBuiltin="1"/>
    <cellStyle name="60% — akcent 2" xfId="68" builtinId="36" customBuiltin="1"/>
    <cellStyle name="60% — akcent 3" xfId="72" builtinId="40" customBuiltin="1"/>
    <cellStyle name="60% — akcent 4" xfId="76" builtinId="44" customBuiltin="1"/>
    <cellStyle name="60% — akcent 5" xfId="80" builtinId="48" customBuiltin="1"/>
    <cellStyle name="60% — akcent 6" xfId="84" builtinId="52" customBuiltin="1"/>
    <cellStyle name="Akcent 1" xfId="61" builtinId="29" customBuiltin="1"/>
    <cellStyle name="Akcent 2" xfId="65" builtinId="33" customBuiltin="1"/>
    <cellStyle name="Akcent 3" xfId="69" builtinId="37" customBuiltin="1"/>
    <cellStyle name="Akcent 4" xfId="73" builtinId="41" customBuiltin="1"/>
    <cellStyle name="Akcent 5" xfId="77" builtinId="45" customBuiltin="1"/>
    <cellStyle name="Akcent 6" xfId="81" builtinId="49" customBuiltin="1"/>
    <cellStyle name="Dane wejściowe" xfId="53" builtinId="20" customBuiltin="1"/>
    <cellStyle name="Dane wyjściowe" xfId="54" builtinId="21" customBuiltin="1"/>
    <cellStyle name="Dobry" xfId="50" builtinId="26" customBuiltin="1"/>
    <cellStyle name="Dziesiętny 2" xfId="4"/>
    <cellStyle name="Dziesiętny 2 2" xfId="17"/>
    <cellStyle name="Dziesiętny 2 2 2" xfId="35"/>
    <cellStyle name="Dziesiętny 2 2 3" xfId="38"/>
    <cellStyle name="Dziesiętny 2 2 4" xfId="32"/>
    <cellStyle name="Dziesiętny 2 3" xfId="20"/>
    <cellStyle name="Dziesiętny 2 3 2" xfId="36"/>
    <cellStyle name="Dziesiętny 2 3 3" xfId="39"/>
    <cellStyle name="Dziesiętny 2 3 4" xfId="33"/>
    <cellStyle name="Dziesiętny 2 4" xfId="34"/>
    <cellStyle name="Dziesiętny 2 5" xfId="37"/>
    <cellStyle name="Dziesiętny 2 6" xfId="40"/>
    <cellStyle name="Dziesiętny 2 7" xfId="31"/>
    <cellStyle name="Dziesiętny 3" xfId="41"/>
    <cellStyle name="Komórka połączona" xfId="56" builtinId="24" customBuiltin="1"/>
    <cellStyle name="Komórka zaznaczona" xfId="57" builtinId="23" customBuiltin="1"/>
    <cellStyle name="Nagłówek 1" xfId="46" builtinId="16" customBuiltin="1"/>
    <cellStyle name="Nagłówek 2" xfId="47" builtinId="17" customBuiltin="1"/>
    <cellStyle name="Nagłówek 3" xfId="48" builtinId="18" customBuiltin="1"/>
    <cellStyle name="Nagłówek 4" xfId="49" builtinId="19" customBuiltin="1"/>
    <cellStyle name="Neutralny" xfId="52" builtinId="28" customBuiltin="1"/>
    <cellStyle name="Normalny" xfId="0" builtinId="0"/>
    <cellStyle name="Normalny 10" xfId="21"/>
    <cellStyle name="Normalny 11" xfId="22"/>
    <cellStyle name="Normalny 12" xfId="23"/>
    <cellStyle name="Normalny 13" xfId="24"/>
    <cellStyle name="Normalny 14" xfId="25"/>
    <cellStyle name="Normalny 15" xfId="26"/>
    <cellStyle name="Normalny 16" xfId="27"/>
    <cellStyle name="Normalny 17" xfId="28"/>
    <cellStyle name="Normalny 18" xfId="29"/>
    <cellStyle name="Normalny 19" xfId="30"/>
    <cellStyle name="Normalny 2" xfId="3"/>
    <cellStyle name="Normalny 2 2" xfId="5"/>
    <cellStyle name="Normalny 20" xfId="42"/>
    <cellStyle name="Normalny 21" xfId="43"/>
    <cellStyle name="Normalny 22" xfId="44"/>
    <cellStyle name="Normalny 23" xfId="85"/>
    <cellStyle name="Normalny 24" xfId="87"/>
    <cellStyle name="Normalny 25" xfId="88"/>
    <cellStyle name="Normalny 26" xfId="89"/>
    <cellStyle name="Normalny 27" xfId="103"/>
    <cellStyle name="Normalny 3" xfId="1"/>
    <cellStyle name="Normalny 3 2" xfId="6"/>
    <cellStyle name="Normalny 3 3" xfId="16"/>
    <cellStyle name="Normalny 3_Osoby Prawne - ZBIORCZO (2)" xfId="7"/>
    <cellStyle name="Normalny 4" xfId="8"/>
    <cellStyle name="Normalny 4 2" xfId="9"/>
    <cellStyle name="Normalny 4 3" xfId="10"/>
    <cellStyle name="Normalny 5" xfId="11"/>
    <cellStyle name="Normalny 6" xfId="13"/>
    <cellStyle name="Normalny 6 2" xfId="18"/>
    <cellStyle name="Normalny 7" xfId="14"/>
    <cellStyle name="Normalny 7 2" xfId="19"/>
    <cellStyle name="Normalny 8" xfId="15"/>
    <cellStyle name="Normalny 9" xfId="2"/>
    <cellStyle name="Obliczenia" xfId="55" builtinId="22" customBuiltin="1"/>
    <cellStyle name="Procentowy 2" xfId="12"/>
    <cellStyle name="Suma" xfId="60" builtinId="25" customBuiltin="1"/>
    <cellStyle name="Tekst objaśnienia" xfId="59" builtinId="53" customBuiltin="1"/>
    <cellStyle name="Tekst ostrzeżenia" xfId="58" builtinId="11" customBuiltin="1"/>
    <cellStyle name="Tytuł" xfId="45" builtinId="15" customBuiltin="1"/>
    <cellStyle name="Uwaga 2" xfId="86"/>
    <cellStyle name="Uwaga 3" xfId="90"/>
    <cellStyle name="Uwaga 4" xfId="104"/>
    <cellStyle name="Zły" xfId="5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304800</xdr:rowOff>
    </xdr:from>
    <xdr:to>
      <xdr:col>4</xdr:col>
      <xdr:colOff>3588385</xdr:colOff>
      <xdr:row>0</xdr:row>
      <xdr:rowOff>1047750</xdr:rowOff>
    </xdr:to>
    <xdr:grpSp>
      <xdr:nvGrpSpPr>
        <xdr:cNvPr id="8" name="Grupa 7"/>
        <xdr:cNvGrpSpPr/>
      </xdr:nvGrpSpPr>
      <xdr:grpSpPr>
        <a:xfrm>
          <a:off x="2219325" y="304800"/>
          <a:ext cx="7093585" cy="742950"/>
          <a:chOff x="0" y="0"/>
          <a:chExt cx="6503035" cy="742950"/>
        </a:xfrm>
      </xdr:grpSpPr>
      <xdr:pic>
        <xdr:nvPicPr>
          <xdr:cNvPr id="9" name="Obraz 8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4"/>
  <sheetViews>
    <sheetView tabSelected="1" topLeftCell="A121" zoomScaleNormal="100" workbookViewId="0">
      <selection activeCell="E128" sqref="E128"/>
    </sheetView>
  </sheetViews>
  <sheetFormatPr defaultRowHeight="16.5"/>
  <cols>
    <col min="1" max="1" width="6.125" style="9" customWidth="1"/>
    <col min="2" max="2" width="19.375" style="9" customWidth="1"/>
    <col min="3" max="3" width="35.75" style="2" customWidth="1"/>
    <col min="4" max="4" width="13.875" style="1" customWidth="1"/>
    <col min="5" max="5" width="54.875" style="9" customWidth="1"/>
    <col min="6" max="6" width="19.875" style="19" customWidth="1"/>
    <col min="7" max="16384" width="9" style="9"/>
  </cols>
  <sheetData>
    <row r="1" spans="1:29" ht="108" customHeight="1">
      <c r="A1" s="28"/>
      <c r="B1" s="28"/>
      <c r="C1" s="28"/>
      <c r="D1" s="28"/>
      <c r="E1" s="28"/>
      <c r="F1" s="28"/>
    </row>
    <row r="2" spans="1:29" ht="25.5" customHeight="1" thickBot="1">
      <c r="A2" s="29" t="s">
        <v>10</v>
      </c>
      <c r="B2" s="29"/>
      <c r="C2" s="29"/>
      <c r="D2" s="29"/>
      <c r="E2" s="29"/>
      <c r="F2" s="18" t="s">
        <v>391</v>
      </c>
    </row>
    <row r="3" spans="1:29" s="2" customFormat="1" ht="67.5" customHeight="1">
      <c r="A3" s="4" t="s">
        <v>4</v>
      </c>
      <c r="B3" s="5" t="s">
        <v>3</v>
      </c>
      <c r="C3" s="6" t="s">
        <v>0</v>
      </c>
      <c r="D3" s="7" t="s">
        <v>2</v>
      </c>
      <c r="E3" s="6" t="s">
        <v>1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7" customFormat="1" ht="30">
      <c r="A4" s="11">
        <v>1</v>
      </c>
      <c r="B4" s="12" t="s">
        <v>13</v>
      </c>
      <c r="C4" s="13" t="s">
        <v>11</v>
      </c>
      <c r="D4" s="21" t="s">
        <v>6</v>
      </c>
      <c r="E4" s="13" t="s">
        <v>12</v>
      </c>
      <c r="F4" s="22">
        <v>147.6</v>
      </c>
    </row>
    <row r="5" spans="1:29" s="17" customFormat="1">
      <c r="A5" s="11">
        <v>2</v>
      </c>
      <c r="B5" s="12" t="s">
        <v>14</v>
      </c>
      <c r="C5" s="13" t="s">
        <v>11</v>
      </c>
      <c r="D5" s="21" t="s">
        <v>6</v>
      </c>
      <c r="E5" s="13" t="s">
        <v>170</v>
      </c>
      <c r="F5" s="22">
        <v>1247.18</v>
      </c>
    </row>
    <row r="6" spans="1:29" s="17" customFormat="1" ht="30">
      <c r="A6" s="11">
        <v>3</v>
      </c>
      <c r="B6" s="12" t="s">
        <v>14</v>
      </c>
      <c r="C6" s="13" t="s">
        <v>11</v>
      </c>
      <c r="D6" s="21" t="s">
        <v>6</v>
      </c>
      <c r="E6" s="13" t="s">
        <v>109</v>
      </c>
      <c r="F6" s="22">
        <v>1968</v>
      </c>
    </row>
    <row r="7" spans="1:29" s="17" customFormat="1">
      <c r="A7" s="11">
        <v>4</v>
      </c>
      <c r="B7" s="12" t="s">
        <v>14</v>
      </c>
      <c r="C7" s="13" t="s">
        <v>15</v>
      </c>
      <c r="D7" s="21" t="s">
        <v>6</v>
      </c>
      <c r="E7" s="13" t="s">
        <v>16</v>
      </c>
      <c r="F7" s="22">
        <v>849.95</v>
      </c>
    </row>
    <row r="8" spans="1:29" s="17" customFormat="1" ht="30">
      <c r="A8" s="11">
        <v>5</v>
      </c>
      <c r="B8" s="12" t="s">
        <v>14</v>
      </c>
      <c r="C8" s="13" t="s">
        <v>129</v>
      </c>
      <c r="D8" s="21" t="s">
        <v>6</v>
      </c>
      <c r="E8" s="13" t="s">
        <v>130</v>
      </c>
      <c r="F8" s="22">
        <f>184.5+184.5</f>
        <v>369</v>
      </c>
    </row>
    <row r="9" spans="1:29" s="17" customFormat="1" ht="45">
      <c r="A9" s="11">
        <v>6</v>
      </c>
      <c r="B9" s="12" t="s">
        <v>14</v>
      </c>
      <c r="C9" s="13" t="s">
        <v>169</v>
      </c>
      <c r="D9" s="21" t="s">
        <v>6</v>
      </c>
      <c r="E9" s="13" t="s">
        <v>177</v>
      </c>
      <c r="F9" s="22">
        <v>1802</v>
      </c>
    </row>
    <row r="10" spans="1:29" s="17" customFormat="1" ht="45">
      <c r="A10" s="11">
        <v>7</v>
      </c>
      <c r="B10" s="12" t="s">
        <v>208</v>
      </c>
      <c r="C10" s="13" t="s">
        <v>207</v>
      </c>
      <c r="D10" s="21" t="s">
        <v>6</v>
      </c>
      <c r="E10" s="13" t="s">
        <v>206</v>
      </c>
      <c r="F10" s="22">
        <f>5204.74+945.26</f>
        <v>6150</v>
      </c>
    </row>
    <row r="11" spans="1:29" s="17" customFormat="1" ht="45">
      <c r="A11" s="11">
        <v>8</v>
      </c>
      <c r="B11" s="12" t="s">
        <v>208</v>
      </c>
      <c r="C11" s="13" t="s">
        <v>264</v>
      </c>
      <c r="D11" s="21" t="s">
        <v>6</v>
      </c>
      <c r="E11" s="13" t="s">
        <v>272</v>
      </c>
      <c r="F11" s="22">
        <v>329.64</v>
      </c>
    </row>
    <row r="12" spans="1:29" s="17" customFormat="1" ht="30">
      <c r="A12" s="11">
        <v>9</v>
      </c>
      <c r="B12" s="12" t="s">
        <v>208</v>
      </c>
      <c r="C12" s="13" t="s">
        <v>423</v>
      </c>
      <c r="D12" s="21" t="s">
        <v>6</v>
      </c>
      <c r="E12" s="13" t="s">
        <v>422</v>
      </c>
      <c r="F12" s="22">
        <f>127.74+23.21</f>
        <v>150.94999999999999</v>
      </c>
    </row>
    <row r="13" spans="1:29" s="17" customFormat="1">
      <c r="A13" s="11">
        <v>10</v>
      </c>
      <c r="B13" s="12" t="s">
        <v>8</v>
      </c>
      <c r="C13" s="13" t="s">
        <v>21</v>
      </c>
      <c r="D13" s="21" t="s">
        <v>35</v>
      </c>
      <c r="E13" s="13" t="s">
        <v>18</v>
      </c>
      <c r="F13" s="22">
        <v>406.25</v>
      </c>
    </row>
    <row r="14" spans="1:29" s="17" customFormat="1">
      <c r="A14" s="11">
        <v>11</v>
      </c>
      <c r="B14" s="12" t="s">
        <v>9</v>
      </c>
      <c r="C14" s="13" t="s">
        <v>21</v>
      </c>
      <c r="D14" s="21" t="s">
        <v>36</v>
      </c>
      <c r="E14" s="13" t="s">
        <v>19</v>
      </c>
      <c r="F14" s="22">
        <f>117.5</f>
        <v>117.5</v>
      </c>
    </row>
    <row r="15" spans="1:29" s="17" customFormat="1" ht="30">
      <c r="A15" s="11">
        <v>12</v>
      </c>
      <c r="B15" s="12" t="s">
        <v>85</v>
      </c>
      <c r="C15" s="13" t="s">
        <v>86</v>
      </c>
      <c r="D15" s="21" t="s">
        <v>87</v>
      </c>
      <c r="E15" s="13" t="s">
        <v>88</v>
      </c>
      <c r="F15" s="22">
        <f>1498.79+272.21+1650.28+299.72</f>
        <v>3721</v>
      </c>
    </row>
    <row r="16" spans="1:29" s="17" customFormat="1">
      <c r="A16" s="11">
        <v>13</v>
      </c>
      <c r="B16" s="12" t="s">
        <v>17</v>
      </c>
      <c r="C16" s="13" t="s">
        <v>22</v>
      </c>
      <c r="D16" s="21" t="s">
        <v>37</v>
      </c>
      <c r="E16" s="13" t="s">
        <v>20</v>
      </c>
      <c r="F16" s="22">
        <v>3500</v>
      </c>
    </row>
    <row r="17" spans="1:6" s="17" customFormat="1" ht="30">
      <c r="A17" s="11">
        <v>14</v>
      </c>
      <c r="B17" s="12" t="s">
        <v>55</v>
      </c>
      <c r="C17" s="13" t="s">
        <v>22</v>
      </c>
      <c r="D17" s="21" t="s">
        <v>57</v>
      </c>
      <c r="E17" s="13" t="s">
        <v>56</v>
      </c>
      <c r="F17" s="22">
        <v>3500</v>
      </c>
    </row>
    <row r="18" spans="1:6" s="17" customFormat="1" ht="30">
      <c r="A18" s="11">
        <v>15</v>
      </c>
      <c r="B18" s="12" t="s">
        <v>51</v>
      </c>
      <c r="C18" s="13" t="s">
        <v>34</v>
      </c>
      <c r="D18" s="21" t="s">
        <v>54</v>
      </c>
      <c r="E18" s="13" t="s">
        <v>110</v>
      </c>
      <c r="F18" s="22">
        <f>79.93+440.07</f>
        <v>520</v>
      </c>
    </row>
    <row r="19" spans="1:6" s="17" customFormat="1" ht="30">
      <c r="A19" s="11">
        <v>16</v>
      </c>
      <c r="B19" s="12" t="s">
        <v>52</v>
      </c>
      <c r="C19" s="13" t="s">
        <v>34</v>
      </c>
      <c r="D19" s="21" t="s">
        <v>54</v>
      </c>
      <c r="E19" s="13" t="s">
        <v>53</v>
      </c>
      <c r="F19" s="22">
        <f>79.93+440.07</f>
        <v>520</v>
      </c>
    </row>
    <row r="20" spans="1:6" s="17" customFormat="1" ht="45">
      <c r="A20" s="11">
        <v>17</v>
      </c>
      <c r="B20" s="12" t="s">
        <v>75</v>
      </c>
      <c r="C20" s="13" t="s">
        <v>78</v>
      </c>
      <c r="D20" s="21" t="s">
        <v>77</v>
      </c>
      <c r="E20" s="13" t="s">
        <v>76</v>
      </c>
      <c r="F20" s="22">
        <f>547.79+3016.21</f>
        <v>3564</v>
      </c>
    </row>
    <row r="21" spans="1:6" s="17" customFormat="1" ht="30">
      <c r="A21" s="11">
        <v>18</v>
      </c>
      <c r="B21" s="12" t="s">
        <v>32</v>
      </c>
      <c r="C21" s="13" t="s">
        <v>34</v>
      </c>
      <c r="D21" s="21" t="s">
        <v>38</v>
      </c>
      <c r="E21" s="13" t="s">
        <v>33</v>
      </c>
      <c r="F21" s="22">
        <f>980</f>
        <v>980</v>
      </c>
    </row>
    <row r="22" spans="1:6" s="17" customFormat="1" ht="30">
      <c r="A22" s="11">
        <v>19</v>
      </c>
      <c r="B22" s="12" t="s">
        <v>30</v>
      </c>
      <c r="C22" s="13" t="s">
        <v>31</v>
      </c>
      <c r="D22" s="21" t="s">
        <v>28</v>
      </c>
      <c r="E22" s="13" t="s">
        <v>171</v>
      </c>
      <c r="F22" s="22">
        <f>5110</f>
        <v>5110</v>
      </c>
    </row>
    <row r="23" spans="1:6" s="17" customFormat="1" ht="30">
      <c r="A23" s="11">
        <v>20</v>
      </c>
      <c r="B23" s="12" t="s">
        <v>83</v>
      </c>
      <c r="C23" s="13" t="s">
        <v>274</v>
      </c>
      <c r="D23" s="21" t="s">
        <v>25</v>
      </c>
      <c r="E23" s="13" t="s">
        <v>84</v>
      </c>
      <c r="F23" s="22">
        <f>313.65+130.15+280.34+151+122.85</f>
        <v>997.9899999999999</v>
      </c>
    </row>
    <row r="24" spans="1:6" s="17" customFormat="1" ht="60">
      <c r="A24" s="11">
        <v>21</v>
      </c>
      <c r="B24" s="12" t="s">
        <v>61</v>
      </c>
      <c r="C24" s="13" t="s">
        <v>409</v>
      </c>
      <c r="D24" s="21" t="s">
        <v>25</v>
      </c>
      <c r="E24" s="13" t="s">
        <v>62</v>
      </c>
      <c r="F24" s="22">
        <f>350.8+69.06+131.3+26+36+104.9+120.58+25.2+179.94+94.87+16.96+202.95</f>
        <v>1358.5600000000002</v>
      </c>
    </row>
    <row r="25" spans="1:6" s="17" customFormat="1" ht="120">
      <c r="A25" s="11">
        <v>22</v>
      </c>
      <c r="B25" s="12" t="s">
        <v>23</v>
      </c>
      <c r="C25" s="13" t="s">
        <v>351</v>
      </c>
      <c r="D25" s="21" t="s">
        <v>25</v>
      </c>
      <c r="E25" s="13" t="s">
        <v>24</v>
      </c>
      <c r="F25" s="22">
        <f>249.98+39.8+7.79+109.41+50+292.74+39.18+29.8+59.99+29.97+358.97+737.97+50.16+50.13+163+343.4+13.47+129.96+498+175.91+124.3+384.91+100.6+129.79+528.63+29.9+392.81+59.8+36.75+59.99+85.98+41+501.8+49.8+126.7+368.29+61.98+159.6+159+191.98+175.9+21.96+171.64+19.98+36.98+273.91+49.99+169.98+33.99+19.98+13.47+31.98+91.7+86.97+337.81+73.98+30.97+43.96+2.49+3.35+34.56+119.39+81.32+49.99+59.9</f>
        <v>9059.3899999999921</v>
      </c>
    </row>
    <row r="26" spans="1:6" s="17" customFormat="1" ht="150">
      <c r="A26" s="11">
        <v>23</v>
      </c>
      <c r="B26" s="12" t="s">
        <v>50</v>
      </c>
      <c r="C26" s="13" t="s">
        <v>352</v>
      </c>
      <c r="D26" s="21" t="s">
        <v>25</v>
      </c>
      <c r="E26" s="13" t="s">
        <v>18</v>
      </c>
      <c r="F26" s="22">
        <f>284.99+40.11+2616+300.35+218.83+244.16+228.52+2616+817.2+425.15+435.02+357.68+374.76+5.85+8+51+95+90+90+318.62+222.15+2616+423.68+95.74+336.9+79.5+160.27+81.38+178.39+115.68+5+192+394.9+246+271.14+199.92+73.23+210+169.4+159.66+192+366.43+210+168+2568+395.62+59.94+9.45+19.96+50.9+303.91+17.45+163.65+155.96+647.66+18.33+341.07+64.5+609.89+64.95+359.12+180.88</f>
        <v>22815.85</v>
      </c>
    </row>
    <row r="27" spans="1:6" s="17" customFormat="1" ht="30">
      <c r="A27" s="11">
        <v>24</v>
      </c>
      <c r="B27" s="12" t="s">
        <v>26</v>
      </c>
      <c r="C27" s="13" t="s">
        <v>29</v>
      </c>
      <c r="D27" s="21" t="s">
        <v>25</v>
      </c>
      <c r="E27" s="13" t="s">
        <v>27</v>
      </c>
      <c r="F27" s="22">
        <f>44.93+8.17+22.51+4.09+11.4+28.5+72.35+13.15+46.54+8.46+23.7+4.31+0.49+67.53+12.27+15.2+24.11+4.39+11+2+126.94+23.06+20.31+3.69+41.63+7.57+285.63+51.88+19+16.07+2.93</f>
        <v>1023.81</v>
      </c>
    </row>
    <row r="28" spans="1:6" s="17" customFormat="1" ht="45">
      <c r="A28" s="11">
        <v>25</v>
      </c>
      <c r="B28" s="12" t="s">
        <v>48</v>
      </c>
      <c r="C28" s="13" t="s">
        <v>49</v>
      </c>
      <c r="D28" s="21" t="s">
        <v>47</v>
      </c>
      <c r="E28" s="13" t="s">
        <v>111</v>
      </c>
      <c r="F28" s="22">
        <f>372.37+67.63</f>
        <v>440</v>
      </c>
    </row>
    <row r="29" spans="1:6" s="17" customFormat="1">
      <c r="A29" s="11">
        <v>26</v>
      </c>
      <c r="B29" s="12" t="s">
        <v>324</v>
      </c>
      <c r="C29" s="13" t="s">
        <v>323</v>
      </c>
      <c r="D29" s="21" t="s">
        <v>322</v>
      </c>
      <c r="E29" s="13" t="s">
        <v>321</v>
      </c>
      <c r="F29" s="22">
        <f>76.16+13.84+8.46+1.54+24.88+4.52</f>
        <v>129.4</v>
      </c>
    </row>
    <row r="30" spans="1:6" s="17" customFormat="1" ht="45">
      <c r="A30" s="11">
        <v>27</v>
      </c>
      <c r="B30" s="12" t="s">
        <v>42</v>
      </c>
      <c r="C30" s="13" t="s">
        <v>44</v>
      </c>
      <c r="D30" s="21" t="s">
        <v>43</v>
      </c>
      <c r="E30" s="13" t="s">
        <v>112</v>
      </c>
      <c r="F30" s="22">
        <f>309.74+56.26</f>
        <v>366</v>
      </c>
    </row>
    <row r="31" spans="1:6" s="17" customFormat="1" ht="30">
      <c r="A31" s="11">
        <v>28</v>
      </c>
      <c r="B31" s="12" t="s">
        <v>45</v>
      </c>
      <c r="C31" s="13" t="s">
        <v>46</v>
      </c>
      <c r="D31" s="21" t="s">
        <v>43</v>
      </c>
      <c r="E31" s="13" t="s">
        <v>113</v>
      </c>
      <c r="F31" s="22">
        <f>114.25+20.75</f>
        <v>135</v>
      </c>
    </row>
    <row r="32" spans="1:6" s="17" customFormat="1" ht="30">
      <c r="A32" s="11">
        <v>29</v>
      </c>
      <c r="B32" s="12" t="s">
        <v>39</v>
      </c>
      <c r="C32" s="13" t="s">
        <v>40</v>
      </c>
      <c r="D32" s="21" t="s">
        <v>41</v>
      </c>
      <c r="E32" s="13" t="s">
        <v>176</v>
      </c>
      <c r="F32" s="22">
        <f>226.18+220.67+81.26+72.77+167.09+153.76</f>
        <v>921.73</v>
      </c>
    </row>
    <row r="33" spans="1:6" s="17" customFormat="1" ht="45">
      <c r="A33" s="11">
        <v>30</v>
      </c>
      <c r="B33" s="12" t="s">
        <v>59</v>
      </c>
      <c r="C33" s="13" t="s">
        <v>374</v>
      </c>
      <c r="D33" s="21" t="s">
        <v>43</v>
      </c>
      <c r="E33" s="13" t="s">
        <v>60</v>
      </c>
      <c r="F33" s="22">
        <f>600+69.9+72.36</f>
        <v>742.26</v>
      </c>
    </row>
    <row r="34" spans="1:6" s="17" customFormat="1">
      <c r="A34" s="11">
        <v>31</v>
      </c>
      <c r="B34" s="12" t="s">
        <v>144</v>
      </c>
      <c r="C34" s="13" t="s">
        <v>145</v>
      </c>
      <c r="D34" s="21" t="s">
        <v>73</v>
      </c>
      <c r="E34" s="13" t="s">
        <v>172</v>
      </c>
      <c r="F34" s="22">
        <v>879</v>
      </c>
    </row>
    <row r="35" spans="1:6" s="17" customFormat="1">
      <c r="A35" s="11">
        <v>32</v>
      </c>
      <c r="B35" s="12" t="s">
        <v>64</v>
      </c>
      <c r="C35" s="13" t="s">
        <v>66</v>
      </c>
      <c r="D35" s="21" t="s">
        <v>67</v>
      </c>
      <c r="E35" s="13" t="s">
        <v>65</v>
      </c>
      <c r="F35" s="22">
        <f>2538.9+461.1</f>
        <v>3000</v>
      </c>
    </row>
    <row r="36" spans="1:6" s="17" customFormat="1" ht="30">
      <c r="A36" s="11">
        <v>33</v>
      </c>
      <c r="B36" s="12" t="s">
        <v>79</v>
      </c>
      <c r="C36" s="13" t="s">
        <v>80</v>
      </c>
      <c r="D36" s="21" t="s">
        <v>73</v>
      </c>
      <c r="E36" s="13" t="s">
        <v>114</v>
      </c>
      <c r="F36" s="22">
        <f>2014.19+365.81</f>
        <v>2380</v>
      </c>
    </row>
    <row r="37" spans="1:6" s="17" customFormat="1" ht="30">
      <c r="A37" s="11">
        <v>34</v>
      </c>
      <c r="B37" s="12" t="s">
        <v>127</v>
      </c>
      <c r="C37" s="13" t="s">
        <v>378</v>
      </c>
      <c r="D37" s="21" t="s">
        <v>155</v>
      </c>
      <c r="E37" s="13" t="s">
        <v>128</v>
      </c>
      <c r="F37" s="22">
        <f>449.8+258.96+47.04+208.69+37.91+81.19+14.75+31.22+5.67</f>
        <v>1135.23</v>
      </c>
    </row>
    <row r="38" spans="1:6" s="17" customFormat="1">
      <c r="A38" s="11">
        <v>35</v>
      </c>
      <c r="B38" s="12" t="s">
        <v>72</v>
      </c>
      <c r="C38" s="13" t="s">
        <v>74</v>
      </c>
      <c r="D38" s="21" t="s">
        <v>73</v>
      </c>
      <c r="E38" s="13" t="s">
        <v>173</v>
      </c>
      <c r="F38" s="22">
        <f>55783.66+55783.52</f>
        <v>111567.18</v>
      </c>
    </row>
    <row r="39" spans="1:6" s="17" customFormat="1" ht="30">
      <c r="A39" s="11">
        <v>36</v>
      </c>
      <c r="B39" s="12" t="s">
        <v>136</v>
      </c>
      <c r="C39" s="13" t="s">
        <v>137</v>
      </c>
      <c r="D39" s="21" t="s">
        <v>156</v>
      </c>
      <c r="E39" s="13" t="s">
        <v>205</v>
      </c>
      <c r="F39" s="22">
        <v>5300</v>
      </c>
    </row>
    <row r="40" spans="1:6" s="17" customFormat="1" ht="30">
      <c r="A40" s="11">
        <v>37</v>
      </c>
      <c r="B40" s="12" t="s">
        <v>93</v>
      </c>
      <c r="C40" s="13" t="s">
        <v>96</v>
      </c>
      <c r="D40" s="21" t="s">
        <v>95</v>
      </c>
      <c r="E40" s="13" t="s">
        <v>94</v>
      </c>
      <c r="F40" s="22">
        <f>2064.14+374.88</f>
        <v>2439.02</v>
      </c>
    </row>
    <row r="41" spans="1:6" s="17" customFormat="1" ht="30">
      <c r="A41" s="11">
        <v>38</v>
      </c>
      <c r="B41" s="12" t="s">
        <v>183</v>
      </c>
      <c r="C41" s="13" t="s">
        <v>184</v>
      </c>
      <c r="D41" s="21" t="s">
        <v>43</v>
      </c>
      <c r="E41" s="13" t="s">
        <v>185</v>
      </c>
      <c r="F41" s="22">
        <f>6753.47+1226.53</f>
        <v>7980</v>
      </c>
    </row>
    <row r="42" spans="1:6" s="17" customFormat="1" ht="30">
      <c r="A42" s="11">
        <v>39</v>
      </c>
      <c r="B42" s="12" t="s">
        <v>115</v>
      </c>
      <c r="C42" s="13" t="s">
        <v>116</v>
      </c>
      <c r="D42" s="21" t="s">
        <v>58</v>
      </c>
      <c r="E42" s="13" t="s">
        <v>117</v>
      </c>
      <c r="F42" s="22">
        <f>2262.15+410.85</f>
        <v>2673</v>
      </c>
    </row>
    <row r="43" spans="1:6" s="17" customFormat="1" ht="45">
      <c r="A43" s="11">
        <v>40</v>
      </c>
      <c r="B43" s="12" t="s">
        <v>97</v>
      </c>
      <c r="C43" s="13" t="s">
        <v>337</v>
      </c>
      <c r="D43" s="21" t="s">
        <v>58</v>
      </c>
      <c r="E43" s="13" t="s">
        <v>174</v>
      </c>
      <c r="F43" s="22">
        <f>302.38+54.92+105.78+19.22+335.13+60.87+411.04+74.66</f>
        <v>1364.0000000000002</v>
      </c>
    </row>
    <row r="44" spans="1:6" s="17" customFormat="1" ht="30">
      <c r="A44" s="11">
        <v>41</v>
      </c>
      <c r="B44" s="12" t="s">
        <v>98</v>
      </c>
      <c r="C44" s="13" t="s">
        <v>82</v>
      </c>
      <c r="D44" s="21" t="s">
        <v>58</v>
      </c>
      <c r="E44" s="13" t="s">
        <v>81</v>
      </c>
      <c r="F44" s="22">
        <v>11521</v>
      </c>
    </row>
    <row r="45" spans="1:6" s="17" customFormat="1" ht="30">
      <c r="A45" s="11">
        <v>42</v>
      </c>
      <c r="B45" s="12" t="s">
        <v>99</v>
      </c>
      <c r="C45" s="13" t="s">
        <v>70</v>
      </c>
      <c r="D45" s="21" t="s">
        <v>71</v>
      </c>
      <c r="E45" s="13" t="s">
        <v>175</v>
      </c>
      <c r="F45" s="22">
        <f>625</f>
        <v>625</v>
      </c>
    </row>
    <row r="46" spans="1:6" s="17" customFormat="1" ht="30">
      <c r="A46" s="11">
        <v>43</v>
      </c>
      <c r="B46" s="12" t="s">
        <v>100</v>
      </c>
      <c r="C46" s="13" t="s">
        <v>68</v>
      </c>
      <c r="D46" s="21" t="s">
        <v>69</v>
      </c>
      <c r="E46" s="13" t="s">
        <v>63</v>
      </c>
      <c r="F46" s="22">
        <f>2538.9+461.1</f>
        <v>3000</v>
      </c>
    </row>
    <row r="47" spans="1:6" s="17" customFormat="1" ht="30">
      <c r="A47" s="11">
        <v>44</v>
      </c>
      <c r="B47" s="12" t="s">
        <v>138</v>
      </c>
      <c r="C47" s="13" t="s">
        <v>139</v>
      </c>
      <c r="D47" s="21" t="s">
        <v>157</v>
      </c>
      <c r="E47" s="13" t="s">
        <v>140</v>
      </c>
      <c r="F47" s="22">
        <v>4266.0600000000004</v>
      </c>
    </row>
    <row r="48" spans="1:6" s="17" customFormat="1">
      <c r="A48" s="11">
        <v>45</v>
      </c>
      <c r="B48" s="12" t="s">
        <v>141</v>
      </c>
      <c r="C48" s="13" t="s">
        <v>142</v>
      </c>
      <c r="D48" s="21" t="s">
        <v>158</v>
      </c>
      <c r="E48" s="13" t="s">
        <v>143</v>
      </c>
      <c r="F48" s="22">
        <v>3018</v>
      </c>
    </row>
    <row r="49" spans="1:6" s="17" customFormat="1" ht="30">
      <c r="A49" s="11">
        <v>46</v>
      </c>
      <c r="B49" s="12" t="s">
        <v>118</v>
      </c>
      <c r="C49" s="13" t="s">
        <v>119</v>
      </c>
      <c r="D49" s="21" t="s">
        <v>106</v>
      </c>
      <c r="E49" s="13" t="s">
        <v>120</v>
      </c>
      <c r="F49" s="22">
        <f>10093.04+1833.04</f>
        <v>11926.080000000002</v>
      </c>
    </row>
    <row r="50" spans="1:6" s="17" customFormat="1">
      <c r="A50" s="11">
        <v>47</v>
      </c>
      <c r="B50" s="12" t="s">
        <v>101</v>
      </c>
      <c r="C50" s="13" t="s">
        <v>104</v>
      </c>
      <c r="D50" s="21" t="s">
        <v>103</v>
      </c>
      <c r="E50" s="13" t="s">
        <v>102</v>
      </c>
      <c r="F50" s="22">
        <f>465.46+84.54</f>
        <v>550</v>
      </c>
    </row>
    <row r="51" spans="1:6" s="17" customFormat="1">
      <c r="A51" s="11">
        <v>48</v>
      </c>
      <c r="B51" s="12" t="s">
        <v>108</v>
      </c>
      <c r="C51" s="13" t="s">
        <v>107</v>
      </c>
      <c r="D51" s="21" t="s">
        <v>106</v>
      </c>
      <c r="E51" s="13" t="s">
        <v>105</v>
      </c>
      <c r="F51" s="22">
        <v>73.8</v>
      </c>
    </row>
    <row r="52" spans="1:6" s="17" customFormat="1" ht="30">
      <c r="A52" s="11">
        <v>49</v>
      </c>
      <c r="B52" s="12" t="s">
        <v>121</v>
      </c>
      <c r="C52" s="13" t="s">
        <v>122</v>
      </c>
      <c r="D52" s="21" t="s">
        <v>103</v>
      </c>
      <c r="E52" s="13" t="s">
        <v>123</v>
      </c>
      <c r="F52" s="22">
        <f>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+452.81+82.24</f>
        <v>19796.850000000009</v>
      </c>
    </row>
    <row r="53" spans="1:6" s="17" customFormat="1" ht="45">
      <c r="A53" s="11">
        <v>50</v>
      </c>
      <c r="B53" s="12" t="s">
        <v>133</v>
      </c>
      <c r="C53" s="13" t="s">
        <v>134</v>
      </c>
      <c r="D53" s="21" t="s">
        <v>159</v>
      </c>
      <c r="E53" s="13" t="s">
        <v>135</v>
      </c>
      <c r="F53" s="22">
        <v>460</v>
      </c>
    </row>
    <row r="54" spans="1:6" s="17" customFormat="1">
      <c r="A54" s="11">
        <v>51</v>
      </c>
      <c r="B54" s="12" t="s">
        <v>124</v>
      </c>
      <c r="C54" s="13" t="s">
        <v>168</v>
      </c>
      <c r="D54" s="21" t="s">
        <v>160</v>
      </c>
      <c r="E54" s="13" t="s">
        <v>132</v>
      </c>
      <c r="F54" s="22">
        <v>3000</v>
      </c>
    </row>
    <row r="55" spans="1:6" s="17" customFormat="1" ht="30">
      <c r="A55" s="11">
        <v>52</v>
      </c>
      <c r="B55" s="12" t="s">
        <v>89</v>
      </c>
      <c r="C55" s="13" t="s">
        <v>92</v>
      </c>
      <c r="D55" s="21" t="s">
        <v>91</v>
      </c>
      <c r="E55" s="13" t="s">
        <v>90</v>
      </c>
      <c r="F55" s="22">
        <f>1393.59+1553.59</f>
        <v>2947.18</v>
      </c>
    </row>
    <row r="56" spans="1:6" s="17" customFormat="1">
      <c r="A56" s="11">
        <v>53</v>
      </c>
      <c r="B56" s="12" t="s">
        <v>146</v>
      </c>
      <c r="C56" s="13" t="s">
        <v>70</v>
      </c>
      <c r="D56" s="21" t="s">
        <v>161</v>
      </c>
      <c r="E56" s="13" t="s">
        <v>147</v>
      </c>
      <c r="F56" s="22">
        <v>80</v>
      </c>
    </row>
    <row r="57" spans="1:6" s="17" customFormat="1">
      <c r="A57" s="11">
        <v>54</v>
      </c>
      <c r="B57" s="12" t="s">
        <v>188</v>
      </c>
      <c r="C57" s="13" t="s">
        <v>189</v>
      </c>
      <c r="D57" s="21" t="s">
        <v>161</v>
      </c>
      <c r="E57" s="13" t="s">
        <v>187</v>
      </c>
      <c r="F57" s="22">
        <f>75+75+75+75+75+337+75+75</f>
        <v>862</v>
      </c>
    </row>
    <row r="58" spans="1:6" s="17" customFormat="1" ht="30">
      <c r="A58" s="11">
        <v>55</v>
      </c>
      <c r="B58" s="12" t="s">
        <v>125</v>
      </c>
      <c r="C58" s="13" t="s">
        <v>92</v>
      </c>
      <c r="D58" s="21" t="s">
        <v>162</v>
      </c>
      <c r="E58" s="13" t="s">
        <v>126</v>
      </c>
      <c r="F58" s="22">
        <f>460.9</f>
        <v>460.9</v>
      </c>
    </row>
    <row r="59" spans="1:6" s="17" customFormat="1" ht="30">
      <c r="A59" s="11">
        <v>56</v>
      </c>
      <c r="B59" s="12" t="s">
        <v>197</v>
      </c>
      <c r="C59" s="13" t="s">
        <v>199</v>
      </c>
      <c r="D59" s="21" t="s">
        <v>163</v>
      </c>
      <c r="E59" s="13" t="s">
        <v>198</v>
      </c>
      <c r="F59" s="22">
        <f>3031.44+550.56</f>
        <v>3582</v>
      </c>
    </row>
    <row r="60" spans="1:6" s="17" customFormat="1">
      <c r="A60" s="11">
        <v>57</v>
      </c>
      <c r="B60" s="12" t="s">
        <v>131</v>
      </c>
      <c r="C60" s="13" t="s">
        <v>167</v>
      </c>
      <c r="D60" s="21" t="s">
        <v>163</v>
      </c>
      <c r="E60" s="13" t="s">
        <v>132</v>
      </c>
      <c r="F60" s="22">
        <f>232.73+42.27+232.73+42.27</f>
        <v>550</v>
      </c>
    </row>
    <row r="61" spans="1:6" s="17" customFormat="1" ht="30">
      <c r="A61" s="11">
        <v>58</v>
      </c>
      <c r="B61" s="12" t="s">
        <v>407</v>
      </c>
      <c r="C61" s="13" t="s">
        <v>443</v>
      </c>
      <c r="D61" s="21" t="s">
        <v>163</v>
      </c>
      <c r="E61" s="13" t="s">
        <v>408</v>
      </c>
      <c r="F61" s="22">
        <f>1887.24+342.76</f>
        <v>2230</v>
      </c>
    </row>
    <row r="62" spans="1:6" s="17" customFormat="1">
      <c r="A62" s="11">
        <v>59</v>
      </c>
      <c r="B62" s="12" t="s">
        <v>210</v>
      </c>
      <c r="C62" s="13" t="s">
        <v>134</v>
      </c>
      <c r="D62" s="21" t="s">
        <v>163</v>
      </c>
      <c r="E62" s="13" t="s">
        <v>211</v>
      </c>
      <c r="F62" s="22">
        <f>6364.17+1155.83</f>
        <v>7520</v>
      </c>
    </row>
    <row r="63" spans="1:6" s="17" customFormat="1">
      <c r="A63" s="11">
        <v>60</v>
      </c>
      <c r="B63" s="12" t="s">
        <v>182</v>
      </c>
      <c r="C63" s="13" t="s">
        <v>204</v>
      </c>
      <c r="D63" s="21" t="s">
        <v>159</v>
      </c>
      <c r="E63" s="13" t="s">
        <v>132</v>
      </c>
      <c r="F63" s="22">
        <f>2538.9+461.1</f>
        <v>3000</v>
      </c>
    </row>
    <row r="64" spans="1:6" s="17" customFormat="1" ht="60">
      <c r="A64" s="11">
        <v>61</v>
      </c>
      <c r="B64" s="12" t="s">
        <v>150</v>
      </c>
      <c r="C64" s="13" t="s">
        <v>151</v>
      </c>
      <c r="D64" s="21" t="s">
        <v>164</v>
      </c>
      <c r="E64" s="13" t="s">
        <v>178</v>
      </c>
      <c r="F64" s="22">
        <v>8800</v>
      </c>
    </row>
    <row r="65" spans="1:6" s="17" customFormat="1" ht="30">
      <c r="A65" s="11">
        <v>62</v>
      </c>
      <c r="B65" s="12" t="s">
        <v>152</v>
      </c>
      <c r="C65" s="13" t="s">
        <v>153</v>
      </c>
      <c r="D65" s="21" t="s">
        <v>165</v>
      </c>
      <c r="E65" s="13" t="s">
        <v>154</v>
      </c>
      <c r="F65" s="22">
        <v>2261</v>
      </c>
    </row>
    <row r="66" spans="1:6" s="17" customFormat="1">
      <c r="A66" s="11">
        <v>63</v>
      </c>
      <c r="B66" s="12" t="s">
        <v>247</v>
      </c>
      <c r="C66" s="13" t="s">
        <v>249</v>
      </c>
      <c r="D66" s="21" t="s">
        <v>250</v>
      </c>
      <c r="E66" s="13" t="s">
        <v>248</v>
      </c>
      <c r="F66" s="22">
        <f>2770</f>
        <v>2770</v>
      </c>
    </row>
    <row r="67" spans="1:6" s="17" customFormat="1">
      <c r="A67" s="11">
        <v>64</v>
      </c>
      <c r="B67" s="12" t="s">
        <v>191</v>
      </c>
      <c r="C67" s="13" t="s">
        <v>203</v>
      </c>
      <c r="D67" s="21" t="s">
        <v>192</v>
      </c>
      <c r="E67" s="13" t="s">
        <v>190</v>
      </c>
      <c r="F67" s="22">
        <f>719.35+130.65+1798.38+326.62</f>
        <v>2975</v>
      </c>
    </row>
    <row r="68" spans="1:6" s="17" customFormat="1" ht="45">
      <c r="A68" s="11">
        <v>65</v>
      </c>
      <c r="B68" s="12" t="s">
        <v>209</v>
      </c>
      <c r="C68" s="13" t="s">
        <v>151</v>
      </c>
      <c r="D68" s="21" t="s">
        <v>165</v>
      </c>
      <c r="E68" s="13" t="s">
        <v>271</v>
      </c>
      <c r="F68" s="22">
        <f>5221.67+948.33</f>
        <v>6170</v>
      </c>
    </row>
    <row r="69" spans="1:6" s="17" customFormat="1">
      <c r="A69" s="11">
        <v>66</v>
      </c>
      <c r="B69" s="12" t="s">
        <v>212</v>
      </c>
      <c r="C69" s="13" t="s">
        <v>213</v>
      </c>
      <c r="D69" s="21" t="s">
        <v>165</v>
      </c>
      <c r="E69" s="13" t="s">
        <v>214</v>
      </c>
      <c r="F69" s="22">
        <f>4518.09+24877.37+514.45</f>
        <v>29909.91</v>
      </c>
    </row>
    <row r="70" spans="1:6" s="17" customFormat="1" ht="75">
      <c r="A70" s="11">
        <v>67</v>
      </c>
      <c r="B70" s="12" t="s">
        <v>180</v>
      </c>
      <c r="C70" s="13" t="s">
        <v>429</v>
      </c>
      <c r="D70" s="21" t="s">
        <v>165</v>
      </c>
      <c r="E70" s="13" t="s">
        <v>181</v>
      </c>
      <c r="F70" s="22">
        <f>17.68+855.03+155.29+2.92+141.39+25.68+192.14+1057.98+21.88+940.33+5177.6+107.07+3.06+148.05+26.89+18.77+907.41+164.81+16.87+815.61+148.13</f>
        <v>10944.589999999998</v>
      </c>
    </row>
    <row r="71" spans="1:6" s="17" customFormat="1" ht="45">
      <c r="A71" s="11">
        <v>68</v>
      </c>
      <c r="B71" s="12" t="s">
        <v>148</v>
      </c>
      <c r="C71" s="13" t="s">
        <v>179</v>
      </c>
      <c r="D71" s="21" t="s">
        <v>166</v>
      </c>
      <c r="E71" s="13" t="s">
        <v>149</v>
      </c>
      <c r="F71" s="22">
        <f>284.93+55</f>
        <v>339.93</v>
      </c>
    </row>
    <row r="72" spans="1:6" s="17" customFormat="1" ht="30">
      <c r="A72" s="11">
        <v>69</v>
      </c>
      <c r="B72" s="12" t="s">
        <v>393</v>
      </c>
      <c r="C72" s="13" t="s">
        <v>447</v>
      </c>
      <c r="D72" s="21" t="s">
        <v>192</v>
      </c>
      <c r="E72" s="13" t="s">
        <v>132</v>
      </c>
      <c r="F72" s="22">
        <f>1366.77+248.23</f>
        <v>1615</v>
      </c>
    </row>
    <row r="73" spans="1:6" s="17" customFormat="1">
      <c r="A73" s="11">
        <v>70</v>
      </c>
      <c r="B73" s="12" t="s">
        <v>382</v>
      </c>
      <c r="C73" s="13" t="s">
        <v>387</v>
      </c>
      <c r="D73" s="21" t="s">
        <v>384</v>
      </c>
      <c r="E73" s="13" t="s">
        <v>377</v>
      </c>
      <c r="F73" s="22">
        <f>3000</f>
        <v>3000</v>
      </c>
    </row>
    <row r="74" spans="1:6" s="17" customFormat="1">
      <c r="A74" s="11">
        <v>71</v>
      </c>
      <c r="B74" s="12" t="s">
        <v>383</v>
      </c>
      <c r="C74" s="13" t="s">
        <v>388</v>
      </c>
      <c r="D74" s="21" t="s">
        <v>384</v>
      </c>
      <c r="E74" s="13" t="s">
        <v>377</v>
      </c>
      <c r="F74" s="22">
        <f>3000</f>
        <v>3000</v>
      </c>
    </row>
    <row r="75" spans="1:6" s="17" customFormat="1" ht="30">
      <c r="A75" s="11">
        <v>72</v>
      </c>
      <c r="B75" s="12" t="s">
        <v>186</v>
      </c>
      <c r="C75" s="13" t="s">
        <v>49</v>
      </c>
      <c r="D75" s="21" t="s">
        <v>195</v>
      </c>
      <c r="E75" s="13" t="s">
        <v>344</v>
      </c>
      <c r="F75" s="22">
        <f>372.37+67.63</f>
        <v>440</v>
      </c>
    </row>
    <row r="76" spans="1:6" s="17" customFormat="1" ht="30">
      <c r="A76" s="11">
        <v>73</v>
      </c>
      <c r="B76" s="12" t="s">
        <v>193</v>
      </c>
      <c r="C76" s="13" t="s">
        <v>196</v>
      </c>
      <c r="D76" s="21" t="s">
        <v>194</v>
      </c>
      <c r="E76" s="13" t="s">
        <v>345</v>
      </c>
      <c r="F76" s="22">
        <f>499.31+90.69</f>
        <v>590</v>
      </c>
    </row>
    <row r="77" spans="1:6" s="17" customFormat="1">
      <c r="A77" s="11">
        <v>74</v>
      </c>
      <c r="B77" s="12" t="s">
        <v>200</v>
      </c>
      <c r="C77" s="13" t="s">
        <v>134</v>
      </c>
      <c r="D77" s="21" t="s">
        <v>202</v>
      </c>
      <c r="E77" s="13" t="s">
        <v>201</v>
      </c>
      <c r="F77" s="22">
        <f>778.59+141.41</f>
        <v>920</v>
      </c>
    </row>
    <row r="78" spans="1:6" s="17" customFormat="1" ht="45">
      <c r="A78" s="11">
        <v>75</v>
      </c>
      <c r="B78" s="12" t="s">
        <v>219</v>
      </c>
      <c r="C78" s="13" t="s">
        <v>220</v>
      </c>
      <c r="D78" s="21" t="s">
        <v>221</v>
      </c>
      <c r="E78" s="13" t="s">
        <v>270</v>
      </c>
      <c r="F78" s="22">
        <f>731.62+4028.38</f>
        <v>4760</v>
      </c>
    </row>
    <row r="79" spans="1:6" s="17" customFormat="1" ht="30">
      <c r="A79" s="11">
        <v>76</v>
      </c>
      <c r="B79" s="12" t="s">
        <v>229</v>
      </c>
      <c r="C79" s="13" t="s">
        <v>239</v>
      </c>
      <c r="D79" s="21" t="s">
        <v>231</v>
      </c>
      <c r="E79" s="13" t="s">
        <v>230</v>
      </c>
      <c r="F79" s="22">
        <f>753.13+4146.87</f>
        <v>4900</v>
      </c>
    </row>
    <row r="80" spans="1:6" s="17" customFormat="1" ht="45">
      <c r="A80" s="11">
        <v>77</v>
      </c>
      <c r="B80" s="12" t="s">
        <v>235</v>
      </c>
      <c r="C80" s="13" t="s">
        <v>236</v>
      </c>
      <c r="D80" s="21" t="s">
        <v>238</v>
      </c>
      <c r="E80" s="13" t="s">
        <v>237</v>
      </c>
      <c r="F80" s="22">
        <f>17657.75+3206.9+365.15</f>
        <v>21229.800000000003</v>
      </c>
    </row>
    <row r="81" spans="1:6" s="17" customFormat="1">
      <c r="A81" s="11">
        <v>78</v>
      </c>
      <c r="B81" s="12" t="s">
        <v>226</v>
      </c>
      <c r="C81" s="13" t="s">
        <v>227</v>
      </c>
      <c r="D81" s="21" t="s">
        <v>228</v>
      </c>
      <c r="E81" s="13" t="s">
        <v>269</v>
      </c>
      <c r="F81" s="22">
        <f>244</f>
        <v>244</v>
      </c>
    </row>
    <row r="82" spans="1:6" s="17" customFormat="1">
      <c r="A82" s="11">
        <v>79</v>
      </c>
      <c r="B82" s="12" t="s">
        <v>215</v>
      </c>
      <c r="C82" s="13" t="s">
        <v>217</v>
      </c>
      <c r="D82" s="21" t="s">
        <v>218</v>
      </c>
      <c r="E82" s="13" t="s">
        <v>216</v>
      </c>
      <c r="F82" s="22">
        <v>1268</v>
      </c>
    </row>
    <row r="83" spans="1:6" s="17" customFormat="1" ht="60">
      <c r="A83" s="11">
        <v>80</v>
      </c>
      <c r="B83" s="12" t="s">
        <v>222</v>
      </c>
      <c r="C83" s="13" t="s">
        <v>232</v>
      </c>
      <c r="D83" s="21" t="s">
        <v>233</v>
      </c>
      <c r="E83" s="13" t="s">
        <v>234</v>
      </c>
      <c r="F83" s="22">
        <f>1013.12+536.52+5578.36</f>
        <v>7128</v>
      </c>
    </row>
    <row r="84" spans="1:6" s="17" customFormat="1" ht="45">
      <c r="A84" s="11">
        <v>81</v>
      </c>
      <c r="B84" s="12" t="s">
        <v>240</v>
      </c>
      <c r="C84" s="13" t="s">
        <v>257</v>
      </c>
      <c r="D84" s="21" t="s">
        <v>233</v>
      </c>
      <c r="E84" s="13" t="s">
        <v>241</v>
      </c>
      <c r="F84" s="22">
        <f>307.2+55.8+363.06+65.94+307.2+55.8+190.34+34.57</f>
        <v>1379.9099999999999</v>
      </c>
    </row>
    <row r="85" spans="1:6" s="17" customFormat="1" ht="30">
      <c r="A85" s="11">
        <v>82</v>
      </c>
      <c r="B85" s="12" t="s">
        <v>223</v>
      </c>
      <c r="C85" s="13" t="s">
        <v>224</v>
      </c>
      <c r="D85" s="21" t="s">
        <v>225</v>
      </c>
      <c r="E85" s="13" t="s">
        <v>268</v>
      </c>
      <c r="F85" s="22">
        <v>1845</v>
      </c>
    </row>
    <row r="86" spans="1:6" s="17" customFormat="1">
      <c r="A86" s="11">
        <v>83</v>
      </c>
      <c r="B86" s="12" t="s">
        <v>242</v>
      </c>
      <c r="C86" s="13" t="s">
        <v>134</v>
      </c>
      <c r="D86" s="21" t="s">
        <v>244</v>
      </c>
      <c r="E86" s="13" t="s">
        <v>243</v>
      </c>
      <c r="F86" s="22">
        <v>396</v>
      </c>
    </row>
    <row r="87" spans="1:6" s="17" customFormat="1" ht="30">
      <c r="A87" s="11">
        <v>84</v>
      </c>
      <c r="B87" s="12" t="s">
        <v>325</v>
      </c>
      <c r="C87" s="13" t="s">
        <v>342</v>
      </c>
      <c r="D87" s="21" t="s">
        <v>326</v>
      </c>
      <c r="E87" s="13" t="s">
        <v>327</v>
      </c>
      <c r="F87" s="22">
        <f>6601.14+1198.86</f>
        <v>7800</v>
      </c>
    </row>
    <row r="88" spans="1:6" s="17" customFormat="1" ht="30">
      <c r="A88" s="11">
        <v>85</v>
      </c>
      <c r="B88" s="12" t="s">
        <v>273</v>
      </c>
      <c r="C88" s="13" t="s">
        <v>49</v>
      </c>
      <c r="D88" s="21" t="s">
        <v>245</v>
      </c>
      <c r="E88" s="13" t="s">
        <v>246</v>
      </c>
      <c r="F88" s="22">
        <f>8.1+2+3</f>
        <v>13.1</v>
      </c>
    </row>
    <row r="89" spans="1:6" s="17" customFormat="1">
      <c r="A89" s="11">
        <v>86</v>
      </c>
      <c r="B89" s="12" t="s">
        <v>254</v>
      </c>
      <c r="C89" s="13" t="s">
        <v>255</v>
      </c>
      <c r="D89" s="21" t="s">
        <v>256</v>
      </c>
      <c r="E89" s="13" t="s">
        <v>267</v>
      </c>
      <c r="F89" s="22">
        <v>19.600000000000001</v>
      </c>
    </row>
    <row r="90" spans="1:6" s="17" customFormat="1" ht="30">
      <c r="A90" s="11">
        <v>87</v>
      </c>
      <c r="B90" s="12" t="s">
        <v>251</v>
      </c>
      <c r="C90" s="13" t="s">
        <v>167</v>
      </c>
      <c r="D90" s="21" t="s">
        <v>253</v>
      </c>
      <c r="E90" s="13" t="s">
        <v>252</v>
      </c>
      <c r="F90" s="22">
        <v>614</v>
      </c>
    </row>
    <row r="91" spans="1:6" s="17" customFormat="1" ht="30">
      <c r="A91" s="11">
        <v>88</v>
      </c>
      <c r="B91" s="12" t="s">
        <v>334</v>
      </c>
      <c r="C91" s="13" t="s">
        <v>153</v>
      </c>
      <c r="D91" s="21" t="s">
        <v>336</v>
      </c>
      <c r="E91" s="13" t="s">
        <v>335</v>
      </c>
      <c r="F91" s="22">
        <f>720+720+4874.68+885.32</f>
        <v>7200</v>
      </c>
    </row>
    <row r="92" spans="1:6" s="17" customFormat="1">
      <c r="A92" s="11">
        <v>89</v>
      </c>
      <c r="B92" s="12" t="s">
        <v>258</v>
      </c>
      <c r="C92" s="13" t="s">
        <v>260</v>
      </c>
      <c r="D92" s="21" t="s">
        <v>263</v>
      </c>
      <c r="E92" s="13" t="s">
        <v>259</v>
      </c>
      <c r="F92" s="22">
        <f>5079.83+922.57</f>
        <v>6002.4</v>
      </c>
    </row>
    <row r="93" spans="1:6" s="17" customFormat="1" ht="30">
      <c r="A93" s="11">
        <v>90</v>
      </c>
      <c r="B93" s="12" t="s">
        <v>292</v>
      </c>
      <c r="C93" s="13" t="s">
        <v>294</v>
      </c>
      <c r="D93" s="21" t="s">
        <v>295</v>
      </c>
      <c r="E93" s="13" t="s">
        <v>293</v>
      </c>
      <c r="F93" s="22">
        <f>11078.06+2011.94</f>
        <v>13090</v>
      </c>
    </row>
    <row r="94" spans="1:6" s="17" customFormat="1" ht="30">
      <c r="A94" s="11">
        <v>91</v>
      </c>
      <c r="B94" s="12" t="s">
        <v>261</v>
      </c>
      <c r="C94" s="13" t="s">
        <v>167</v>
      </c>
      <c r="D94" s="21" t="s">
        <v>265</v>
      </c>
      <c r="E94" s="13" t="s">
        <v>252</v>
      </c>
      <c r="F94" s="22">
        <v>614</v>
      </c>
    </row>
    <row r="95" spans="1:6" s="17" customFormat="1" ht="30">
      <c r="A95" s="11">
        <v>92</v>
      </c>
      <c r="B95" s="12" t="s">
        <v>262</v>
      </c>
      <c r="C95" s="13" t="s">
        <v>49</v>
      </c>
      <c r="D95" s="21" t="s">
        <v>266</v>
      </c>
      <c r="E95" s="13" t="s">
        <v>346</v>
      </c>
      <c r="F95" s="22">
        <f>372.37+67.63</f>
        <v>440</v>
      </c>
    </row>
    <row r="96" spans="1:6" s="17" customFormat="1" ht="45">
      <c r="A96" s="11">
        <v>93</v>
      </c>
      <c r="B96" s="12" t="s">
        <v>283</v>
      </c>
      <c r="C96" s="13" t="s">
        <v>285</v>
      </c>
      <c r="D96" s="21" t="s">
        <v>286</v>
      </c>
      <c r="E96" s="13" t="s">
        <v>347</v>
      </c>
      <c r="F96" s="22">
        <f>130.44+128.85+6307.66+1145.57+6230.73+1131.6</f>
        <v>15074.85</v>
      </c>
    </row>
    <row r="97" spans="1:6" s="17" customFormat="1" ht="60">
      <c r="A97" s="11">
        <v>94</v>
      </c>
      <c r="B97" s="12" t="s">
        <v>284</v>
      </c>
      <c r="C97" s="13" t="s">
        <v>137</v>
      </c>
      <c r="D97" s="21" t="s">
        <v>287</v>
      </c>
      <c r="E97" s="13" t="s">
        <v>348</v>
      </c>
      <c r="F97" s="22">
        <f>1007.09+182.91</f>
        <v>1190</v>
      </c>
    </row>
    <row r="98" spans="1:6" s="17" customFormat="1" ht="45">
      <c r="A98" s="11">
        <v>95</v>
      </c>
      <c r="B98" s="12" t="s">
        <v>275</v>
      </c>
      <c r="C98" s="13" t="s">
        <v>280</v>
      </c>
      <c r="D98" s="21" t="s">
        <v>282</v>
      </c>
      <c r="E98" s="13" t="s">
        <v>276</v>
      </c>
      <c r="F98" s="22">
        <f>401.99+73.01</f>
        <v>475</v>
      </c>
    </row>
    <row r="99" spans="1:6" s="17" customFormat="1" ht="30">
      <c r="A99" s="11">
        <v>96</v>
      </c>
      <c r="B99" s="12" t="s">
        <v>277</v>
      </c>
      <c r="C99" s="13" t="s">
        <v>281</v>
      </c>
      <c r="D99" s="21" t="s">
        <v>282</v>
      </c>
      <c r="E99" s="13" t="s">
        <v>278</v>
      </c>
      <c r="F99" s="22">
        <f>1353.23+245.77</f>
        <v>1599</v>
      </c>
    </row>
    <row r="100" spans="1:6" s="17" customFormat="1" ht="30">
      <c r="A100" s="11">
        <v>97</v>
      </c>
      <c r="B100" s="12" t="s">
        <v>318</v>
      </c>
      <c r="C100" s="13" t="s">
        <v>342</v>
      </c>
      <c r="D100" s="21" t="s">
        <v>319</v>
      </c>
      <c r="E100" s="13" t="s">
        <v>343</v>
      </c>
      <c r="F100" s="22">
        <f>6262.62+1137.38</f>
        <v>7400</v>
      </c>
    </row>
    <row r="101" spans="1:6" s="17" customFormat="1" ht="30">
      <c r="A101" s="11">
        <v>98</v>
      </c>
      <c r="B101" s="12" t="s">
        <v>320</v>
      </c>
      <c r="C101" s="13" t="s">
        <v>342</v>
      </c>
      <c r="D101" s="21" t="s">
        <v>319</v>
      </c>
      <c r="E101" s="13" t="s">
        <v>343</v>
      </c>
      <c r="F101" s="22">
        <f>1137.38+6262.62</f>
        <v>7400</v>
      </c>
    </row>
    <row r="102" spans="1:6" s="17" customFormat="1" ht="30">
      <c r="A102" s="11">
        <v>99</v>
      </c>
      <c r="B102" s="12" t="s">
        <v>330</v>
      </c>
      <c r="C102" s="13" t="s">
        <v>333</v>
      </c>
      <c r="D102" s="21" t="s">
        <v>332</v>
      </c>
      <c r="E102" s="13" t="s">
        <v>331</v>
      </c>
      <c r="F102" s="22">
        <f>20714.88+3762.12</f>
        <v>24477</v>
      </c>
    </row>
    <row r="103" spans="1:6" s="17" customFormat="1" ht="45">
      <c r="A103" s="11">
        <v>100</v>
      </c>
      <c r="B103" s="12" t="s">
        <v>310</v>
      </c>
      <c r="C103" s="13" t="s">
        <v>116</v>
      </c>
      <c r="D103" s="21" t="s">
        <v>311</v>
      </c>
      <c r="E103" s="13" t="s">
        <v>312</v>
      </c>
      <c r="F103" s="22">
        <f>837.83+152.17</f>
        <v>990</v>
      </c>
    </row>
    <row r="104" spans="1:6" s="17" customFormat="1" ht="30">
      <c r="A104" s="11">
        <v>101</v>
      </c>
      <c r="B104" s="12" t="s">
        <v>279</v>
      </c>
      <c r="C104" s="13" t="s">
        <v>167</v>
      </c>
      <c r="D104" s="21" t="s">
        <v>288</v>
      </c>
      <c r="E104" s="13" t="s">
        <v>349</v>
      </c>
      <c r="F104" s="22">
        <f>496.77+90.23</f>
        <v>587</v>
      </c>
    </row>
    <row r="105" spans="1:6" s="17" customFormat="1">
      <c r="A105" s="11">
        <v>102</v>
      </c>
      <c r="B105" s="12" t="s">
        <v>402</v>
      </c>
      <c r="C105" s="13" t="s">
        <v>445</v>
      </c>
      <c r="D105" s="21" t="s">
        <v>316</v>
      </c>
      <c r="E105" s="13" t="s">
        <v>65</v>
      </c>
      <c r="F105" s="22">
        <f>2538.9+461.1</f>
        <v>3000</v>
      </c>
    </row>
    <row r="106" spans="1:6" s="17" customFormat="1">
      <c r="A106" s="11">
        <v>103</v>
      </c>
      <c r="B106" s="12" t="s">
        <v>315</v>
      </c>
      <c r="C106" s="13" t="s">
        <v>341</v>
      </c>
      <c r="D106" s="21" t="s">
        <v>316</v>
      </c>
      <c r="E106" s="13" t="s">
        <v>65</v>
      </c>
      <c r="F106" s="22">
        <f>2538.9+461.1</f>
        <v>3000</v>
      </c>
    </row>
    <row r="107" spans="1:6" s="17" customFormat="1">
      <c r="A107" s="11">
        <v>104</v>
      </c>
      <c r="B107" s="12" t="s">
        <v>317</v>
      </c>
      <c r="C107" s="13" t="s">
        <v>66</v>
      </c>
      <c r="D107" s="21" t="s">
        <v>316</v>
      </c>
      <c r="E107" s="13" t="s">
        <v>65</v>
      </c>
      <c r="F107" s="22">
        <f>2538.9+461.1</f>
        <v>3000</v>
      </c>
    </row>
    <row r="108" spans="1:6" s="17" customFormat="1" ht="30">
      <c r="A108" s="11">
        <v>105</v>
      </c>
      <c r="B108" s="12" t="s">
        <v>328</v>
      </c>
      <c r="C108" s="13" t="s">
        <v>249</v>
      </c>
      <c r="D108" s="21" t="s">
        <v>329</v>
      </c>
      <c r="E108" s="13" t="s">
        <v>350</v>
      </c>
      <c r="F108" s="22">
        <f>2369.64+430.36</f>
        <v>2800</v>
      </c>
    </row>
    <row r="109" spans="1:6" s="17" customFormat="1" ht="45">
      <c r="A109" s="11">
        <v>106</v>
      </c>
      <c r="B109" s="12" t="s">
        <v>395</v>
      </c>
      <c r="C109" s="13" t="s">
        <v>34</v>
      </c>
      <c r="D109" s="21" t="s">
        <v>329</v>
      </c>
      <c r="E109" s="13" t="s">
        <v>394</v>
      </c>
      <c r="F109" s="22">
        <f>829.37+150.63</f>
        <v>980</v>
      </c>
    </row>
    <row r="110" spans="1:6" s="17" customFormat="1" ht="45">
      <c r="A110" s="11">
        <v>107</v>
      </c>
      <c r="B110" s="12" t="s">
        <v>379</v>
      </c>
      <c r="C110" s="13" t="s">
        <v>380</v>
      </c>
      <c r="D110" s="21" t="s">
        <v>329</v>
      </c>
      <c r="E110" s="13" t="s">
        <v>381</v>
      </c>
      <c r="F110" s="22">
        <f>660.11+119.89</f>
        <v>780</v>
      </c>
    </row>
    <row r="111" spans="1:6" s="17" customFormat="1">
      <c r="A111" s="11">
        <v>108</v>
      </c>
      <c r="B111" s="12" t="s">
        <v>307</v>
      </c>
      <c r="C111" s="13" t="s">
        <v>260</v>
      </c>
      <c r="D111" s="21" t="s">
        <v>309</v>
      </c>
      <c r="E111" s="13" t="s">
        <v>308</v>
      </c>
      <c r="F111" s="22">
        <f>5079.83+922.57</f>
        <v>6002.4</v>
      </c>
    </row>
    <row r="112" spans="1:6" s="17" customFormat="1">
      <c r="A112" s="11">
        <v>109</v>
      </c>
      <c r="B112" s="12" t="s">
        <v>289</v>
      </c>
      <c r="C112" s="13" t="s">
        <v>227</v>
      </c>
      <c r="D112" s="21" t="s">
        <v>291</v>
      </c>
      <c r="E112" s="13" t="s">
        <v>290</v>
      </c>
      <c r="F112" s="22">
        <f>240</f>
        <v>240</v>
      </c>
    </row>
    <row r="113" spans="1:6" s="17" customFormat="1" ht="60">
      <c r="A113" s="11">
        <v>110</v>
      </c>
      <c r="B113" s="12" t="s">
        <v>313</v>
      </c>
      <c r="C113" s="13" t="s">
        <v>249</v>
      </c>
      <c r="D113" s="21" t="s">
        <v>291</v>
      </c>
      <c r="E113" s="13" t="s">
        <v>314</v>
      </c>
      <c r="F113" s="22">
        <f>1861.86+338.14+1861.86+338.14</f>
        <v>4400</v>
      </c>
    </row>
    <row r="114" spans="1:6" s="17" customFormat="1" ht="45">
      <c r="A114" s="11">
        <v>111</v>
      </c>
      <c r="B114" s="12" t="s">
        <v>396</v>
      </c>
      <c r="C114" s="13" t="s">
        <v>134</v>
      </c>
      <c r="D114" s="21" t="s">
        <v>291</v>
      </c>
      <c r="E114" s="13" t="s">
        <v>397</v>
      </c>
      <c r="F114" s="22">
        <f>6364.17+1155.83</f>
        <v>7520</v>
      </c>
    </row>
    <row r="115" spans="1:6" s="17" customFormat="1">
      <c r="A115" s="11">
        <v>112</v>
      </c>
      <c r="B115" s="12" t="s">
        <v>296</v>
      </c>
      <c r="C115" s="13" t="s">
        <v>298</v>
      </c>
      <c r="D115" s="21" t="s">
        <v>291</v>
      </c>
      <c r="E115" s="13" t="s">
        <v>297</v>
      </c>
      <c r="F115" s="22">
        <f>802.82+145.81</f>
        <v>948.63000000000011</v>
      </c>
    </row>
    <row r="116" spans="1:6" s="17" customFormat="1">
      <c r="A116" s="11">
        <v>113</v>
      </c>
      <c r="B116" s="12" t="s">
        <v>299</v>
      </c>
      <c r="C116" s="13" t="s">
        <v>302</v>
      </c>
      <c r="D116" s="21" t="s">
        <v>301</v>
      </c>
      <c r="E116" s="13" t="s">
        <v>300</v>
      </c>
      <c r="F116" s="22">
        <f>2380</f>
        <v>2380</v>
      </c>
    </row>
    <row r="117" spans="1:6" s="17" customFormat="1" ht="30">
      <c r="A117" s="11">
        <v>114</v>
      </c>
      <c r="B117" s="12" t="s">
        <v>398</v>
      </c>
      <c r="C117" s="13" t="s">
        <v>400</v>
      </c>
      <c r="D117" s="21" t="s">
        <v>399</v>
      </c>
      <c r="E117" s="13" t="s">
        <v>401</v>
      </c>
      <c r="F117" s="22">
        <f>2521.97+458.03</f>
        <v>2980</v>
      </c>
    </row>
    <row r="118" spans="1:6" s="17" customFormat="1" ht="45">
      <c r="A118" s="11">
        <v>115</v>
      </c>
      <c r="B118" s="12" t="s">
        <v>370</v>
      </c>
      <c r="C118" s="13" t="s">
        <v>372</v>
      </c>
      <c r="D118" s="21" t="s">
        <v>373</v>
      </c>
      <c r="E118" s="13" t="s">
        <v>371</v>
      </c>
      <c r="F118" s="22">
        <f>1844.93+335.07</f>
        <v>2180</v>
      </c>
    </row>
    <row r="119" spans="1:6" s="17" customFormat="1" ht="45">
      <c r="A119" s="11">
        <v>116</v>
      </c>
      <c r="B119" s="12" t="s">
        <v>366</v>
      </c>
      <c r="C119" s="13" t="s">
        <v>369</v>
      </c>
      <c r="D119" s="21" t="s">
        <v>368</v>
      </c>
      <c r="E119" s="13" t="s">
        <v>367</v>
      </c>
      <c r="F119" s="22">
        <f>4231.5+768.5</f>
        <v>5000</v>
      </c>
    </row>
    <row r="120" spans="1:6" s="17" customFormat="1" ht="30">
      <c r="A120" s="11">
        <v>117</v>
      </c>
      <c r="B120" s="12" t="s">
        <v>303</v>
      </c>
      <c r="C120" s="13" t="s">
        <v>338</v>
      </c>
      <c r="D120" s="21" t="s">
        <v>304</v>
      </c>
      <c r="E120" s="13" t="s">
        <v>339</v>
      </c>
      <c r="F120" s="22">
        <v>1220</v>
      </c>
    </row>
    <row r="121" spans="1:6" s="17" customFormat="1" ht="30">
      <c r="A121" s="11">
        <v>118</v>
      </c>
      <c r="B121" s="12" t="s">
        <v>305</v>
      </c>
      <c r="C121" s="13" t="s">
        <v>338</v>
      </c>
      <c r="D121" s="21" t="s">
        <v>306</v>
      </c>
      <c r="E121" s="13" t="s">
        <v>340</v>
      </c>
      <c r="F121" s="22">
        <v>1220</v>
      </c>
    </row>
    <row r="122" spans="1:6" s="17" customFormat="1" ht="30">
      <c r="A122" s="11">
        <v>119</v>
      </c>
      <c r="B122" s="12" t="s">
        <v>363</v>
      </c>
      <c r="C122" s="13" t="s">
        <v>116</v>
      </c>
      <c r="D122" s="21" t="s">
        <v>365</v>
      </c>
      <c r="E122" s="13" t="s">
        <v>364</v>
      </c>
      <c r="F122" s="22">
        <f>837.83+152.17</f>
        <v>990</v>
      </c>
    </row>
    <row r="123" spans="1:6" s="17" customFormat="1">
      <c r="A123" s="11">
        <v>120</v>
      </c>
      <c r="B123" s="12" t="s">
        <v>403</v>
      </c>
      <c r="C123" s="13" t="s">
        <v>446</v>
      </c>
      <c r="D123" s="21" t="s">
        <v>404</v>
      </c>
      <c r="E123" s="13" t="s">
        <v>377</v>
      </c>
      <c r="F123" s="22">
        <f>2538.9+461.1</f>
        <v>3000</v>
      </c>
    </row>
    <row r="124" spans="1:6" s="17" customFormat="1" ht="30">
      <c r="A124" s="11">
        <v>121</v>
      </c>
      <c r="B124" s="12" t="s">
        <v>417</v>
      </c>
      <c r="C124" s="13" t="s">
        <v>419</v>
      </c>
      <c r="D124" s="21" t="s">
        <v>404</v>
      </c>
      <c r="E124" s="13" t="s">
        <v>418</v>
      </c>
      <c r="F124" s="22">
        <f>8039.85+1460.15</f>
        <v>9500</v>
      </c>
    </row>
    <row r="125" spans="1:6" s="17" customFormat="1">
      <c r="A125" s="11">
        <v>122</v>
      </c>
      <c r="B125" s="12" t="s">
        <v>438</v>
      </c>
      <c r="C125" s="13" t="s">
        <v>439</v>
      </c>
      <c r="D125" s="21" t="s">
        <v>354</v>
      </c>
      <c r="E125" s="13" t="s">
        <v>440</v>
      </c>
      <c r="F125" s="22">
        <f>54.09+2615.83+475.08</f>
        <v>3145</v>
      </c>
    </row>
    <row r="126" spans="1:6" s="17" customFormat="1">
      <c r="A126" s="11">
        <v>123</v>
      </c>
      <c r="B126" s="12" t="s">
        <v>353</v>
      </c>
      <c r="C126" s="13" t="s">
        <v>389</v>
      </c>
      <c r="D126" s="21" t="s">
        <v>354</v>
      </c>
      <c r="E126" s="13" t="s">
        <v>377</v>
      </c>
      <c r="F126" s="22">
        <f>3000</f>
        <v>3000</v>
      </c>
    </row>
    <row r="127" spans="1:6" s="17" customFormat="1" ht="30">
      <c r="A127" s="11">
        <v>124</v>
      </c>
      <c r="B127" s="12" t="s">
        <v>405</v>
      </c>
      <c r="C127" s="13" t="s">
        <v>249</v>
      </c>
      <c r="D127" s="21" t="s">
        <v>358</v>
      </c>
      <c r="E127" s="13" t="s">
        <v>448</v>
      </c>
      <c r="F127" s="22">
        <f>3457.13+627.87</f>
        <v>4085</v>
      </c>
    </row>
    <row r="128" spans="1:6" s="17" customFormat="1" ht="30">
      <c r="A128" s="11">
        <v>125</v>
      </c>
      <c r="B128" s="12" t="s">
        <v>356</v>
      </c>
      <c r="C128" s="13" t="s">
        <v>70</v>
      </c>
      <c r="D128" s="21" t="s">
        <v>358</v>
      </c>
      <c r="E128" s="13" t="s">
        <v>357</v>
      </c>
      <c r="F128" s="22">
        <f>60</f>
        <v>60</v>
      </c>
    </row>
    <row r="129" spans="1:51" s="17" customFormat="1" ht="30">
      <c r="A129" s="11">
        <v>126</v>
      </c>
      <c r="B129" s="12" t="s">
        <v>410</v>
      </c>
      <c r="C129" s="13" t="s">
        <v>412</v>
      </c>
      <c r="D129" s="21" t="s">
        <v>354</v>
      </c>
      <c r="E129" s="13" t="s">
        <v>411</v>
      </c>
      <c r="F129" s="22">
        <f>1622.02</f>
        <v>1622.02</v>
      </c>
    </row>
    <row r="130" spans="1:51" s="17" customFormat="1" ht="30">
      <c r="A130" s="11">
        <v>127</v>
      </c>
      <c r="B130" s="12" t="s">
        <v>359</v>
      </c>
      <c r="C130" s="13" t="s">
        <v>361</v>
      </c>
      <c r="D130" s="21" t="s">
        <v>358</v>
      </c>
      <c r="E130" s="13" t="s">
        <v>360</v>
      </c>
      <c r="F130" s="22">
        <f>98+1</f>
        <v>99</v>
      </c>
    </row>
    <row r="131" spans="1:51" s="17" customFormat="1">
      <c r="A131" s="11">
        <v>128</v>
      </c>
      <c r="B131" s="12" t="s">
        <v>375</v>
      </c>
      <c r="C131" s="13" t="s">
        <v>390</v>
      </c>
      <c r="D131" s="21" t="s">
        <v>376</v>
      </c>
      <c r="E131" s="13" t="s">
        <v>377</v>
      </c>
      <c r="F131" s="22">
        <f>3000</f>
        <v>3000</v>
      </c>
    </row>
    <row r="132" spans="1:51" s="17" customFormat="1" ht="45">
      <c r="A132" s="11">
        <v>129</v>
      </c>
      <c r="B132" s="12" t="s">
        <v>362</v>
      </c>
      <c r="C132" s="13" t="s">
        <v>385</v>
      </c>
      <c r="D132" s="21" t="s">
        <v>355</v>
      </c>
      <c r="E132" s="13" t="s">
        <v>386</v>
      </c>
      <c r="F132" s="22">
        <f>1946.49+353.51+1946.49+353.51</f>
        <v>4600</v>
      </c>
    </row>
    <row r="133" spans="1:51" s="17" customFormat="1">
      <c r="A133" s="11">
        <v>130</v>
      </c>
      <c r="B133" s="12" t="s">
        <v>413</v>
      </c>
      <c r="C133" s="13" t="s">
        <v>436</v>
      </c>
      <c r="D133" s="21" t="s">
        <v>435</v>
      </c>
      <c r="E133" s="13" t="s">
        <v>437</v>
      </c>
      <c r="F133" s="22">
        <f>1100</f>
        <v>1100</v>
      </c>
    </row>
    <row r="134" spans="1:51" s="17" customFormat="1" ht="30">
      <c r="A134" s="11">
        <v>131</v>
      </c>
      <c r="B134" s="12" t="s">
        <v>433</v>
      </c>
      <c r="C134" s="13" t="s">
        <v>442</v>
      </c>
      <c r="D134" s="21" t="s">
        <v>421</v>
      </c>
      <c r="E134" s="13" t="s">
        <v>434</v>
      </c>
      <c r="F134" s="22">
        <f>2411.95+438.05</f>
        <v>2850</v>
      </c>
    </row>
    <row r="135" spans="1:51" s="17" customFormat="1">
      <c r="A135" s="11">
        <v>132</v>
      </c>
      <c r="B135" s="12" t="s">
        <v>420</v>
      </c>
      <c r="C135" s="13" t="s">
        <v>66</v>
      </c>
      <c r="D135" s="21" t="s">
        <v>421</v>
      </c>
      <c r="E135" s="13" t="s">
        <v>377</v>
      </c>
      <c r="F135" s="22">
        <f>2538.9+461.1</f>
        <v>3000</v>
      </c>
    </row>
    <row r="136" spans="1:51" s="17" customFormat="1" ht="45">
      <c r="A136" s="11">
        <v>133</v>
      </c>
      <c r="B136" s="12" t="s">
        <v>424</v>
      </c>
      <c r="C136" s="13" t="s">
        <v>444</v>
      </c>
      <c r="D136" s="21" t="s">
        <v>421</v>
      </c>
      <c r="E136" s="13" t="s">
        <v>425</v>
      </c>
      <c r="F136" s="22">
        <f>2496.58+453.42</f>
        <v>2950</v>
      </c>
    </row>
    <row r="137" spans="1:51" s="17" customFormat="1" ht="30">
      <c r="A137" s="11">
        <v>134</v>
      </c>
      <c r="B137" s="12" t="s">
        <v>414</v>
      </c>
      <c r="C137" s="13" t="s">
        <v>415</v>
      </c>
      <c r="D137" s="21" t="s">
        <v>406</v>
      </c>
      <c r="E137" s="13" t="s">
        <v>416</v>
      </c>
      <c r="F137" s="22">
        <f>2312.4+2312.4</f>
        <v>4624.8</v>
      </c>
    </row>
    <row r="138" spans="1:51" s="17" customFormat="1" ht="30">
      <c r="A138" s="11">
        <v>135</v>
      </c>
      <c r="B138" s="12" t="s">
        <v>430</v>
      </c>
      <c r="C138" s="13" t="s">
        <v>432</v>
      </c>
      <c r="D138" s="21" t="s">
        <v>428</v>
      </c>
      <c r="E138" s="13" t="s">
        <v>431</v>
      </c>
      <c r="F138" s="22">
        <f>676</f>
        <v>676</v>
      </c>
    </row>
    <row r="139" spans="1:51" s="17" customFormat="1">
      <c r="A139" s="11">
        <v>136</v>
      </c>
      <c r="B139" s="12" t="s">
        <v>426</v>
      </c>
      <c r="C139" s="13" t="s">
        <v>441</v>
      </c>
      <c r="D139" s="21" t="s">
        <v>427</v>
      </c>
      <c r="E139" s="13" t="s">
        <v>377</v>
      </c>
      <c r="F139" s="22">
        <f>2538.9+461.1</f>
        <v>3000</v>
      </c>
    </row>
    <row r="140" spans="1:51" s="3" customFormat="1" ht="17.25" thickBot="1">
      <c r="A140" s="14"/>
      <c r="B140" s="16" t="s">
        <v>7</v>
      </c>
      <c r="C140" s="15"/>
      <c r="D140" s="15"/>
      <c r="E140" s="15"/>
      <c r="F140" s="23">
        <f>SUM(F4:F139)</f>
        <v>601954.29999999993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</row>
    <row r="141" spans="1:51" s="3" customFormat="1">
      <c r="A141" s="26"/>
      <c r="B141" s="25"/>
      <c r="C141" s="25"/>
      <c r="D141" s="25"/>
      <c r="E141" s="25"/>
      <c r="F141" s="24"/>
      <c r="G141" s="25"/>
      <c r="H141" s="25"/>
      <c r="I141" s="25"/>
      <c r="J141" s="25"/>
      <c r="K141" s="25"/>
      <c r="L141" s="26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</row>
    <row r="142" spans="1:51" s="3" customFormat="1" ht="17.25">
      <c r="A142" s="10" t="s">
        <v>392</v>
      </c>
      <c r="B142" s="10"/>
      <c r="C142" s="2"/>
      <c r="D142" s="1"/>
      <c r="E142" s="9"/>
      <c r="F142" s="1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</row>
    <row r="143" spans="1:51" customFormat="1" ht="14.25">
      <c r="A143" s="27"/>
      <c r="B143" s="20"/>
      <c r="C143" s="20"/>
      <c r="D143" s="20"/>
      <c r="E143" s="20"/>
      <c r="F143" s="20"/>
      <c r="G143" s="20"/>
      <c r="H143" s="27"/>
    </row>
    <row r="144" spans="1:51" customFormat="1" ht="14.25">
      <c r="A144" s="27"/>
      <c r="B144" s="20"/>
      <c r="C144" s="20"/>
      <c r="D144" s="20"/>
      <c r="E144" s="20"/>
      <c r="F144" s="20"/>
      <c r="G144" s="20"/>
      <c r="H144" s="27"/>
    </row>
  </sheetData>
  <autoFilter ref="B3:F60"/>
  <mergeCells count="2">
    <mergeCell ref="A1:F1"/>
    <mergeCell ref="A2:E2"/>
  </mergeCells>
  <pageMargins left="0.15748031496062992" right="0.15748031496062992" top="0.27559055118110237" bottom="0.3149606299212598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2020-01-20T12:36:20Z</cp:lastPrinted>
  <dcterms:created xsi:type="dcterms:W3CDTF">2015-06-22T15:06:47Z</dcterms:created>
  <dcterms:modified xsi:type="dcterms:W3CDTF">2020-01-20T13:43:11Z</dcterms:modified>
</cp:coreProperties>
</file>