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net1.cec.eu.int\offline\08\grigdia\My Documents\MF reports from MS\"/>
    </mc:Choice>
  </mc:AlternateContent>
  <bookViews>
    <workbookView xWindow="-120" yWindow="-120" windowWidth="29040" windowHeight="15840" activeTab="2" xr2:uid="{00000000-000D-0000-FFFF-FFFF00000000}"/>
  </bookViews>
  <sheets>
    <sheet name="Introduction " sheetId="3" r:id="rId1"/>
    <sheet name="Annual Report" sheetId="19" r:id="rId2"/>
    <sheet name="Overview Planned Investments" sheetId="18" r:id="rId3"/>
    <sheet name="Dropdown Menu" sheetId="6" state="hidden" r:id="rId4"/>
  </sheets>
  <definedNames>
    <definedName name="_xlnm._FilterDatabase" localSheetId="1" hidden="1">'Annual Report'!$A$5:$AH$22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19" l="1"/>
  <c r="N6" i="19"/>
  <c r="N18" i="19"/>
  <c r="N19" i="19"/>
  <c r="N14" i="19"/>
  <c r="N9" i="19"/>
  <c r="N15" i="19"/>
  <c r="N8" i="19"/>
  <c r="N21" i="19"/>
  <c r="N20" i="19"/>
  <c r="N17" i="19"/>
  <c r="N12" i="19"/>
  <c r="N11" i="19"/>
  <c r="N10" i="19"/>
  <c r="N7" i="19"/>
  <c r="H10" i="18" l="1"/>
  <c r="E10" i="18"/>
  <c r="H8" i="18"/>
  <c r="E8" i="18"/>
  <c r="H7" i="18"/>
  <c r="E7" i="18"/>
  <c r="E6" i="18"/>
  <c r="H6" i="18"/>
</calcChain>
</file>

<file path=xl/sharedStrings.xml><?xml version="1.0" encoding="utf-8"?>
<sst xmlns="http://schemas.openxmlformats.org/spreadsheetml/2006/main" count="523" uniqueCount="209">
  <si>
    <t>Modernisation Fund Annual Report Template</t>
  </si>
  <si>
    <t>Introduction to the Excel-tool "Modernisation_Fund_Annual_Report_Template.xlsx"</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</si>
  <si>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</si>
  <si>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</si>
  <si>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r>
      <rPr>
        <u/>
        <sz val="11"/>
        <color rgb="FF000000"/>
        <rFont val="Calibri"/>
        <scheme val="minor"/>
      </rPr>
      <t xml:space="preserve">This template for annual reports provides 3 worksheets:
</t>
    </r>
    <r>
      <rPr>
        <sz val="11"/>
        <color rgb="FF000000"/>
        <rFont val="Calibri"/>
        <scheme val="minor"/>
      </rPr>
      <t xml:space="preserve">
1. The worksheet labeled</t>
    </r>
    <r>
      <rPr>
        <i/>
        <sz val="11"/>
        <color rgb="FF000000"/>
        <rFont val="Calibri"/>
        <scheme val="minor"/>
      </rPr>
      <t xml:space="preserve"> </t>
    </r>
    <r>
      <rPr>
        <b/>
        <i/>
        <sz val="11"/>
        <color rgb="FF000000"/>
        <rFont val="Calibri"/>
        <scheme val="minor"/>
      </rPr>
      <t>'Introduction'</t>
    </r>
    <r>
      <rPr>
        <sz val="11"/>
        <color rgb="FF000000"/>
        <rFont val="Calibri"/>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scheme val="minor"/>
      </rPr>
      <t>'Annual Report'</t>
    </r>
    <r>
      <rPr>
        <sz val="11"/>
        <color rgb="FF000000"/>
        <rFont val="Calibri"/>
        <scheme val="minor"/>
      </rPr>
      <t xml:space="preserve"> you will find a request for information according to </t>
    </r>
    <r>
      <rPr>
        <b/>
        <sz val="11"/>
        <color rgb="FF000000"/>
        <rFont val="Calibri"/>
        <scheme val="minor"/>
      </rPr>
      <t>Annex II of the Implementing Regulation (EU) 2020/1001</t>
    </r>
    <r>
      <rPr>
        <sz val="11"/>
        <color rgb="FF000000"/>
        <rFont val="Calibri"/>
        <scheme val="minor"/>
      </rPr>
      <t xml:space="preserve">. The requested information is categorised into 6 categories.
</t>
    </r>
  </si>
  <si>
    <r>
      <rPr>
        <sz val="11"/>
        <color rgb="FF000000"/>
        <rFont val="Calibri"/>
        <scheme val="minor"/>
      </rPr>
      <t xml:space="preserve">3. The worksheet titled </t>
    </r>
    <r>
      <rPr>
        <b/>
        <i/>
        <sz val="11"/>
        <color rgb="FF000000"/>
        <rFont val="Calibri"/>
        <scheme val="minor"/>
      </rPr>
      <t>'Overview Planned Investments'</t>
    </r>
    <r>
      <rPr>
        <sz val="11"/>
        <color rgb="FF000000"/>
        <rFont val="Calibri"/>
        <scheme val="minor"/>
      </rPr>
      <t xml:space="preserve"> requires supplementary details according to </t>
    </r>
    <r>
      <rPr>
        <b/>
        <sz val="11"/>
        <color rgb="FF000000"/>
        <rFont val="Calibri"/>
        <scheme val="minor"/>
      </rPr>
      <t>Annex III of the Implementing Regulation (EU) 2020/1001</t>
    </r>
    <r>
      <rPr>
        <sz val="11"/>
        <color rgb="FF000000"/>
        <rFont val="Calibri"/>
        <scheme val="minor"/>
      </rPr>
      <t xml:space="preserve"> and </t>
    </r>
    <r>
      <rPr>
        <i/>
        <sz val="11"/>
        <color rgb="FF000000"/>
        <rFont val="Calibri"/>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</si>
  <si>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</si>
  <si>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</si>
  <si>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</si>
  <si>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</si>
  <si>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</si>
  <si>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</si>
  <si>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Poland</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</si>
  <si>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</si>
  <si>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</si>
  <si>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</si>
  <si>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</si>
  <si>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</si>
  <si>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</si>
  <si>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</si>
  <si>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</si>
  <si>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</si>
  <si>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</si>
  <si>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</si>
  <si>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</si>
  <si>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</si>
  <si>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</si>
  <si>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</si>
  <si>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</si>
  <si>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</si>
  <si>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</si>
  <si>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</si>
  <si>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</si>
  <si>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</si>
  <si>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</si>
  <si>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</si>
  <si>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</si>
  <si>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</si>
  <si>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</si>
  <si>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</si>
  <si>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</si>
  <si>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
For investments other than schemes: 
identified or expected changes in eligible costs, technology applied or results of an investment</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</si>
  <si>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</si>
  <si>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</si>
  <si>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</si>
  <si>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</si>
  <si>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</si>
  <si>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</si>
  <si>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</si>
  <si>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</si>
  <si>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</si>
  <si>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MF 2021-1 PL 0-004</t>
  </si>
  <si>
    <t>Renovation with a guarantee of savings</t>
  </si>
  <si>
    <t>Priority</t>
  </si>
  <si>
    <t>Scheme</t>
  </si>
  <si>
    <t>Construction ongoing</t>
  </si>
  <si>
    <t>https://www.gov.pl/web/funduszmodernizacyjny/podstawy-prawne
Programy Priorytetowe w ramach środków z Funduszu Modernizacyjnego - Fundusz Modernizacyjny - Portal Gov.pl (www.gov.pl)</t>
  </si>
  <si>
    <t>Final beneficiaries up to date:
- Polczynskie Przedsiebiorstwo Komunalne sp. z o.o.</t>
  </si>
  <si>
    <t>n/a</t>
  </si>
  <si>
    <t xml:space="preserve">Yes, 2022 </t>
  </si>
  <si>
    <t>calls for proposals: 1 
project proposals: 
9 preliminary applications / 2 applications for funding
agreements concluded: 1</t>
  </si>
  <si>
    <t>to be specified 
(due to ongoing new EU ETS provisions process)</t>
  </si>
  <si>
    <t>call for proposals/ application selection criteria / beneficiary statement</t>
  </si>
  <si>
    <t>MF 2021-1 PL 0-003</t>
  </si>
  <si>
    <t>MF 2022-2 PL 0-001</t>
  </si>
  <si>
    <t>Smart energy infrastructure</t>
  </si>
  <si>
    <t>Large-scale scheme</t>
  </si>
  <si>
    <t xml:space="preserve">Final beneficiaries up to date:
- Stoen Operator;
- Energa Operator;
- PDE Dystrybucja </t>
  </si>
  <si>
    <t>calls for proposals: 2
project proposals: 6
agreements concluded: 3</t>
  </si>
  <si>
    <t>Elektroenergetyka inteligentna infrastruktura energetyczna - Fundusz Modernizacyjny - Portal Gov.pl (www.gov.pl)</t>
  </si>
  <si>
    <t>MF 2021-1 PL 0-006</t>
  </si>
  <si>
    <t>MF 2021-1 PL 0-006
MF 2023-2 PL 0-003</t>
  </si>
  <si>
    <t>Development of the power grid for future electric car charging stations</t>
  </si>
  <si>
    <t xml:space="preserve">Final beneficiaries up to date:
- ENEA Operator;
- Stoen Operator;
- Energa Operator;
- PGE Dystrybucja </t>
  </si>
  <si>
    <t>calls for proposals: 1
project proposals: 7
agreements concluded: 4</t>
  </si>
  <si>
    <t>Rozwój infrastruktury elektroenergetycznej na potrzeby rozwoju stacji ładowania pojazdów elektrycznych - Fundusz Modernizacyjny - Portal Gov.pl (www.gov.pl)</t>
  </si>
  <si>
    <t>MF 2021-2 PL 0-002</t>
  </si>
  <si>
    <t xml:space="preserve">
MF 2023-2 PL 0-002</t>
  </si>
  <si>
    <t>Cogeneration for Energy and Industry</t>
  </si>
  <si>
    <t>Final beneficiaries up to date:
- Velvet Care Sp. z o.o.</t>
  </si>
  <si>
    <t>calls for proposals: 1
project proposals: 7
agreements concluded: 1</t>
  </si>
  <si>
    <t>Kogeneracja dla Energetyki i Przemysłu - Fundusz Modernizacyjny - Portal Gov.pl (www.gov.pl)</t>
  </si>
  <si>
    <t>MF 2023-2 PL 0-001</t>
  </si>
  <si>
    <t>Cogeneration for Energy and Industry - sectors in energy trasition</t>
  </si>
  <si>
    <t>Tender ongoing</t>
  </si>
  <si>
    <t>The beneficiaries of the program are Entrepreneurs within the meaning of the Act of March 6, 2018, Entrepreneurs' Law, conducting business activities.</t>
  </si>
  <si>
    <t>NO</t>
  </si>
  <si>
    <t xml:space="preserve">calls for proposals: to be announced 2nd Q 2024
</t>
  </si>
  <si>
    <t>MF 2021-2 PL 0-003</t>
  </si>
  <si>
    <t xml:space="preserve">Cogeneration For District heating </t>
  </si>
  <si>
    <t>Final beneficiaries up to date:
- Miejska Energetyka Cieplna w Koszalinie sp. z o.o.;
- Miejskie Przedsiebiorstwo Energetyki Cieplnej sp. z o.o.</t>
  </si>
  <si>
    <t>calls for proposals: 1
project proposals: 26
agreements concluded: 4</t>
  </si>
  <si>
    <t>The managing authority started the process of signing contracts on December 8, 2023 by signing the Vice-President of the Management Board. The contract signing procedure ended on December 8, 2023, and the payment was made on December 8, 2023.</t>
  </si>
  <si>
    <t>Kogeneracja dla Ciepłownictwa - Fundusz Modernizacyjny - Portal Gov.pl (www.gov.pl)</t>
  </si>
  <si>
    <t>MF 2023-1 PL 0-002</t>
  </si>
  <si>
    <t>Cogeneration For District heating - part II</t>
  </si>
  <si>
    <t>Final beneficiaries up to date:
- Przedsiebiorstwo Energetyki Cieplnej w Suwalkach sp. z o.o.</t>
  </si>
  <si>
    <t>calls for proposals: 1
project proposals: 8
agreements concluded: 2</t>
  </si>
  <si>
    <t>MF 2021-2 PL 0-005</t>
  </si>
  <si>
    <t>Digitisation of heating networks</t>
  </si>
  <si>
    <t>Final beneficiaries up to date:
- Okregowe Przedsiebiorstwo Energetyki Cieplnej w Pulawach sp. z o.o.</t>
  </si>
  <si>
    <t>calls for proposals: 1
project proposals: 13
agreements concluded: 2</t>
  </si>
  <si>
    <t>Digitalizacja Sieci Ciepłowniczych - Fundusz Modernizacyjny - Portal Gov.pl (www.gov.pl)</t>
  </si>
  <si>
    <t>MF 2021-2 PL 0-004</t>
  </si>
  <si>
    <t>MF 2021-2 PL 0-004
MF 2022-1 PL 0-001
MF 2022-1 PL 0-007
MF 2023-1 PL 0-001</t>
  </si>
  <si>
    <t>The use of alternative fuels for energy purposes</t>
  </si>
  <si>
    <t>Final beneficiaries up to date: https://www.gov.pl/web/funduszmodernizacyjny/zawarte-umowy</t>
  </si>
  <si>
    <t>calls for proposals: 1
project proposals: 78
agreements concluded: 26</t>
  </si>
  <si>
    <t>Wykorzystanie paliw alternatywnych na cele energetyczne - Fundusz Modernizacyjny - Portal Gov.pl (www.gov.pl)</t>
  </si>
  <si>
    <t>MF 2021-2 PL 0-001</t>
  </si>
  <si>
    <t>Support for the use of storages and other devices for network stabilization - a scheme for DSOs</t>
  </si>
  <si>
    <t xml:space="preserve">Final beneficiaries up to date:
- PGE Dystrybucja </t>
  </si>
  <si>
    <t>calls for proposals: 1
project proposals: 1
agreements concluded: 1</t>
  </si>
  <si>
    <t>The managing authority started the process of signing contracts on December 7, 2023 by signing the Vice-President of the Management Board. The contract signing procedure ended on December 7, 2023, and the payment was made on December 13, 2023.</t>
  </si>
  <si>
    <t>Wsparcie wykorzystania magazynów oraz innych urządzeń na cele stabilizacji sieci - program dla Operatorów Sieci Dystrybucyjnych - Fundusz Modernizacyjny - Portal Gov.pl (www.gov.pl)</t>
  </si>
  <si>
    <t>MF 2022-1 PL 0-004</t>
  </si>
  <si>
    <t>Energy-intensive Industry – RES</t>
  </si>
  <si>
    <t xml:space="preserve">The beneficiaries of the program are the entrepreneurs within the meaning of the Act of March 6, 2018, Entrepreneurs' Law, who have a legal title to an installation covered by the greenhouse gas emission allowances trading system within the meaning of the Act of June 12, 2015. </t>
  </si>
  <si>
    <t>calls for proposals: 2
project proposals: 3
agreements concluded: 0</t>
  </si>
  <si>
    <t>Przemysł energochłonny - OZE - Fundusz Modernizacyjny - Portal Gov.pl (www.gov.pl)</t>
  </si>
  <si>
    <t>MF 2022-1 PL 0-003</t>
  </si>
  <si>
    <t>Energy-intensive industry - improving energy efficiency</t>
  </si>
  <si>
    <t>Final beneficiaries up to date: 
- Südzucker Polska Spółka Akcyjna</t>
  </si>
  <si>
    <t>MF 2022-2 PL 0-003</t>
  </si>
  <si>
    <t>Energy for Rural Areas</t>
  </si>
  <si>
    <t>calls for proposals: 1
project proposals: 216
agreements concluded: 30</t>
  </si>
  <si>
    <t>Energia dla wsi - Fundusz Modernizacyjny - Portal Gov.pl (www.gov.pl)</t>
  </si>
  <si>
    <t>MF 2022-2 PL 0-002</t>
  </si>
  <si>
    <t>Cogeneration for counties</t>
  </si>
  <si>
    <t>Entrepreneurs within the meaning of the Act of March 6, 2018, Entrepreneurs' Law, conducting business activity in the field of heat generation or heat and electricity production, implementing a project as part of the heating system, with the ordered thermal power, as at the date of submitting the application, below 50 MW.</t>
  </si>
  <si>
    <t>calls for proposals: 1
project proposals: 31
agreements concluded: 0</t>
  </si>
  <si>
    <t>Kogeneracja powiatowa - Fundusz Modernizacyjny - Portal Gov.pl (www.gov.pl)</t>
  </si>
  <si>
    <t>MF 2022-2 PL 0-004</t>
  </si>
  <si>
    <t>Development of cogeneration based on municipal biogas</t>
  </si>
  <si>
    <t>Final beneficiaries up to date: 
- Miedzygminny Kompleks Unieszkodliwiania Odpadow ProNatura sp. z o.o.</t>
  </si>
  <si>
    <t>calls for proposals: 1
project proposals: 11
agreements concluded: 2</t>
  </si>
  <si>
    <t>Rozwój kogeneracji w oparciu o biogaz komunalny - Fundusz Modernizacyjny - Portal Gov.pl (www.gov.pl)</t>
  </si>
  <si>
    <t>MF 2022-2 PL 1-001</t>
  </si>
  <si>
    <t>RES - heat sources for district heating</t>
  </si>
  <si>
    <t>Non-priority</t>
  </si>
  <si>
    <t>Program beneficiaries: entrepreneurs within the meaning of the Act of March 6, 2018, Entrepreneurs' Law, conducting business activity in the field of heat generation or cogeneration of heat and electricity.</t>
  </si>
  <si>
    <t>calls for proposals: 1
project proposals: 0
agreements concluded: 0</t>
  </si>
  <si>
    <t>OZE - źródło ciepła dla ciepłownictwa - Fundusz Modernizacyjny - Portal Gov.pl (www.gov.pl)</t>
  </si>
  <si>
    <t>MF 2021-2 PL 1-001</t>
  </si>
  <si>
    <t>MF 2021-2 PL 1-001
MF 2022-2 PL 1-002</t>
  </si>
  <si>
    <t>My Heating</t>
  </si>
  <si>
    <t>The final recipients of the aid will be natural persons. The program is addressed to owners or co-owners (end recipients) of new single-family buildings. Beneficiaries that have been awarded support:
https://mojecieplo.gov.pl/wyniki-naboru/</t>
  </si>
  <si>
    <t>YES 
(applicant's statement and documents confirming payments)</t>
  </si>
  <si>
    <t>calls for proposals: 1
project proposals: 21 586
agreements concluded: 14 438</t>
  </si>
  <si>
    <t>Moje Ciepło - Fundusz Modernizacyjny - Portal Gov.pl (www.gov.pl)</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</si>
  <si>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</si>
  <si>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</si>
  <si>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</si>
  <si>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</si>
  <si>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</si>
  <si>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</si>
  <si>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1.4 Summary description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</si>
  <si>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</si>
  <si>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</si>
  <si>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</si>
  <si>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</si>
  <si>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</si>
  <si>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</si>
  <si>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</si>
  <si>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</si>
  <si>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</si>
  <si>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Construction of home wind turbines with electricity storage facilities (program for prosumers)</t>
  </si>
  <si>
    <t>NFWMEP</t>
  </si>
  <si>
    <t>The aim of the program is to increase the production of electricity from wind turbines and/or to increase the self-consumption of the generated electricity through its storage (electricity storage facilities).</t>
  </si>
  <si>
    <t>to be specified 
(generally none)</t>
  </si>
  <si>
    <t>The investment proposal is compatible with the polish National Energy and Climate Plan for the years 2021-2030, especially with regard to five main dimensions of the Energy Union:
- decarbonisation
- energy efficiency
- energy security
- internal energy market
- research, innovation and competitiveness.</t>
  </si>
  <si>
    <t>2024.01.29 - 2024.02.05</t>
  </si>
  <si>
    <t>online (via website)</t>
  </si>
  <si>
    <t>representatives of entrepreneurs, social organizations, members of scientific institutions, representatives of the professional heat and power industry, local government officials, natural persons</t>
  </si>
  <si>
    <t>comments (over 100 suggestions) were received from several dozen entities from various industries</t>
  </si>
  <si>
    <t>Podsumowanie_I_konsultacji-_Program_Moja_elektrownia_wiatrowa.pdf</t>
  </si>
  <si>
    <t>The use of hydrogen in the transport sector</t>
  </si>
  <si>
    <t>The aim of the Program is to support the hydrogen-based transport sector.</t>
  </si>
  <si>
    <t xml:space="preserve">to be specified </t>
  </si>
  <si>
    <t>2024.04.02 - 19</t>
  </si>
  <si>
    <t>consultations ended on April 19 - the answer is being prepared - it will be immediately published on the website</t>
  </si>
  <si>
    <t>Support for the use of storagefacilities and other devices for network stabilization purposes (program for entrepreneurs).</t>
  </si>
  <si>
    <t>The aim of the program is to improve the stability of the NPS operation and the country's energy security by supporting the construction of independent electricity storage facilities with a capacity of not less than 50 MW and a capacity of not less than 200 MWh, connected to the highest voltage distribution or transmission grid.</t>
  </si>
  <si>
    <t>Support for projects with IPCEI status</t>
  </si>
  <si>
    <t>to be specified</t>
  </si>
  <si>
    <t>The aim of the program is to provide financing for the full implementation of IPCEI hydrogen projects beyond the horizon of availability of funds of the National Recovery Plan, limited to 2026.</t>
  </si>
  <si>
    <t>In accordance with the individual EC notification decision for the IPCEI project</t>
  </si>
  <si>
    <t>Energy-efficient use of methane in the mining sector</t>
  </si>
  <si>
    <t>The aim of the Program is to support the mining sector in increasing energy efficiency through the use of methane, i.e. the use of cheap, ecological energy raw material in the methane removal process by capturing and removing methane from raw material deposits. Reducing methane emissions, in addition to ensuring safety, makes it possible to produce heat or electricity from the gas accompanying mining processes. Additionally, large methane resources in raw material deposits and their economic use for energy purposes are a great economic and ecological opportunity.</t>
  </si>
  <si>
    <t>Construction, expansion and modernization of power transmission networks</t>
  </si>
  <si>
    <t>The aim of the Program is to support the construction, expansion and modernization of transmission networks/power stations, which will contribute to increasing the possibilities of integrating renewable energy sources and reducing the level of energy losses in transmission.</t>
  </si>
  <si>
    <t>XX</t>
  </si>
  <si>
    <t>bMS</t>
  </si>
  <si>
    <t>Year</t>
  </si>
  <si>
    <t>Column1</t>
  </si>
  <si>
    <t>Column2</t>
  </si>
  <si>
    <t>-</t>
  </si>
  <si>
    <t>Bulgaria</t>
  </si>
  <si>
    <t>Czechia</t>
  </si>
  <si>
    <t>Estonia</t>
  </si>
  <si>
    <t>Greece</t>
  </si>
  <si>
    <t>Croatia</t>
  </si>
  <si>
    <t>Latvia</t>
  </si>
  <si>
    <t>Lithuania</t>
  </si>
  <si>
    <t>Hungary</t>
  </si>
  <si>
    <t>Portugal</t>
  </si>
  <si>
    <t>Romania</t>
  </si>
  <si>
    <t>Slovenia</t>
  </si>
  <si>
    <t>Slovakia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</si>
</sst>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
    <numFmt numFmtId="165" formatCode="0.00\ &quot;MWh&quot;"/>
    <numFmt numFmtId="166" formatCode="0.00\ &quot;tCO2&quot;"/>
    <numFmt numFmtId="167" formatCode="0.00\ &quot;€/tCO2&quot;"/>
    <numFmt numFmtId="168" formatCode="0.00\ &quot;MW&quot;\ "/>
    <numFmt numFmtId="169" formatCode="0.00\ &quot;tCO2&quot;\ "/>
  </numFmts>
  <fonts count="34" x14ac:knownFonts="1">
    <font>
      <sz val="11"/>
      <color theme="1"/>
      <name val="Calibri"/>
      <family val="2"/>
      <charset val="238"/>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u/>
      <sz val="11"/>
      <color rgb="FF000000"/>
      <name val="Calibri"/>
      <scheme val="minor"/>
    </font>
    <font>
      <sz val="11"/>
      <color rgb="FF000000"/>
      <name val="Calibri"/>
      <scheme val="minor"/>
    </font>
    <font>
      <i/>
      <sz val="11"/>
      <color rgb="FF000000"/>
      <name val="Calibri"/>
      <scheme val="minor"/>
    </font>
    <font>
      <b/>
      <i/>
      <sz val="11"/>
      <color rgb="FF000000"/>
      <name val="Calibri"/>
      <scheme val="minor"/>
    </font>
    <font>
      <b/>
      <sz val="11"/>
      <color rgb="FF000000"/>
      <name val="Calibri"/>
      <scheme val="minor"/>
    </font>
    <font>
      <sz val="16"/>
      <color theme="1"/>
      <name val="Calibri"/>
      <family val="2"/>
      <scheme val="minor"/>
    </font>
    <font>
      <sz val="12"/>
      <name val="Calibri"/>
      <family val="2"/>
      <charset val="238"/>
      <scheme val="minor"/>
    </font>
  </fonts>
  <fills count="11">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2" fillId="0" borderId="0"/>
    <xf numFmtId="0" fontId="4" fillId="0" borderId="0" applyNumberFormat="0" applyFill="0" applyBorder="0" applyAlignment="0" applyProtection="0"/>
    <xf numFmtId="0" fontId="22" fillId="0" borderId="0"/>
  </cellStyleXfs>
  <cellXfs count="193">
    <xf numFmtId="0" fontId="0" fillId="0" borderId="0" xfId="0"/>
    <xf numFmtId="0" fontId="2" fillId="0" borderId="0" xfId="1"/>
    <xf numFmtId="0" fontId="2" fillId="9" borderId="0" xfId="1" applyFill="1"/>
    <xf numFmtId="0" fontId="2" fillId="10" borderId="0" xfId="1" applyFill="1"/>
    <xf numFmtId="0" fontId="2" fillId="7" borderId="0" xfId="1" applyFill="1"/>
    <xf numFmtId="0" fontId="5" fillId="7" borderId="0" xfId="1" applyFont="1" applyFill="1" applyAlignment="1">
      <alignment vertical="center" wrapText="1"/>
    </xf>
    <xf numFmtId="0" fontId="6" fillId="7" borderId="0" xfId="1" applyFont="1" applyFill="1" applyAlignment="1">
      <alignment horizontal="center" wrapText="1"/>
    </xf>
    <xf numFmtId="0" fontId="4" fillId="7" borderId="0" xfId="2" applyFill="1" applyAlignment="1">
      <alignment wrapText="1"/>
    </xf>
    <xf numFmtId="0" fontId="2" fillId="7" borderId="0" xfId="1" applyFill="1" applyAlignment="1">
      <alignment wrapText="1"/>
    </xf>
    <xf numFmtId="0" fontId="4" fillId="7" borderId="0" xfId="2" applyFill="1"/>
    <xf numFmtId="0" fontId="3" fillId="7" borderId="0" xfId="1" applyFont="1" applyFill="1"/>
    <xf numFmtId="0" fontId="5" fillId="4" borderId="0" xfId="1" applyFont="1" applyFill="1" applyAlignment="1">
      <alignment vertical="center" wrapText="1"/>
    </xf>
    <xf numFmtId="0" fontId="7" fillId="0" borderId="0" xfId="0" applyFont="1"/>
    <xf numFmtId="0" fontId="0" fillId="7" borderId="0" xfId="0" applyFill="1"/>
    <xf numFmtId="0" fontId="14" fillId="0" borderId="0" xfId="0" applyFont="1" applyAlignment="1">
      <alignment horizontal="center" vertical="center" wrapText="1"/>
    </xf>
    <xf numFmtId="0" fontId="15"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horizontal="center" vertical="center" wrapText="1"/>
    </xf>
    <xf numFmtId="0" fontId="2" fillId="4" borderId="0" xfId="1" applyFill="1" applyAlignment="1">
      <alignment horizontal="center"/>
    </xf>
    <xf numFmtId="0" fontId="2" fillId="10" borderId="0" xfId="1" applyFill="1" applyAlignment="1">
      <alignment horizontal="center"/>
    </xf>
    <xf numFmtId="0" fontId="18" fillId="10" borderId="0" xfId="1" applyFont="1" applyFill="1" applyAlignment="1">
      <alignment horizontal="left" vertical="center"/>
    </xf>
    <xf numFmtId="0" fontId="19" fillId="10" borderId="0" xfId="1" applyFont="1" applyFill="1" applyAlignment="1">
      <alignment vertical="center" wrapText="1"/>
    </xf>
    <xf numFmtId="0" fontId="11" fillId="10" borderId="8" xfId="1" applyFont="1" applyFill="1" applyBorder="1" applyAlignment="1">
      <alignment horizontal="center" vertical="top"/>
    </xf>
    <xf numFmtId="0" fontId="13" fillId="10" borderId="12" xfId="1" applyFont="1" applyFill="1" applyBorder="1" applyAlignment="1">
      <alignment vertical="top" wrapText="1"/>
    </xf>
    <xf numFmtId="0" fontId="9" fillId="2" borderId="7" xfId="0" applyFont="1" applyFill="1" applyBorder="1" applyAlignment="1">
      <alignment horizontal="center" vertical="center" wrapText="1"/>
    </xf>
    <xf numFmtId="4" fontId="0" fillId="0" borderId="0" xfId="0" applyNumberFormat="1"/>
    <xf numFmtId="4" fontId="9" fillId="0" borderId="6" xfId="0" applyNumberFormat="1" applyFont="1" applyBorder="1" applyAlignment="1">
      <alignment vertical="top" wrapText="1"/>
    </xf>
    <xf numFmtId="4" fontId="0" fillId="0" borderId="6" xfId="0" applyNumberFormat="1" applyBorder="1"/>
    <xf numFmtId="164" fontId="0" fillId="0" borderId="0" xfId="0" applyNumberFormat="1"/>
    <xf numFmtId="0" fontId="9" fillId="2" borderId="29" xfId="0" applyFont="1" applyFill="1" applyBorder="1" applyAlignment="1">
      <alignment horizontal="center" vertical="center" wrapText="1"/>
    </xf>
    <xf numFmtId="0" fontId="0" fillId="10" borderId="24" xfId="0" applyFill="1" applyBorder="1"/>
    <xf numFmtId="0" fontId="0" fillId="10" borderId="5" xfId="0" applyFill="1" applyBorder="1"/>
    <xf numFmtId="4" fontId="0" fillId="0" borderId="18" xfId="0" applyNumberFormat="1" applyBorder="1"/>
    <xf numFmtId="0" fontId="9" fillId="0" borderId="6" xfId="0" applyFont="1" applyBorder="1" applyAlignment="1">
      <alignment vertical="top" wrapText="1"/>
    </xf>
    <xf numFmtId="0" fontId="0" fillId="0" borderId="6" xfId="0" applyBorder="1"/>
    <xf numFmtId="0" fontId="9" fillId="0" borderId="6" xfId="0" applyFont="1" applyBorder="1" applyAlignment="1">
      <alignment horizontal="left" vertical="center" wrapText="1"/>
    </xf>
    <xf numFmtId="0" fontId="9" fillId="10" borderId="32"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10" borderId="25"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10" borderId="36" xfId="0" applyFont="1" applyFill="1" applyBorder="1" applyAlignment="1">
      <alignment horizontal="center" vertical="center" wrapText="1"/>
    </xf>
    <xf numFmtId="0" fontId="9" fillId="10" borderId="37"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9" fillId="10" borderId="31"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9" fillId="10" borderId="35" xfId="0" applyFont="1" applyFill="1" applyBorder="1" applyAlignment="1">
      <alignment horizontal="center" vertical="center" wrapText="1"/>
    </xf>
    <xf numFmtId="0" fontId="10" fillId="7" borderId="16" xfId="0" applyFont="1" applyFill="1" applyBorder="1" applyAlignment="1">
      <alignment horizontal="center" vertical="center" wrapText="1"/>
    </xf>
    <xf numFmtId="164" fontId="9" fillId="0" borderId="6" xfId="0" applyNumberFormat="1" applyFont="1" applyBorder="1" applyAlignment="1">
      <alignment horizontal="center" vertical="center"/>
    </xf>
    <xf numFmtId="164" fontId="9" fillId="0" borderId="32" xfId="0" applyNumberFormat="1" applyFont="1" applyBorder="1" applyAlignment="1">
      <alignment horizontal="center" vertical="center"/>
    </xf>
    <xf numFmtId="164" fontId="9" fillId="0" borderId="36" xfId="0" applyNumberFormat="1" applyFont="1" applyBorder="1" applyAlignment="1">
      <alignment horizontal="center" vertical="center"/>
    </xf>
    <xf numFmtId="164" fontId="9" fillId="0" borderId="6" xfId="0" applyNumberFormat="1" applyFont="1" applyBorder="1" applyAlignment="1">
      <alignment horizontal="center" vertical="center" wrapText="1"/>
    </xf>
    <xf numFmtId="164" fontId="9" fillId="0" borderId="32" xfId="0" applyNumberFormat="1" applyFont="1" applyBorder="1" applyAlignment="1">
      <alignment horizontal="center" vertical="center" wrapText="1"/>
    </xf>
    <xf numFmtId="164" fontId="9" fillId="0" borderId="36" xfId="0" applyNumberFormat="1" applyFont="1" applyBorder="1" applyAlignment="1">
      <alignment horizontal="center" vertical="center" wrapText="1"/>
    </xf>
    <xf numFmtId="0" fontId="9" fillId="0" borderId="34" xfId="0" applyFont="1" applyBorder="1" applyAlignment="1">
      <alignment horizontal="center" vertical="center" wrapText="1"/>
    </xf>
    <xf numFmtId="0" fontId="9" fillId="0" borderId="25" xfId="0" applyFont="1" applyBorder="1" applyAlignment="1">
      <alignment horizontal="center" vertical="center" wrapText="1"/>
    </xf>
    <xf numFmtId="14" fontId="9" fillId="0" borderId="31" xfId="0" applyNumberFormat="1" applyFont="1" applyBorder="1" applyAlignment="1">
      <alignment horizontal="center" vertical="center"/>
    </xf>
    <xf numFmtId="14" fontId="9" fillId="0" borderId="7" xfId="0" applyNumberFormat="1" applyFont="1" applyBorder="1" applyAlignment="1">
      <alignment horizontal="center" vertical="center"/>
    </xf>
    <xf numFmtId="14" fontId="9" fillId="0" borderId="35" xfId="0" applyNumberFormat="1" applyFont="1" applyBorder="1" applyAlignment="1">
      <alignment horizontal="center" vertical="center"/>
    </xf>
    <xf numFmtId="0" fontId="4" fillId="0" borderId="6" xfId="2" applyBorder="1" applyAlignment="1">
      <alignment horizontal="center" wrapText="1"/>
    </xf>
    <xf numFmtId="0" fontId="4" fillId="0" borderId="32" xfId="2" applyBorder="1" applyAlignment="1">
      <alignment horizont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4" fontId="9" fillId="0" borderId="6" xfId="0" applyNumberFormat="1" applyFont="1" applyBorder="1" applyAlignment="1">
      <alignment horizontal="center" vertical="center" wrapText="1"/>
    </xf>
    <xf numFmtId="164" fontId="9" fillId="0" borderId="6" xfId="0" applyNumberFormat="1" applyFont="1" applyBorder="1" applyAlignment="1">
      <alignment vertical="top" wrapText="1"/>
    </xf>
    <xf numFmtId="164" fontId="0" fillId="0" borderId="6" xfId="0" applyNumberFormat="1" applyBorder="1"/>
    <xf numFmtId="4" fontId="9" fillId="0" borderId="28" xfId="0" applyNumberFormat="1" applyFont="1" applyBorder="1"/>
    <xf numFmtId="4" fontId="0" fillId="0" borderId="28" xfId="0" applyNumberFormat="1" applyBorder="1"/>
    <xf numFmtId="0" fontId="9" fillId="2" borderId="31"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37" xfId="0" applyFont="1" applyFill="1" applyBorder="1" applyAlignment="1">
      <alignment horizontal="center" vertical="center" wrapText="1"/>
    </xf>
    <xf numFmtId="164" fontId="9" fillId="0" borderId="40" xfId="0" applyNumberFormat="1" applyFont="1" applyBorder="1" applyAlignment="1">
      <alignment horizontal="center" vertical="center"/>
    </xf>
    <xf numFmtId="165" fontId="9" fillId="0" borderId="32" xfId="0" applyNumberFormat="1" applyFont="1" applyBorder="1" applyAlignment="1">
      <alignment horizontal="center" vertical="center"/>
    </xf>
    <xf numFmtId="165" fontId="9" fillId="0" borderId="38" xfId="0" applyNumberFormat="1" applyFont="1" applyBorder="1" applyAlignment="1">
      <alignment horizontal="center" vertical="center"/>
    </xf>
    <xf numFmtId="165" fontId="9" fillId="0" borderId="31" xfId="0" applyNumberFormat="1" applyFont="1" applyBorder="1" applyAlignment="1">
      <alignment horizontal="center" vertical="center"/>
    </xf>
    <xf numFmtId="169" fontId="9" fillId="0" borderId="32" xfId="0" applyNumberFormat="1" applyFont="1" applyBorder="1" applyAlignment="1">
      <alignment horizontal="center" vertical="center"/>
    </xf>
    <xf numFmtId="166" fontId="9" fillId="0" borderId="32" xfId="0" applyNumberFormat="1" applyFont="1" applyBorder="1" applyAlignment="1">
      <alignment horizontal="center" vertical="center"/>
    </xf>
    <xf numFmtId="168" fontId="9" fillId="0" borderId="32" xfId="0" applyNumberFormat="1" applyFont="1" applyBorder="1" applyAlignment="1">
      <alignment horizontal="center" vertical="center"/>
    </xf>
    <xf numFmtId="167" fontId="9" fillId="0" borderId="32" xfId="0" applyNumberFormat="1" applyFont="1" applyBorder="1" applyAlignment="1">
      <alignment horizontal="center" vertical="center"/>
    </xf>
    <xf numFmtId="167" fontId="9" fillId="0" borderId="38" xfId="0" applyNumberFormat="1" applyFont="1" applyBorder="1" applyAlignment="1">
      <alignment horizontal="center" vertical="center"/>
    </xf>
    <xf numFmtId="164" fontId="9" fillId="0" borderId="28" xfId="0" applyNumberFormat="1" applyFont="1" applyBorder="1" applyAlignment="1">
      <alignment horizontal="center" vertical="center"/>
    </xf>
    <xf numFmtId="165" fontId="9" fillId="0" borderId="6" xfId="0" applyNumberFormat="1" applyFont="1" applyBorder="1" applyAlignment="1">
      <alignment horizontal="center" vertical="center"/>
    </xf>
    <xf numFmtId="165" fontId="9" fillId="0" borderId="27" xfId="0" applyNumberFormat="1" applyFont="1" applyBorder="1" applyAlignment="1">
      <alignment horizontal="center" vertical="center"/>
    </xf>
    <xf numFmtId="165" fontId="9" fillId="0" borderId="7" xfId="0" applyNumberFormat="1" applyFont="1" applyBorder="1" applyAlignment="1">
      <alignment horizontal="center" vertical="center"/>
    </xf>
    <xf numFmtId="169" fontId="9" fillId="0" borderId="6" xfId="0" applyNumberFormat="1" applyFont="1" applyBorder="1" applyAlignment="1">
      <alignment horizontal="center" vertical="center"/>
    </xf>
    <xf numFmtId="166" fontId="9" fillId="0" borderId="6" xfId="0" applyNumberFormat="1" applyFont="1" applyBorder="1" applyAlignment="1">
      <alignment horizontal="center" vertical="center"/>
    </xf>
    <xf numFmtId="168" fontId="9" fillId="0" borderId="6" xfId="0" applyNumberFormat="1" applyFont="1" applyBorder="1" applyAlignment="1">
      <alignment horizontal="center" vertical="center"/>
    </xf>
    <xf numFmtId="167" fontId="9" fillId="0" borderId="6" xfId="0" applyNumberFormat="1" applyFont="1" applyBorder="1" applyAlignment="1">
      <alignment horizontal="center" vertical="center"/>
    </xf>
    <xf numFmtId="167" fontId="9" fillId="0" borderId="27" xfId="0" applyNumberFormat="1" applyFont="1" applyBorder="1" applyAlignment="1">
      <alignment horizontal="center" vertical="center"/>
    </xf>
    <xf numFmtId="164" fontId="9" fillId="0" borderId="42" xfId="0" applyNumberFormat="1" applyFont="1" applyBorder="1" applyAlignment="1">
      <alignment horizontal="center" vertical="center"/>
    </xf>
    <xf numFmtId="165" fontId="9" fillId="0" borderId="36" xfId="0" applyNumberFormat="1" applyFont="1" applyBorder="1" applyAlignment="1">
      <alignment horizontal="center" vertical="center"/>
    </xf>
    <xf numFmtId="165" fontId="9" fillId="0" borderId="35" xfId="0" applyNumberFormat="1" applyFont="1" applyBorder="1" applyAlignment="1">
      <alignment horizontal="center" vertical="center"/>
    </xf>
    <xf numFmtId="169" fontId="9" fillId="0" borderId="36" xfId="0" applyNumberFormat="1" applyFont="1" applyBorder="1" applyAlignment="1">
      <alignment horizontal="center" vertical="center"/>
    </xf>
    <xf numFmtId="166" fontId="9" fillId="0" borderId="36" xfId="0" applyNumberFormat="1" applyFont="1" applyBorder="1" applyAlignment="1">
      <alignment horizontal="center" vertical="center"/>
    </xf>
    <xf numFmtId="168" fontId="9" fillId="0" borderId="36" xfId="0" applyNumberFormat="1" applyFont="1" applyBorder="1" applyAlignment="1">
      <alignment horizontal="center" vertical="center"/>
    </xf>
    <xf numFmtId="167" fontId="9" fillId="0" borderId="36" xfId="0" applyNumberFormat="1" applyFont="1" applyBorder="1" applyAlignment="1">
      <alignment horizontal="center" vertical="center"/>
    </xf>
    <xf numFmtId="167" fontId="9" fillId="0" borderId="39" xfId="0" applyNumberFormat="1" applyFont="1" applyBorder="1" applyAlignment="1">
      <alignment horizontal="center" vertical="center"/>
    </xf>
    <xf numFmtId="165" fontId="9" fillId="0" borderId="39" xfId="0" applyNumberFormat="1" applyFont="1" applyBorder="1" applyAlignment="1">
      <alignment horizontal="center" vertical="center" wrapText="1"/>
    </xf>
    <xf numFmtId="0" fontId="9" fillId="0" borderId="32"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4" fillId="0" borderId="6" xfId="2" applyBorder="1" applyAlignment="1">
      <alignment horizontal="center" vertical="center" wrapText="1"/>
    </xf>
    <xf numFmtId="164" fontId="33" fillId="0" borderId="6" xfId="0" applyNumberFormat="1" applyFont="1" applyBorder="1" applyAlignment="1">
      <alignment horizontal="center" vertical="center" wrapText="1"/>
    </xf>
    <xf numFmtId="0" fontId="4" fillId="0" borderId="36" xfId="2" applyBorder="1" applyAlignment="1">
      <alignment horizontal="center" vertical="center" wrapText="1"/>
    </xf>
    <xf numFmtId="0" fontId="0" fillId="0" borderId="6" xfId="0" applyBorder="1" applyAlignment="1">
      <alignment horizontal="center" vertical="center"/>
    </xf>
    <xf numFmtId="0" fontId="0" fillId="0" borderId="32" xfId="0" applyBorder="1" applyAlignment="1">
      <alignment horizontal="center" vertical="center"/>
    </xf>
    <xf numFmtId="4" fontId="9" fillId="0" borderId="9" xfId="0" applyNumberFormat="1" applyFont="1" applyBorder="1" applyAlignment="1">
      <alignment horizontal="center" vertical="top" wrapText="1"/>
    </xf>
    <xf numFmtId="0" fontId="9" fillId="0" borderId="9" xfId="0" applyFont="1" applyBorder="1" applyAlignment="1">
      <alignment horizontal="left" vertical="center" wrapText="1"/>
    </xf>
    <xf numFmtId="0" fontId="9" fillId="0" borderId="9" xfId="0" applyFont="1" applyBorder="1" applyAlignment="1">
      <alignment wrapText="1"/>
    </xf>
    <xf numFmtId="4" fontId="9" fillId="0" borderId="9" xfId="0" applyNumberFormat="1" applyFont="1" applyBorder="1" applyAlignment="1">
      <alignment wrapText="1"/>
    </xf>
    <xf numFmtId="0" fontId="9" fillId="0" borderId="9" xfId="0" applyFont="1" applyBorder="1" applyAlignment="1">
      <alignment horizontal="left" wrapText="1"/>
    </xf>
    <xf numFmtId="0" fontId="9" fillId="0" borderId="31" xfId="0" applyFont="1" applyBorder="1" applyAlignment="1">
      <alignment horizontal="center" vertical="center" wrapText="1"/>
    </xf>
    <xf numFmtId="4" fontId="9" fillId="0" borderId="32" xfId="0" applyNumberFormat="1" applyFont="1" applyBorder="1" applyAlignment="1">
      <alignment horizontal="center" vertical="center" wrapText="1"/>
    </xf>
    <xf numFmtId="0" fontId="4" fillId="0" borderId="34" xfId="2" applyBorder="1" applyAlignment="1">
      <alignment horizontal="center" vertical="center" wrapText="1"/>
    </xf>
    <xf numFmtId="0" fontId="9" fillId="0" borderId="7" xfId="0" applyFont="1" applyBorder="1" applyAlignment="1">
      <alignment horizontal="center" vertical="center" wrapText="1"/>
    </xf>
    <xf numFmtId="4" fontId="9" fillId="0" borderId="25" xfId="0" applyNumberFormat="1" applyFont="1" applyBorder="1" applyAlignment="1">
      <alignment horizontal="center" vertical="center" wrapText="1"/>
    </xf>
    <xf numFmtId="0" fontId="9" fillId="0" borderId="35" xfId="0" applyFont="1" applyBorder="1" applyAlignment="1">
      <alignment horizontal="center" vertical="center" wrapText="1"/>
    </xf>
    <xf numFmtId="4" fontId="9" fillId="0" borderId="36" xfId="0" applyNumberFormat="1" applyFont="1" applyBorder="1" applyAlignment="1">
      <alignment horizontal="center" vertical="center" wrapText="1"/>
    </xf>
    <xf numFmtId="4" fontId="9" fillId="0" borderId="37" xfId="0" applyNumberFormat="1" applyFont="1" applyBorder="1" applyAlignment="1">
      <alignment horizontal="center" vertical="center" wrapText="1"/>
    </xf>
    <xf numFmtId="4" fontId="9" fillId="0" borderId="43" xfId="0" applyNumberFormat="1" applyFont="1" applyBorder="1"/>
    <xf numFmtId="164" fontId="9" fillId="0" borderId="9" xfId="0" applyNumberFormat="1" applyFont="1" applyBorder="1" applyAlignment="1">
      <alignment wrapText="1"/>
    </xf>
    <xf numFmtId="4" fontId="9" fillId="0" borderId="31" xfId="0" applyNumberFormat="1" applyFont="1" applyBorder="1" applyAlignment="1">
      <alignment horizontal="center" vertical="center"/>
    </xf>
    <xf numFmtId="0" fontId="9" fillId="0" borderId="32" xfId="0" applyFont="1" applyBorder="1" applyAlignment="1">
      <alignment horizontal="left" vertical="center" wrapText="1"/>
    </xf>
    <xf numFmtId="4" fontId="9" fillId="0" borderId="32" xfId="0" applyNumberFormat="1" applyFont="1" applyBorder="1" applyAlignment="1">
      <alignment horizontal="center" vertical="top" wrapText="1"/>
    </xf>
    <xf numFmtId="4" fontId="9" fillId="0" borderId="34" xfId="0" applyNumberFormat="1" applyFont="1" applyBorder="1" applyAlignment="1">
      <alignment horizontal="center" vertical="center" wrapText="1"/>
    </xf>
    <xf numFmtId="4" fontId="9" fillId="0" borderId="7" xfId="0" applyNumberFormat="1" applyFont="1" applyBorder="1" applyAlignment="1">
      <alignment horizontal="center" vertical="center"/>
    </xf>
    <xf numFmtId="4" fontId="9" fillId="0" borderId="35" xfId="0" applyNumberFormat="1" applyFont="1" applyBorder="1" applyAlignment="1">
      <alignment horizontal="center" vertical="center"/>
    </xf>
    <xf numFmtId="0" fontId="9" fillId="0" borderId="11" xfId="0" applyFont="1" applyBorder="1" applyAlignment="1">
      <alignment horizontal="left" vertical="center" wrapText="1"/>
    </xf>
    <xf numFmtId="4" fontId="9" fillId="0" borderId="11" xfId="0" applyNumberFormat="1" applyFont="1" applyBorder="1" applyAlignment="1">
      <alignment horizontal="center" vertical="top" wrapText="1"/>
    </xf>
    <xf numFmtId="0" fontId="1" fillId="7" borderId="0" xfId="1" applyFont="1" applyFill="1"/>
    <xf numFmtId="0" fontId="1" fillId="0" borderId="0" xfId="0" applyFont="1"/>
    <xf numFmtId="0" fontId="2" fillId="4" borderId="0" xfId="1" applyFill="1" applyAlignment="1">
      <alignment horizontal="center"/>
    </xf>
    <xf numFmtId="0" fontId="2" fillId="7" borderId="0" xfId="1" applyFill="1" applyAlignment="1">
      <alignment horizontal="center"/>
    </xf>
    <xf numFmtId="0" fontId="3" fillId="10" borderId="0" xfId="1" applyFont="1" applyFill="1" applyAlignment="1">
      <alignment horizontal="left" vertical="top" wrapText="1"/>
    </xf>
    <xf numFmtId="0" fontId="1" fillId="10" borderId="0" xfId="1" applyFont="1" applyFill="1" applyAlignment="1">
      <alignment horizontal="left" vertical="top" wrapText="1"/>
    </xf>
    <xf numFmtId="0" fontId="24" fillId="10" borderId="0" xfId="1" applyFont="1" applyFill="1" applyAlignment="1">
      <alignment horizontal="center" vertical="center"/>
    </xf>
    <xf numFmtId="0" fontId="12" fillId="10" borderId="0" xfId="1" applyFont="1" applyFill="1" applyAlignment="1">
      <alignment horizontal="center" vertical="center" wrapText="1"/>
    </xf>
    <xf numFmtId="0" fontId="28" fillId="10" borderId="0" xfId="1" applyFont="1" applyFill="1" applyAlignment="1">
      <alignment horizontal="left" vertical="top" wrapText="1"/>
    </xf>
    <xf numFmtId="0" fontId="0" fillId="0" borderId="0" xfId="0" applyAlignment="1">
      <alignment horizontal="left" vertical="top" wrapText="1"/>
    </xf>
    <xf numFmtId="0" fontId="4" fillId="10" borderId="0" xfId="2" applyFill="1" applyAlignment="1">
      <alignment horizontal="left" vertical="top" wrapText="1"/>
    </xf>
    <xf numFmtId="0" fontId="4" fillId="0" borderId="0" xfId="2" applyAlignment="1">
      <alignment horizontal="left" vertical="top" wrapText="1"/>
    </xf>
    <xf numFmtId="0" fontId="23" fillId="6" borderId="15" xfId="0" applyFont="1" applyFill="1" applyBorder="1" applyAlignment="1">
      <alignment horizontal="center" vertical="center"/>
    </xf>
    <xf numFmtId="0" fontId="23" fillId="6" borderId="13" xfId="0" applyFont="1" applyFill="1" applyBorder="1" applyAlignment="1">
      <alignment horizontal="center" vertical="center"/>
    </xf>
    <xf numFmtId="0" fontId="23" fillId="6" borderId="12" xfId="0" applyFont="1" applyFill="1" applyBorder="1" applyAlignment="1">
      <alignment horizontal="center" vertical="center"/>
    </xf>
    <xf numFmtId="164" fontId="10" fillId="7" borderId="2" xfId="0" applyNumberFormat="1" applyFont="1" applyFill="1" applyBorder="1" applyAlignment="1">
      <alignment horizontal="center" vertical="center" wrapText="1"/>
    </xf>
    <xf numFmtId="164" fontId="10" fillId="7" borderId="17" xfId="0" applyNumberFormat="1" applyFont="1" applyFill="1" applyBorder="1" applyAlignment="1">
      <alignment horizontal="center" vertical="center" wrapText="1"/>
    </xf>
    <xf numFmtId="0" fontId="23" fillId="5" borderId="15" xfId="0" applyFont="1" applyFill="1" applyBorder="1" applyAlignment="1">
      <alignment horizontal="center" vertical="center"/>
    </xf>
    <xf numFmtId="0" fontId="23" fillId="5" borderId="13" xfId="0" applyFont="1" applyFill="1" applyBorder="1" applyAlignment="1">
      <alignment horizontal="center" vertical="center"/>
    </xf>
    <xf numFmtId="0" fontId="23" fillId="5" borderId="12" xfId="0" applyFont="1" applyFill="1" applyBorder="1" applyAlignment="1">
      <alignment horizontal="center" vertical="center"/>
    </xf>
    <xf numFmtId="0" fontId="23" fillId="8" borderId="26" xfId="0" applyFont="1" applyFill="1" applyBorder="1" applyAlignment="1">
      <alignment horizontal="center" vertical="center" wrapText="1"/>
    </xf>
    <xf numFmtId="0" fontId="23" fillId="8" borderId="0" xfId="0" applyFont="1" applyFill="1" applyAlignment="1">
      <alignment horizontal="center" vertical="center" wrapText="1"/>
    </xf>
    <xf numFmtId="0" fontId="10" fillId="7" borderId="3"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33"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30"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17" xfId="0" applyFont="1" applyFill="1" applyBorder="1" applyAlignment="1">
      <alignment horizontal="center" vertical="center" wrapText="1"/>
    </xf>
    <xf numFmtId="4" fontId="10" fillId="7" borderId="2" xfId="0" applyNumberFormat="1" applyFont="1" applyFill="1" applyBorder="1" applyAlignment="1">
      <alignment horizontal="center" vertical="center" wrapText="1"/>
    </xf>
    <xf numFmtId="4" fontId="10" fillId="7" borderId="17" xfId="0" applyNumberFormat="1" applyFont="1" applyFill="1" applyBorder="1" applyAlignment="1">
      <alignment horizontal="center" vertical="center" wrapText="1"/>
    </xf>
    <xf numFmtId="0" fontId="1" fillId="0" borderId="15" xfId="0" applyFont="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4" fontId="10" fillId="7" borderId="1" xfId="0" applyNumberFormat="1" applyFont="1" applyFill="1" applyBorder="1" applyAlignment="1">
      <alignment horizontal="center" vertical="center" wrapText="1"/>
    </xf>
    <xf numFmtId="4" fontId="10" fillId="7" borderId="16" xfId="0" applyNumberFormat="1" applyFont="1" applyFill="1" applyBorder="1" applyAlignment="1">
      <alignment horizontal="center" vertical="center" wrapText="1"/>
    </xf>
    <xf numFmtId="4" fontId="10" fillId="7" borderId="10" xfId="0" applyNumberFormat="1" applyFont="1" applyFill="1" applyBorder="1" applyAlignment="1">
      <alignment horizontal="center" vertical="center" wrapText="1"/>
    </xf>
    <xf numFmtId="164" fontId="10" fillId="7" borderId="14" xfId="0" applyNumberFormat="1" applyFont="1" applyFill="1" applyBorder="1" applyAlignment="1">
      <alignment horizontal="center" vertical="center" wrapText="1"/>
    </xf>
    <xf numFmtId="164" fontId="10" fillId="7" borderId="18" xfId="0" applyNumberFormat="1" applyFont="1" applyFill="1" applyBorder="1" applyAlignment="1">
      <alignment horizontal="center" vertical="center" wrapText="1"/>
    </xf>
    <xf numFmtId="4" fontId="23" fillId="3" borderId="24" xfId="0" applyNumberFormat="1" applyFont="1" applyFill="1" applyBorder="1" applyAlignment="1">
      <alignment horizontal="center" vertical="center"/>
    </xf>
    <xf numFmtId="4" fontId="23" fillId="3" borderId="5" xfId="0" applyNumberFormat="1" applyFont="1" applyFill="1" applyBorder="1" applyAlignment="1">
      <alignment horizontal="center" vertical="center"/>
    </xf>
    <xf numFmtId="4" fontId="10" fillId="7" borderId="11" xfId="0" applyNumberFormat="1" applyFont="1" applyFill="1" applyBorder="1" applyAlignment="1">
      <alignment horizontal="center" vertical="center" wrapText="1"/>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3" xfId="0" applyFont="1" applyBorder="1" applyAlignment="1">
      <alignment horizontal="center" vertical="center" wrapText="1"/>
    </xf>
    <xf numFmtId="0" fontId="8" fillId="5" borderId="5" xfId="0" applyFont="1" applyFill="1" applyBorder="1" applyAlignment="1">
      <alignment horizontal="center" vertical="center" wrapText="1"/>
    </xf>
    <xf numFmtId="0" fontId="8" fillId="5" borderId="30" xfId="0" applyFont="1" applyFill="1" applyBorder="1" applyAlignment="1">
      <alignment horizontal="center" vertical="center" wrapText="1"/>
    </xf>
    <xf numFmtId="164" fontId="10" fillId="7" borderId="34" xfId="0" applyNumberFormat="1" applyFont="1" applyFill="1" applyBorder="1" applyAlignment="1">
      <alignment horizontal="center" vertical="center" wrapText="1"/>
    </xf>
    <xf numFmtId="164" fontId="10" fillId="7" borderId="25" xfId="0" applyNumberFormat="1" applyFont="1" applyFill="1" applyBorder="1" applyAlignment="1">
      <alignment horizontal="center" vertical="center" wrapText="1"/>
    </xf>
    <xf numFmtId="164" fontId="10" fillId="7" borderId="45" xfId="0" applyNumberFormat="1" applyFont="1" applyFill="1" applyBorder="1" applyAlignment="1">
      <alignment horizontal="center" vertical="center" wrapText="1"/>
    </xf>
    <xf numFmtId="4" fontId="10" fillId="7" borderId="32" xfId="0" applyNumberFormat="1" applyFont="1" applyFill="1" applyBorder="1" applyAlignment="1">
      <alignment horizontal="center" vertical="center" wrapText="1"/>
    </xf>
    <xf numFmtId="4" fontId="10" fillId="7" borderId="6" xfId="0" applyNumberFormat="1" applyFont="1" applyFill="1" applyBorder="1" applyAlignment="1">
      <alignment horizontal="center" vertical="center" wrapText="1"/>
    </xf>
    <xf numFmtId="4" fontId="10" fillId="7" borderId="44" xfId="0" applyNumberFormat="1" applyFont="1" applyFill="1" applyBorder="1" applyAlignment="1">
      <alignment horizontal="center" vertical="center" wrapText="1"/>
    </xf>
  </cellXfs>
  <cellStyles count="4">
    <cellStyle name="Hyperlink" xfId="2" builtinId="8"/>
    <cellStyle name="Normal" xfId="0" builtinId="0"/>
    <cellStyle name="Normal 2" xfId="3" xr:uid="{00000000-0005-0000-0000-000001000000}"/>
    <cellStyle name="Normálna 2" xfId="1" xr:uid="{00000000-0005-0000-0000-000002000000}"/>
  </cellStyles>
  <dxfs count="3">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17" totalsRowShown="0" dataDxfId="2">
  <autoFilter ref="B3:C17" xr:uid="{00000000-0009-0000-0100-000001000000}"/>
  <tableColumns count="2">
    <tableColumn id="1" xr3:uid="{00000000-0010-0000-0000-000001000000}" name="Column1" dataDxfId="1"/>
    <tableColumn id="2" xr3:uid="{00000000-0010-0000-0000-000002000000}"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gov.pl/web/funduszmodernizacyjny/Programy-Priorytetowe" TargetMode="External"/><Relationship Id="rId13" Type="http://schemas.openxmlformats.org/officeDocument/2006/relationships/hyperlink" Target="https://www.gov.pl/web/funduszmodernizacyjny/Programy-Priorytetowe" TargetMode="External"/><Relationship Id="rId18" Type="http://schemas.openxmlformats.org/officeDocument/2006/relationships/hyperlink" Target="https://www.gov.pl/web/funduszmodernizacyjny/kogeneracja-dla-energetyki-i-przemyslu2" TargetMode="External"/><Relationship Id="rId26" Type="http://schemas.openxmlformats.org/officeDocument/2006/relationships/hyperlink" Target="https://www.gov.pl/web/funduszmodernizacyjny/przemysl-energochlonny---oze2" TargetMode="External"/><Relationship Id="rId3" Type="http://schemas.openxmlformats.org/officeDocument/2006/relationships/hyperlink" Target="https://www.gov.pl/web/funduszmodernizacyjny/Programy-Priorytetowe" TargetMode="External"/><Relationship Id="rId21" Type="http://schemas.openxmlformats.org/officeDocument/2006/relationships/hyperlink" Target="https://www.gov.pl/web/funduszmodernizacyjny/kogeneracja-dla-energetyki-i-przemyslu2" TargetMode="External"/><Relationship Id="rId7" Type="http://schemas.openxmlformats.org/officeDocument/2006/relationships/hyperlink" Target="https://www.gov.pl/web/funduszmodernizacyjny/Programy-Priorytetowe" TargetMode="External"/><Relationship Id="rId12" Type="http://schemas.openxmlformats.org/officeDocument/2006/relationships/hyperlink" Target="https://www.gov.pl/web/funduszmodernizacyjny/Programy-Priorytetowe" TargetMode="External"/><Relationship Id="rId17" Type="http://schemas.openxmlformats.org/officeDocument/2006/relationships/hyperlink" Target="https://www.gov.pl/web/funduszmodernizacyjny/Programy-Priorytetowe" TargetMode="External"/><Relationship Id="rId25" Type="http://schemas.openxmlformats.org/officeDocument/2006/relationships/hyperlink" Target="https://www.gov.pl/web/funduszmodernizacyjny/wsparcie-wykorzystania-magazynow-oraz-innych-urzadzen-na-cele-stabilizacji-sieci---program-dla-operatorow-sieci-dystrybucyjnych" TargetMode="External"/><Relationship Id="rId2" Type="http://schemas.openxmlformats.org/officeDocument/2006/relationships/hyperlink" Target="https://www.gov.pl/web/funduszmodernizacyjny/Programy-Priorytetowe" TargetMode="External"/><Relationship Id="rId16" Type="http://schemas.openxmlformats.org/officeDocument/2006/relationships/hyperlink" Target="https://www.gov.pl/web/funduszmodernizacyjny/Programy-Priorytetowe" TargetMode="External"/><Relationship Id="rId20" Type="http://schemas.openxmlformats.org/officeDocument/2006/relationships/hyperlink" Target="https://www.gov.pl/web/funduszmodernizacyjny/rozwoj-infrastruktury-elektroenergetycznej-na-potrzeby-rozwoju-stacji-ladowania-pojazdow-elektrycznych2" TargetMode="External"/><Relationship Id="rId29" Type="http://schemas.openxmlformats.org/officeDocument/2006/relationships/hyperlink" Target="https://www.gov.pl/web/funduszmodernizacyjny/rozwoj-kogeneracji-w-oparciu-o-biogaz-komunalny3" TargetMode="External"/><Relationship Id="rId1" Type="http://schemas.openxmlformats.org/officeDocument/2006/relationships/hyperlink" Target="https://www.gov.pl/web/funduszmodernizacyjny/Programy-Priorytetowe" TargetMode="External"/><Relationship Id="rId6" Type="http://schemas.openxmlformats.org/officeDocument/2006/relationships/hyperlink" Target="https://www.gov.pl/web/funduszmodernizacyjny/Programy-Priorytetowe" TargetMode="External"/><Relationship Id="rId11" Type="http://schemas.openxmlformats.org/officeDocument/2006/relationships/hyperlink" Target="https://www.gov.pl/web/funduszmodernizacyjny/Programy-Priorytetowe" TargetMode="External"/><Relationship Id="rId24" Type="http://schemas.openxmlformats.org/officeDocument/2006/relationships/hyperlink" Target="https://www.gov.pl/web/funduszmodernizacyjny/-wykorzystanie-paliw-alternatywnych-na-cele-energetyczne" TargetMode="External"/><Relationship Id="rId32" Type="http://schemas.openxmlformats.org/officeDocument/2006/relationships/printerSettings" Target="../printerSettings/printerSettings2.bin"/><Relationship Id="rId5" Type="http://schemas.openxmlformats.org/officeDocument/2006/relationships/hyperlink" Target="https://www.gov.pl/web/funduszmodernizacyjny/Programy-Priorytetowe" TargetMode="External"/><Relationship Id="rId15" Type="http://schemas.openxmlformats.org/officeDocument/2006/relationships/hyperlink" Target="https://www.gov.pl/web/funduszmodernizacyjny/Programy-Priorytetowe" TargetMode="External"/><Relationship Id="rId23" Type="http://schemas.openxmlformats.org/officeDocument/2006/relationships/hyperlink" Target="https://www.gov.pl/web/funduszmodernizacyjny/digitalizacja-sieci-cieplowniczych2" TargetMode="External"/><Relationship Id="rId28" Type="http://schemas.openxmlformats.org/officeDocument/2006/relationships/hyperlink" Target="https://www.gov.pl/web/funduszmodernizacyjny/kogeneracja-powiatowa2" TargetMode="External"/><Relationship Id="rId10" Type="http://schemas.openxmlformats.org/officeDocument/2006/relationships/hyperlink" Target="https://www.gov.pl/web/funduszmodernizacyjny/Programy-Priorytetowe" TargetMode="External"/><Relationship Id="rId19" Type="http://schemas.openxmlformats.org/officeDocument/2006/relationships/hyperlink" Target="https://www.gov.pl/web/funduszmodernizacyjny/-elektroenergetyka-inteligentna-infrastruktura-energetyczna" TargetMode="External"/><Relationship Id="rId31" Type="http://schemas.openxmlformats.org/officeDocument/2006/relationships/hyperlink" Target="https://www.gov.pl/web/funduszmodernizacyjny/moje-cieplo2" TargetMode="External"/><Relationship Id="rId4" Type="http://schemas.openxmlformats.org/officeDocument/2006/relationships/hyperlink" Target="https://www.gov.pl/web/funduszmodernizacyjny/Programy-Priorytetowe" TargetMode="External"/><Relationship Id="rId9" Type="http://schemas.openxmlformats.org/officeDocument/2006/relationships/hyperlink" Target="https://www.gov.pl/web/funduszmodernizacyjny/Programy-Priorytetowe" TargetMode="External"/><Relationship Id="rId14" Type="http://schemas.openxmlformats.org/officeDocument/2006/relationships/hyperlink" Target="https://www.gov.pl/web/funduszmodernizacyjny/Programy-Priorytetowe" TargetMode="External"/><Relationship Id="rId22" Type="http://schemas.openxmlformats.org/officeDocument/2006/relationships/hyperlink" Target="https://www.gov.pl/web/funduszmodernizacyjny/kogeneracja-dla-cieplownictwa2" TargetMode="External"/><Relationship Id="rId27" Type="http://schemas.openxmlformats.org/officeDocument/2006/relationships/hyperlink" Target="https://www.gov.pl/web/funduszmodernizacyjny/energia-dla-wsi2" TargetMode="External"/><Relationship Id="rId30" Type="http://schemas.openxmlformats.org/officeDocument/2006/relationships/hyperlink" Target="https://www.gov.pl/web/funduszmodernizacyjny/oze---zrodlo-ciepla-dla-cieplownictw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file:///C:\Users\Adam.Wadecki\Downloads\Podsumowanie_I_konsultacji-_Program_Moja_elektrownia_wiatrowa.pdf"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zoomScale="90" zoomScaleNormal="90" workbookViewId="0">
      <selection activeCell="C13" sqref="C13"/>
    </sheetView>
  </sheetViews>
  <sheetFormatPr defaultColWidth="8.7265625" defaultRowHeight="14.5" zeroHeight="1" x14ac:dyDescent="0.35"/>
  <cols>
    <col min="1" max="1" width="3.54296875" style="2" customWidth="1"/>
    <col min="2" max="2" width="33.54296875" style="2" customWidth="1"/>
    <col min="3" max="3" width="176" style="2" customWidth="1"/>
    <col min="4" max="4" width="3.81640625" style="2" customWidth="1"/>
    <col min="5" max="6" width="44.54296875" style="2" hidden="1" customWidth="1"/>
    <col min="7" max="18" width="44.54296875" style="4" hidden="1" customWidth="1"/>
    <col min="19" max="19" width="44.54296875" style="2" hidden="1" customWidth="1"/>
    <col min="20" max="16379" width="8.7265625" style="1" hidden="1" customWidth="1"/>
    <col min="16380" max="16380" width="2.1796875" style="1" hidden="1" customWidth="1"/>
    <col min="16381" max="16381" width="7.81640625" style="1" hidden="1" customWidth="1"/>
    <col min="16382" max="16382" width="8.7265625" style="1" hidden="1" customWidth="1"/>
    <col min="16383" max="16383" width="4.453125" style="1" hidden="1" customWidth="1"/>
    <col min="16384" max="16384" width="1.7265625" style="1" hidden="1" customWidth="1"/>
  </cols>
  <sheetData>
    <row r="1" spans="1:96" x14ac:dyDescent="0.35">
      <c r="A1" s="134"/>
      <c r="B1" s="134"/>
      <c r="C1" s="134"/>
      <c r="D1" s="134"/>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134"/>
      <c r="B2" s="138" t="s">
        <v>0</v>
      </c>
      <c r="C2" s="138"/>
      <c r="D2" s="134"/>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134"/>
      <c r="B3" s="139" t="s">
        <v>1</v>
      </c>
      <c r="C3" s="139"/>
      <c r="D3" s="134"/>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134"/>
      <c r="B4" s="136" t="s">
        <v>2</v>
      </c>
      <c r="C4" s="136"/>
      <c r="D4" s="134"/>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134"/>
      <c r="B5" s="136" t="s">
        <v>3</v>
      </c>
      <c r="C5" s="136"/>
      <c r="D5" s="134"/>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13.25" customHeight="1" x14ac:dyDescent="0.35">
      <c r="A6" s="134"/>
      <c r="B6" s="140" t="s">
        <v>4</v>
      </c>
      <c r="C6" s="137"/>
      <c r="D6" s="134"/>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134"/>
      <c r="B7" s="140" t="s">
        <v>5</v>
      </c>
      <c r="C7" s="137"/>
      <c r="D7" s="134"/>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134"/>
      <c r="B8" s="137" t="s">
        <v>6</v>
      </c>
      <c r="C8" s="137"/>
      <c r="D8" s="134"/>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134"/>
      <c r="B9" s="142" t="s">
        <v>7</v>
      </c>
      <c r="C9" s="142"/>
      <c r="D9" s="134"/>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134"/>
      <c r="B10" s="141" t="s">
        <v>8</v>
      </c>
      <c r="C10" s="141"/>
      <c r="D10" s="134"/>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134"/>
      <c r="B11" s="143" t="s">
        <v>9</v>
      </c>
      <c r="C11" s="143"/>
      <c r="D11" s="134"/>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134"/>
      <c r="B12" s="20" t="s">
        <v>10</v>
      </c>
      <c r="C12" s="21" t="s">
        <v>11</v>
      </c>
      <c r="D12" s="134"/>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134"/>
      <c r="B13" s="22">
        <v>2023</v>
      </c>
      <c r="C13" s="23" t="s">
        <v>12</v>
      </c>
      <c r="D13" s="134"/>
      <c r="E13" s="132" t="s">
        <v>13</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134"/>
      <c r="B14" s="19"/>
      <c r="C14" s="3"/>
      <c r="D14" s="134"/>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134"/>
      <c r="B15" s="18"/>
      <c r="C15" s="11"/>
      <c r="D15" s="134"/>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135"/>
      <c r="B23" s="135"/>
      <c r="C23" s="135"/>
      <c r="D23" s="135"/>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sheetProtection algorithmName="SHA-512" hashValue="xoKDhgpUcedtUllPl3/58psB2EEkvUhbplt8bAE/kiIgc7FM9t0r4yGgww1bRWeNw8rV+NEpmkuDAJr9i1o9VA==" saltValue="+TzPr3vWh3APMwas6aPMEQ==" spinCount="100000" sheet="1" objects="1" scenarios="1"/>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00000000-0004-0000-0000-000000000000}"/>
    <hyperlink ref="B9" r:id="rId2" xr:uid="{00000000-0004-0000-0000-000001000000}"/>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 Menu'!$B$4:$B$17</xm:f>
          </x14:formula1>
          <xm:sqref>C13</xm:sqref>
        </x14:dataValidation>
        <x14:dataValidation type="list" allowBlank="1" showInputMessage="1" showErrorMessage="1" xr:uid="{00000000-0002-0000-0000-000001000000}">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H25"/>
  <sheetViews>
    <sheetView topLeftCell="A3" zoomScale="85" zoomScaleNormal="85" workbookViewId="0">
      <pane ySplit="3" topLeftCell="A16" activePane="bottomLeft" state="frozen"/>
      <selection activeCell="A3" sqref="A3"/>
      <selection pane="bottomLeft" activeCell="I16" sqref="I16"/>
    </sheetView>
  </sheetViews>
  <sheetFormatPr defaultRowHeight="14.5" x14ac:dyDescent="0.35"/>
  <cols>
    <col min="2" max="2" width="21.453125" customWidth="1"/>
    <col min="3" max="3" width="21" customWidth="1"/>
    <col min="4" max="4" width="24.26953125" customWidth="1"/>
    <col min="5" max="5" width="13" customWidth="1"/>
    <col min="6" max="6" width="14.453125" customWidth="1"/>
    <col min="7" max="7" width="16.26953125" customWidth="1"/>
    <col min="8" max="8" width="30" customWidth="1"/>
    <col min="9" max="9" width="27.453125" customWidth="1"/>
    <col min="10" max="10" width="22.1796875" customWidth="1"/>
    <col min="11" max="11" width="18.1796875" customWidth="1"/>
    <col min="12" max="12" width="19.81640625" customWidth="1"/>
    <col min="13" max="13" width="23.54296875" customWidth="1"/>
    <col min="14" max="14" width="25.81640625" customWidth="1"/>
    <col min="15" max="15" width="24.7265625" customWidth="1"/>
    <col min="16" max="16" width="25" customWidth="1"/>
    <col min="17" max="18" width="19.81640625" customWidth="1"/>
    <col min="19" max="19" width="16.7265625" customWidth="1"/>
    <col min="20" max="20" width="17.453125" customWidth="1"/>
    <col min="21" max="21" width="16.26953125" customWidth="1"/>
    <col min="22" max="22" width="16.7265625" customWidth="1"/>
    <col min="23" max="23" width="16" customWidth="1"/>
    <col min="24" max="24" width="14.54296875" customWidth="1"/>
    <col min="25" max="25" width="15.453125" customWidth="1"/>
    <col min="26" max="26" width="14.54296875" customWidth="1"/>
    <col min="27" max="27" width="27.81640625" customWidth="1"/>
    <col min="28" max="28" width="30.7265625" customWidth="1"/>
    <col min="29" max="29" width="21.453125" customWidth="1"/>
    <col min="30" max="31" width="34.453125" customWidth="1"/>
    <col min="32" max="32" width="32.453125" customWidth="1"/>
    <col min="33" max="33" width="27.453125" customWidth="1"/>
    <col min="34" max="34" width="29.453125" customWidth="1"/>
  </cols>
  <sheetData>
    <row r="2" spans="1:34" ht="288.64999999999998" customHeight="1" thickBot="1" x14ac:dyDescent="0.4">
      <c r="A2" s="168" t="s">
        <v>14</v>
      </c>
      <c r="B2" s="169"/>
      <c r="C2" s="169"/>
      <c r="D2" s="169"/>
      <c r="E2" s="169"/>
      <c r="F2" s="169"/>
      <c r="G2" s="169"/>
      <c r="H2" s="169"/>
      <c r="I2" s="169"/>
      <c r="J2" s="170"/>
      <c r="K2" s="149" t="s">
        <v>15</v>
      </c>
      <c r="L2" s="150"/>
      <c r="M2" s="150"/>
      <c r="N2" s="150"/>
      <c r="O2" s="150"/>
      <c r="P2" s="150"/>
      <c r="Q2" s="150"/>
      <c r="R2" s="151"/>
      <c r="S2" s="144" t="s">
        <v>16</v>
      </c>
      <c r="T2" s="145"/>
      <c r="U2" s="145"/>
      <c r="V2" s="145"/>
      <c r="W2" s="145"/>
      <c r="X2" s="145"/>
      <c r="Y2" s="145"/>
      <c r="Z2" s="146"/>
      <c r="AA2" s="152" t="s">
        <v>17</v>
      </c>
      <c r="AB2" s="153"/>
      <c r="AC2" s="153"/>
      <c r="AD2" s="153"/>
      <c r="AE2" s="153"/>
      <c r="AF2" s="153"/>
      <c r="AG2" s="153"/>
      <c r="AH2" s="153"/>
    </row>
    <row r="3" spans="1:34" ht="64.5" customHeight="1" x14ac:dyDescent="0.35">
      <c r="A3" s="171" t="s">
        <v>18</v>
      </c>
      <c r="B3" s="147" t="s">
        <v>19</v>
      </c>
      <c r="C3" s="147" t="s">
        <v>20</v>
      </c>
      <c r="D3" s="174" t="s">
        <v>21</v>
      </c>
      <c r="E3" s="166" t="s">
        <v>22</v>
      </c>
      <c r="F3" s="147" t="s">
        <v>23</v>
      </c>
      <c r="G3" s="174" t="s">
        <v>24</v>
      </c>
      <c r="H3" s="166" t="s">
        <v>25</v>
      </c>
      <c r="I3" s="147" t="s">
        <v>26</v>
      </c>
      <c r="J3" s="147" t="s">
        <v>27</v>
      </c>
      <c r="K3" s="171" t="s">
        <v>28</v>
      </c>
      <c r="L3" s="147" t="s">
        <v>29</v>
      </c>
      <c r="M3" s="147" t="s">
        <v>30</v>
      </c>
      <c r="N3" s="174" t="s">
        <v>31</v>
      </c>
      <c r="O3" s="147" t="s">
        <v>32</v>
      </c>
      <c r="P3" s="147" t="s">
        <v>33</v>
      </c>
      <c r="Q3" s="147" t="s">
        <v>34</v>
      </c>
      <c r="R3" s="147" t="s">
        <v>35</v>
      </c>
      <c r="S3" s="161" t="s">
        <v>36</v>
      </c>
      <c r="T3" s="162"/>
      <c r="U3" s="162"/>
      <c r="V3" s="162"/>
      <c r="W3" s="162"/>
      <c r="X3" s="162"/>
      <c r="Y3" s="162"/>
      <c r="Z3" s="163"/>
      <c r="AA3" s="161" t="s">
        <v>37</v>
      </c>
      <c r="AB3" s="164" t="s">
        <v>38</v>
      </c>
      <c r="AC3" s="164" t="s">
        <v>39</v>
      </c>
      <c r="AD3" s="156" t="s">
        <v>40</v>
      </c>
      <c r="AE3" s="164" t="s">
        <v>41</v>
      </c>
      <c r="AF3" s="156" t="s">
        <v>42</v>
      </c>
      <c r="AG3" s="156" t="s">
        <v>43</v>
      </c>
      <c r="AH3" s="154" t="s">
        <v>44</v>
      </c>
    </row>
    <row r="4" spans="1:34" ht="82" customHeight="1" x14ac:dyDescent="0.35">
      <c r="A4" s="172"/>
      <c r="B4" s="148"/>
      <c r="C4" s="148"/>
      <c r="D4" s="175"/>
      <c r="E4" s="167"/>
      <c r="F4" s="148"/>
      <c r="G4" s="175"/>
      <c r="H4" s="167"/>
      <c r="I4" s="148"/>
      <c r="J4" s="148"/>
      <c r="K4" s="172"/>
      <c r="L4" s="148"/>
      <c r="M4" s="148"/>
      <c r="N4" s="175"/>
      <c r="O4" s="148"/>
      <c r="P4" s="148"/>
      <c r="Q4" s="148"/>
      <c r="R4" s="148"/>
      <c r="S4" s="158" t="s">
        <v>45</v>
      </c>
      <c r="T4" s="159"/>
      <c r="U4" s="157" t="s">
        <v>46</v>
      </c>
      <c r="V4" s="159"/>
      <c r="W4" s="157" t="s">
        <v>47</v>
      </c>
      <c r="X4" s="159"/>
      <c r="Y4" s="157" t="s">
        <v>48</v>
      </c>
      <c r="Z4" s="160"/>
      <c r="AA4" s="158"/>
      <c r="AB4" s="165"/>
      <c r="AC4" s="165"/>
      <c r="AD4" s="157"/>
      <c r="AE4" s="165"/>
      <c r="AF4" s="157"/>
      <c r="AG4" s="157"/>
      <c r="AH4" s="155"/>
    </row>
    <row r="5" spans="1:34" ht="109" thickBot="1" x14ac:dyDescent="0.4">
      <c r="A5" s="173"/>
      <c r="B5" s="148"/>
      <c r="C5" s="148"/>
      <c r="D5" s="175"/>
      <c r="E5" s="167"/>
      <c r="F5" s="148"/>
      <c r="G5" s="175"/>
      <c r="H5" s="167"/>
      <c r="I5" s="148"/>
      <c r="J5" s="148"/>
      <c r="K5" s="172"/>
      <c r="L5" s="148"/>
      <c r="M5" s="148"/>
      <c r="N5" s="175"/>
      <c r="O5" s="148"/>
      <c r="P5" s="148"/>
      <c r="Q5" s="148"/>
      <c r="R5" s="148"/>
      <c r="S5" s="48" t="s">
        <v>49</v>
      </c>
      <c r="T5" s="43" t="s">
        <v>50</v>
      </c>
      <c r="U5" s="43" t="s">
        <v>49</v>
      </c>
      <c r="V5" s="43" t="s">
        <v>50</v>
      </c>
      <c r="W5" s="43" t="s">
        <v>49</v>
      </c>
      <c r="X5" s="43" t="s">
        <v>50</v>
      </c>
      <c r="Y5" s="43" t="s">
        <v>49</v>
      </c>
      <c r="Z5" s="44" t="s">
        <v>50</v>
      </c>
      <c r="AA5" s="158"/>
      <c r="AB5" s="165"/>
      <c r="AC5" s="165"/>
      <c r="AD5" s="157"/>
      <c r="AE5" s="165"/>
      <c r="AF5" s="157"/>
      <c r="AG5" s="157"/>
      <c r="AH5" s="155"/>
    </row>
    <row r="6" spans="1:34" ht="137.5" customHeight="1" x14ac:dyDescent="0.35">
      <c r="A6" s="40">
        <v>1</v>
      </c>
      <c r="B6" s="45" t="s">
        <v>51</v>
      </c>
      <c r="C6" s="36" t="s">
        <v>51</v>
      </c>
      <c r="D6" s="36" t="s">
        <v>52</v>
      </c>
      <c r="E6" s="36" t="s">
        <v>53</v>
      </c>
      <c r="F6" s="36" t="s">
        <v>54</v>
      </c>
      <c r="G6" s="36" t="s">
        <v>55</v>
      </c>
      <c r="H6" s="61" t="s">
        <v>56</v>
      </c>
      <c r="I6" s="36" t="s">
        <v>57</v>
      </c>
      <c r="J6" s="38" t="s">
        <v>12</v>
      </c>
      <c r="K6" s="74">
        <v>123000000</v>
      </c>
      <c r="L6" s="50">
        <v>100000000</v>
      </c>
      <c r="M6" s="50">
        <v>25000000</v>
      </c>
      <c r="N6" s="50">
        <f>25000000</f>
        <v>25000000</v>
      </c>
      <c r="O6" s="50">
        <v>284555</v>
      </c>
      <c r="P6" s="50">
        <v>33502</v>
      </c>
      <c r="Q6" s="75" t="s">
        <v>58</v>
      </c>
      <c r="R6" s="76" t="s">
        <v>58</v>
      </c>
      <c r="S6" s="77">
        <v>174</v>
      </c>
      <c r="T6" s="75">
        <v>1917</v>
      </c>
      <c r="U6" s="78">
        <v>226</v>
      </c>
      <c r="V6" s="79">
        <v>2489</v>
      </c>
      <c r="W6" s="80" t="s">
        <v>58</v>
      </c>
      <c r="X6" s="80" t="s">
        <v>58</v>
      </c>
      <c r="Y6" s="81">
        <v>1257</v>
      </c>
      <c r="Z6" s="82">
        <v>114</v>
      </c>
      <c r="AA6" s="57" t="s">
        <v>59</v>
      </c>
      <c r="AB6" s="53" t="s">
        <v>60</v>
      </c>
      <c r="AC6" s="50" t="s">
        <v>58</v>
      </c>
      <c r="AD6" s="50" t="s">
        <v>58</v>
      </c>
      <c r="AE6" s="50" t="s">
        <v>58</v>
      </c>
      <c r="AF6" s="101" t="s">
        <v>61</v>
      </c>
      <c r="AG6" s="108" t="s">
        <v>58</v>
      </c>
      <c r="AH6" s="55" t="s">
        <v>62</v>
      </c>
    </row>
    <row r="7" spans="1:34" ht="140.25" customHeight="1" x14ac:dyDescent="0.35">
      <c r="A7" s="29">
        <v>2</v>
      </c>
      <c r="B7" s="46" t="s">
        <v>63</v>
      </c>
      <c r="C7" s="37" t="s">
        <v>64</v>
      </c>
      <c r="D7" s="37" t="s">
        <v>65</v>
      </c>
      <c r="E7" s="37" t="s">
        <v>53</v>
      </c>
      <c r="F7" s="37" t="s">
        <v>66</v>
      </c>
      <c r="G7" s="37" t="s">
        <v>55</v>
      </c>
      <c r="H7" s="60" t="s">
        <v>56</v>
      </c>
      <c r="I7" s="37" t="s">
        <v>67</v>
      </c>
      <c r="J7" s="39" t="s">
        <v>12</v>
      </c>
      <c r="K7" s="83">
        <v>273000000</v>
      </c>
      <c r="L7" s="49">
        <v>222000000</v>
      </c>
      <c r="M7" s="49">
        <v>222000000</v>
      </c>
      <c r="N7" s="49">
        <f>44000000+178000000</f>
        <v>222000000</v>
      </c>
      <c r="O7" s="49">
        <v>45832328</v>
      </c>
      <c r="P7" s="49">
        <v>13746901</v>
      </c>
      <c r="Q7" s="84" t="s">
        <v>58</v>
      </c>
      <c r="R7" s="85" t="s">
        <v>58</v>
      </c>
      <c r="S7" s="86" t="s">
        <v>58</v>
      </c>
      <c r="T7" s="84" t="s">
        <v>58</v>
      </c>
      <c r="U7" s="87">
        <v>86436</v>
      </c>
      <c r="V7" s="88">
        <v>1037233</v>
      </c>
      <c r="W7" s="89" t="s">
        <v>58</v>
      </c>
      <c r="X7" s="89" t="s">
        <v>58</v>
      </c>
      <c r="Y7" s="90">
        <v>530</v>
      </c>
      <c r="Z7" s="91">
        <v>44</v>
      </c>
      <c r="AA7" s="58" t="s">
        <v>59</v>
      </c>
      <c r="AB7" s="52" t="s">
        <v>68</v>
      </c>
      <c r="AC7" s="49" t="s">
        <v>58</v>
      </c>
      <c r="AD7" s="49" t="s">
        <v>58</v>
      </c>
      <c r="AE7" s="49" t="s">
        <v>58</v>
      </c>
      <c r="AF7" s="62" t="s">
        <v>61</v>
      </c>
      <c r="AG7" s="104" t="s">
        <v>69</v>
      </c>
      <c r="AH7" s="56" t="s">
        <v>62</v>
      </c>
    </row>
    <row r="8" spans="1:34" ht="149.25" customHeight="1" x14ac:dyDescent="0.35">
      <c r="A8" s="29">
        <v>3</v>
      </c>
      <c r="B8" s="46" t="s">
        <v>70</v>
      </c>
      <c r="C8" s="37" t="s">
        <v>71</v>
      </c>
      <c r="D8" s="37" t="s">
        <v>72</v>
      </c>
      <c r="E8" s="37" t="s">
        <v>53</v>
      </c>
      <c r="F8" s="37" t="s">
        <v>66</v>
      </c>
      <c r="G8" s="37" t="s">
        <v>55</v>
      </c>
      <c r="H8" s="60" t="s">
        <v>56</v>
      </c>
      <c r="I8" s="37" t="s">
        <v>73</v>
      </c>
      <c r="J8" s="39" t="s">
        <v>12</v>
      </c>
      <c r="K8" s="83">
        <v>455000000</v>
      </c>
      <c r="L8" s="49">
        <v>370000000</v>
      </c>
      <c r="M8" s="49">
        <v>222000000</v>
      </c>
      <c r="N8" s="49">
        <f>22000000+105000000</f>
        <v>127000000</v>
      </c>
      <c r="O8" s="49">
        <v>45325369</v>
      </c>
      <c r="P8" s="49">
        <v>6048589</v>
      </c>
      <c r="Q8" s="84" t="s">
        <v>58</v>
      </c>
      <c r="R8" s="85" t="s">
        <v>58</v>
      </c>
      <c r="S8" s="86" t="s">
        <v>58</v>
      </c>
      <c r="T8" s="84" t="s">
        <v>58</v>
      </c>
      <c r="U8" s="87">
        <v>8329</v>
      </c>
      <c r="V8" s="88">
        <v>333160</v>
      </c>
      <c r="W8" s="89" t="s">
        <v>58</v>
      </c>
      <c r="X8" s="89" t="s">
        <v>58</v>
      </c>
      <c r="Y8" s="90">
        <v>5442</v>
      </c>
      <c r="Z8" s="91">
        <v>136</v>
      </c>
      <c r="AA8" s="58" t="s">
        <v>59</v>
      </c>
      <c r="AB8" s="52" t="s">
        <v>74</v>
      </c>
      <c r="AC8" s="49" t="s">
        <v>58</v>
      </c>
      <c r="AD8" s="49" t="s">
        <v>58</v>
      </c>
      <c r="AE8" s="49" t="s">
        <v>58</v>
      </c>
      <c r="AF8" s="62" t="s">
        <v>61</v>
      </c>
      <c r="AG8" s="104" t="s">
        <v>75</v>
      </c>
      <c r="AH8" s="56" t="s">
        <v>62</v>
      </c>
    </row>
    <row r="9" spans="1:34" ht="130.5" x14ac:dyDescent="0.35">
      <c r="A9" s="29">
        <v>4</v>
      </c>
      <c r="B9" s="46" t="s">
        <v>76</v>
      </c>
      <c r="C9" s="37" t="s">
        <v>77</v>
      </c>
      <c r="D9" s="37" t="s">
        <v>78</v>
      </c>
      <c r="E9" s="37" t="s">
        <v>53</v>
      </c>
      <c r="F9" s="37" t="s">
        <v>66</v>
      </c>
      <c r="G9" s="37" t="s">
        <v>55</v>
      </c>
      <c r="H9" s="60" t="s">
        <v>56</v>
      </c>
      <c r="I9" s="37" t="s">
        <v>79</v>
      </c>
      <c r="J9" s="39" t="s">
        <v>12</v>
      </c>
      <c r="K9" s="83">
        <v>546000000</v>
      </c>
      <c r="L9" s="49">
        <v>444000000</v>
      </c>
      <c r="M9" s="49">
        <v>444000000</v>
      </c>
      <c r="N9" s="49">
        <f>44440000+24700000</f>
        <v>69140000</v>
      </c>
      <c r="O9" s="49">
        <v>7069921</v>
      </c>
      <c r="P9" s="49">
        <v>444444</v>
      </c>
      <c r="Q9" s="84" t="s">
        <v>58</v>
      </c>
      <c r="R9" s="85" t="s">
        <v>58</v>
      </c>
      <c r="S9" s="86">
        <v>75993.89</v>
      </c>
      <c r="T9" s="84">
        <v>1519877.8</v>
      </c>
      <c r="U9" s="87">
        <v>68924</v>
      </c>
      <c r="V9" s="88">
        <v>1378480</v>
      </c>
      <c r="W9" s="89" t="s">
        <v>58</v>
      </c>
      <c r="X9" s="89" t="s">
        <v>58</v>
      </c>
      <c r="Y9" s="90">
        <v>102.58</v>
      </c>
      <c r="Z9" s="91">
        <v>5.13</v>
      </c>
      <c r="AA9" s="58" t="s">
        <v>59</v>
      </c>
      <c r="AB9" s="52" t="s">
        <v>80</v>
      </c>
      <c r="AC9" s="49" t="s">
        <v>58</v>
      </c>
      <c r="AD9" s="49" t="s">
        <v>58</v>
      </c>
      <c r="AE9" s="49" t="s">
        <v>58</v>
      </c>
      <c r="AF9" s="62" t="s">
        <v>61</v>
      </c>
      <c r="AG9" s="104" t="s">
        <v>81</v>
      </c>
      <c r="AH9" s="56" t="s">
        <v>62</v>
      </c>
    </row>
    <row r="10" spans="1:34" ht="130.5" x14ac:dyDescent="0.35">
      <c r="A10" s="29">
        <v>5</v>
      </c>
      <c r="B10" s="46" t="s">
        <v>82</v>
      </c>
      <c r="C10" s="37" t="s">
        <v>82</v>
      </c>
      <c r="D10" s="37" t="s">
        <v>83</v>
      </c>
      <c r="E10" s="37" t="s">
        <v>53</v>
      </c>
      <c r="F10" s="37" t="s">
        <v>66</v>
      </c>
      <c r="G10" s="37" t="s">
        <v>84</v>
      </c>
      <c r="H10" s="60" t="s">
        <v>56</v>
      </c>
      <c r="I10" s="37" t="s">
        <v>85</v>
      </c>
      <c r="J10" s="39" t="s">
        <v>12</v>
      </c>
      <c r="K10" s="83">
        <v>411000000</v>
      </c>
      <c r="L10" s="49">
        <v>334000000</v>
      </c>
      <c r="M10" s="49">
        <v>334000000</v>
      </c>
      <c r="N10" s="49">
        <f>44570000</f>
        <v>44570000</v>
      </c>
      <c r="O10" s="49">
        <v>0</v>
      </c>
      <c r="P10" s="49">
        <v>0</v>
      </c>
      <c r="Q10" s="84" t="s">
        <v>58</v>
      </c>
      <c r="R10" s="85" t="s">
        <v>58</v>
      </c>
      <c r="S10" s="86">
        <v>0</v>
      </c>
      <c r="T10" s="84">
        <v>0</v>
      </c>
      <c r="U10" s="87">
        <v>0</v>
      </c>
      <c r="V10" s="88">
        <v>0</v>
      </c>
      <c r="W10" s="89">
        <v>0</v>
      </c>
      <c r="X10" s="89">
        <v>0</v>
      </c>
      <c r="Y10" s="90">
        <v>0</v>
      </c>
      <c r="Z10" s="91">
        <v>0</v>
      </c>
      <c r="AA10" s="58" t="s">
        <v>86</v>
      </c>
      <c r="AB10" s="52" t="s">
        <v>87</v>
      </c>
      <c r="AC10" s="49" t="s">
        <v>58</v>
      </c>
      <c r="AD10" s="49" t="s">
        <v>58</v>
      </c>
      <c r="AE10" s="49" t="s">
        <v>58</v>
      </c>
      <c r="AF10" s="62" t="s">
        <v>61</v>
      </c>
      <c r="AG10" s="104" t="s">
        <v>81</v>
      </c>
      <c r="AH10" s="56" t="s">
        <v>62</v>
      </c>
    </row>
    <row r="11" spans="1:34" ht="150.65" customHeight="1" x14ac:dyDescent="0.35">
      <c r="A11" s="29">
        <v>6</v>
      </c>
      <c r="B11" s="46" t="s">
        <v>88</v>
      </c>
      <c r="C11" s="37" t="s">
        <v>88</v>
      </c>
      <c r="D11" s="37" t="s">
        <v>89</v>
      </c>
      <c r="E11" s="37" t="s">
        <v>53</v>
      </c>
      <c r="F11" s="37" t="s">
        <v>66</v>
      </c>
      <c r="G11" s="37" t="s">
        <v>55</v>
      </c>
      <c r="H11" s="60" t="s">
        <v>56</v>
      </c>
      <c r="I11" s="37" t="s">
        <v>90</v>
      </c>
      <c r="J11" s="39" t="s">
        <v>12</v>
      </c>
      <c r="K11" s="83">
        <v>820000000</v>
      </c>
      <c r="L11" s="49">
        <v>666660000</v>
      </c>
      <c r="M11" s="49">
        <v>666660000</v>
      </c>
      <c r="N11" s="49">
        <f>66600000</f>
        <v>66600000</v>
      </c>
      <c r="O11" s="49">
        <v>28977778</v>
      </c>
      <c r="P11" s="49">
        <v>2222</v>
      </c>
      <c r="Q11" s="84" t="s">
        <v>58</v>
      </c>
      <c r="R11" s="85" t="s">
        <v>58</v>
      </c>
      <c r="S11" s="86">
        <v>406703</v>
      </c>
      <c r="T11" s="84">
        <v>6507247</v>
      </c>
      <c r="U11" s="87">
        <v>61343</v>
      </c>
      <c r="V11" s="88">
        <v>981493</v>
      </c>
      <c r="W11" s="89" t="s">
        <v>58</v>
      </c>
      <c r="X11" s="89" t="s">
        <v>58</v>
      </c>
      <c r="Y11" s="90">
        <v>472</v>
      </c>
      <c r="Z11" s="91">
        <v>30</v>
      </c>
      <c r="AA11" s="58" t="s">
        <v>59</v>
      </c>
      <c r="AB11" s="52" t="s">
        <v>91</v>
      </c>
      <c r="AC11" s="49" t="s">
        <v>58</v>
      </c>
      <c r="AD11" s="105" t="s">
        <v>92</v>
      </c>
      <c r="AE11" s="49" t="s">
        <v>58</v>
      </c>
      <c r="AF11" s="62" t="s">
        <v>61</v>
      </c>
      <c r="AG11" s="104" t="s">
        <v>93</v>
      </c>
      <c r="AH11" s="56" t="s">
        <v>62</v>
      </c>
    </row>
    <row r="12" spans="1:34" ht="130.5" x14ac:dyDescent="0.35">
      <c r="A12" s="29">
        <v>7</v>
      </c>
      <c r="B12" s="46" t="s">
        <v>94</v>
      </c>
      <c r="C12" s="37" t="s">
        <v>94</v>
      </c>
      <c r="D12" s="37" t="s">
        <v>95</v>
      </c>
      <c r="E12" s="37" t="s">
        <v>53</v>
      </c>
      <c r="F12" s="37" t="s">
        <v>54</v>
      </c>
      <c r="G12" s="37" t="s">
        <v>84</v>
      </c>
      <c r="H12" s="60" t="s">
        <v>56</v>
      </c>
      <c r="I12" s="37" t="s">
        <v>96</v>
      </c>
      <c r="J12" s="39" t="s">
        <v>12</v>
      </c>
      <c r="K12" s="83">
        <v>27000000</v>
      </c>
      <c r="L12" s="49">
        <v>22220000</v>
      </c>
      <c r="M12" s="49">
        <v>22220000</v>
      </c>
      <c r="N12" s="49">
        <f>2220000</f>
        <v>2220000</v>
      </c>
      <c r="O12" s="49">
        <v>23383329</v>
      </c>
      <c r="P12" s="49">
        <v>0</v>
      </c>
      <c r="Q12" s="84" t="s">
        <v>58</v>
      </c>
      <c r="R12" s="85" t="s">
        <v>58</v>
      </c>
      <c r="S12" s="86">
        <v>39309</v>
      </c>
      <c r="T12" s="84">
        <v>786180</v>
      </c>
      <c r="U12" s="87">
        <v>16547</v>
      </c>
      <c r="V12" s="88">
        <v>330940</v>
      </c>
      <c r="W12" s="89" t="s">
        <v>58</v>
      </c>
      <c r="X12" s="89" t="s">
        <v>58</v>
      </c>
      <c r="Y12" s="90">
        <v>1413</v>
      </c>
      <c r="Z12" s="91">
        <v>71</v>
      </c>
      <c r="AA12" s="58" t="s">
        <v>86</v>
      </c>
      <c r="AB12" s="52" t="s">
        <v>97</v>
      </c>
      <c r="AC12" s="49" t="s">
        <v>58</v>
      </c>
      <c r="AD12" s="49" t="s">
        <v>58</v>
      </c>
      <c r="AE12" s="49" t="s">
        <v>58</v>
      </c>
      <c r="AF12" s="62" t="s">
        <v>61</v>
      </c>
      <c r="AG12" s="107" t="s">
        <v>58</v>
      </c>
      <c r="AH12" s="56" t="s">
        <v>62</v>
      </c>
    </row>
    <row r="13" spans="1:34" ht="130.5" x14ac:dyDescent="0.35">
      <c r="A13" s="29">
        <v>8</v>
      </c>
      <c r="B13" s="46" t="s">
        <v>98</v>
      </c>
      <c r="C13" s="37" t="s">
        <v>98</v>
      </c>
      <c r="D13" s="37" t="s">
        <v>99</v>
      </c>
      <c r="E13" s="37" t="s">
        <v>53</v>
      </c>
      <c r="F13" s="37" t="s">
        <v>66</v>
      </c>
      <c r="G13" s="37" t="s">
        <v>55</v>
      </c>
      <c r="H13" s="60" t="s">
        <v>56</v>
      </c>
      <c r="I13" s="37" t="s">
        <v>100</v>
      </c>
      <c r="J13" s="39" t="s">
        <v>12</v>
      </c>
      <c r="K13" s="83">
        <v>137000000</v>
      </c>
      <c r="L13" s="49">
        <v>111110000</v>
      </c>
      <c r="M13" s="49">
        <v>111110000</v>
      </c>
      <c r="N13" s="49">
        <v>33300000</v>
      </c>
      <c r="O13" s="49">
        <v>1666067</v>
      </c>
      <c r="P13" s="49">
        <v>133333</v>
      </c>
      <c r="Q13" s="84" t="s">
        <v>58</v>
      </c>
      <c r="R13" s="85" t="s">
        <v>58</v>
      </c>
      <c r="S13" s="86">
        <v>10596</v>
      </c>
      <c r="T13" s="84">
        <v>52980</v>
      </c>
      <c r="U13" s="87">
        <v>962</v>
      </c>
      <c r="V13" s="88">
        <v>4810</v>
      </c>
      <c r="W13" s="89" t="s">
        <v>58</v>
      </c>
      <c r="X13" s="89" t="s">
        <v>58</v>
      </c>
      <c r="Y13" s="90">
        <v>1732</v>
      </c>
      <c r="Z13" s="91">
        <v>346</v>
      </c>
      <c r="AA13" s="58" t="s">
        <v>59</v>
      </c>
      <c r="AB13" s="52" t="s">
        <v>101</v>
      </c>
      <c r="AC13" s="49" t="s">
        <v>58</v>
      </c>
      <c r="AD13" s="49" t="s">
        <v>58</v>
      </c>
      <c r="AE13" s="49" t="s">
        <v>58</v>
      </c>
      <c r="AF13" s="62" t="s">
        <v>61</v>
      </c>
      <c r="AG13" s="104" t="s">
        <v>102</v>
      </c>
      <c r="AH13" s="56" t="s">
        <v>62</v>
      </c>
    </row>
    <row r="14" spans="1:34" ht="130.5" x14ac:dyDescent="0.35">
      <c r="A14" s="29">
        <v>9</v>
      </c>
      <c r="B14" s="46" t="s">
        <v>103</v>
      </c>
      <c r="C14" s="37" t="s">
        <v>104</v>
      </c>
      <c r="D14" s="37" t="s">
        <v>105</v>
      </c>
      <c r="E14" s="37" t="s">
        <v>53</v>
      </c>
      <c r="F14" s="37" t="s">
        <v>66</v>
      </c>
      <c r="G14" s="37" t="s">
        <v>55</v>
      </c>
      <c r="H14" s="60" t="s">
        <v>56</v>
      </c>
      <c r="I14" s="37" t="s">
        <v>106</v>
      </c>
      <c r="J14" s="39" t="s">
        <v>12</v>
      </c>
      <c r="K14" s="83">
        <v>1884000000</v>
      </c>
      <c r="L14" s="49">
        <v>1532000000</v>
      </c>
      <c r="M14" s="49">
        <v>1332000000</v>
      </c>
      <c r="N14" s="49">
        <f>44400000+177600000+44400000+44400000</f>
        <v>310800000</v>
      </c>
      <c r="O14" s="49">
        <v>567082284</v>
      </c>
      <c r="P14" s="49">
        <v>883292</v>
      </c>
      <c r="Q14" s="84" t="s">
        <v>58</v>
      </c>
      <c r="R14" s="85" t="s">
        <v>58</v>
      </c>
      <c r="S14" s="86">
        <v>267939</v>
      </c>
      <c r="T14" s="84">
        <v>7184131</v>
      </c>
      <c r="U14" s="87">
        <v>322975</v>
      </c>
      <c r="V14" s="88">
        <v>8214256</v>
      </c>
      <c r="W14" s="89" t="s">
        <v>58</v>
      </c>
      <c r="X14" s="89" t="s">
        <v>58</v>
      </c>
      <c r="Y14" s="90">
        <v>1758</v>
      </c>
      <c r="Z14" s="91">
        <v>69</v>
      </c>
      <c r="AA14" s="58" t="s">
        <v>59</v>
      </c>
      <c r="AB14" s="52" t="s">
        <v>107</v>
      </c>
      <c r="AC14" s="49" t="s">
        <v>58</v>
      </c>
      <c r="AD14" s="49" t="s">
        <v>58</v>
      </c>
      <c r="AE14" s="49" t="s">
        <v>58</v>
      </c>
      <c r="AF14" s="62" t="s">
        <v>61</v>
      </c>
      <c r="AG14" s="104" t="s">
        <v>108</v>
      </c>
      <c r="AH14" s="56" t="s">
        <v>62</v>
      </c>
    </row>
    <row r="15" spans="1:34" ht="147.65" customHeight="1" x14ac:dyDescent="0.35">
      <c r="A15" s="29">
        <v>10</v>
      </c>
      <c r="B15" s="46" t="s">
        <v>109</v>
      </c>
      <c r="C15" s="37" t="s">
        <v>109</v>
      </c>
      <c r="D15" s="37" t="s">
        <v>110</v>
      </c>
      <c r="E15" s="37" t="s">
        <v>53</v>
      </c>
      <c r="F15" s="37" t="s">
        <v>66</v>
      </c>
      <c r="G15" s="37" t="s">
        <v>55</v>
      </c>
      <c r="H15" s="60" t="s">
        <v>56</v>
      </c>
      <c r="I15" s="37" t="s">
        <v>111</v>
      </c>
      <c r="J15" s="39" t="s">
        <v>12</v>
      </c>
      <c r="K15" s="83">
        <v>273000000</v>
      </c>
      <c r="L15" s="49">
        <v>222220000</v>
      </c>
      <c r="M15" s="49">
        <v>222220000</v>
      </c>
      <c r="N15" s="49">
        <f>44440000</f>
        <v>44440000</v>
      </c>
      <c r="O15" s="49">
        <v>9589333</v>
      </c>
      <c r="P15" s="49">
        <v>26667</v>
      </c>
      <c r="Q15" s="84" t="s">
        <v>58</v>
      </c>
      <c r="R15" s="85" t="s">
        <v>58</v>
      </c>
      <c r="S15" s="86" t="s">
        <v>58</v>
      </c>
      <c r="T15" s="84" t="s">
        <v>58</v>
      </c>
      <c r="U15" s="87">
        <v>2132</v>
      </c>
      <c r="V15" s="88">
        <v>42639</v>
      </c>
      <c r="W15" s="89" t="s">
        <v>58</v>
      </c>
      <c r="X15" s="89" t="s">
        <v>58</v>
      </c>
      <c r="Y15" s="90">
        <v>4498</v>
      </c>
      <c r="Z15" s="91">
        <v>225</v>
      </c>
      <c r="AA15" s="58" t="s">
        <v>59</v>
      </c>
      <c r="AB15" s="52" t="s">
        <v>112</v>
      </c>
      <c r="AC15" s="49" t="s">
        <v>58</v>
      </c>
      <c r="AD15" s="105" t="s">
        <v>113</v>
      </c>
      <c r="AE15" s="49" t="s">
        <v>58</v>
      </c>
      <c r="AF15" s="62" t="s">
        <v>61</v>
      </c>
      <c r="AG15" s="104" t="s">
        <v>114</v>
      </c>
      <c r="AH15" s="56" t="s">
        <v>62</v>
      </c>
    </row>
    <row r="16" spans="1:34" ht="170.5" x14ac:dyDescent="0.35">
      <c r="A16" s="29">
        <v>11</v>
      </c>
      <c r="B16" s="46" t="s">
        <v>115</v>
      </c>
      <c r="C16" s="37" t="s">
        <v>115</v>
      </c>
      <c r="D16" s="37" t="s">
        <v>116</v>
      </c>
      <c r="E16" s="37" t="s">
        <v>53</v>
      </c>
      <c r="F16" s="37" t="s">
        <v>66</v>
      </c>
      <c r="G16" s="37" t="s">
        <v>84</v>
      </c>
      <c r="H16" s="104" t="s">
        <v>56</v>
      </c>
      <c r="I16" s="37" t="s">
        <v>117</v>
      </c>
      <c r="J16" s="39" t="s">
        <v>12</v>
      </c>
      <c r="K16" s="83">
        <v>213000000</v>
      </c>
      <c r="L16" s="49">
        <v>173000000</v>
      </c>
      <c r="M16" s="49">
        <v>144000000</v>
      </c>
      <c r="N16" s="49">
        <v>11110000</v>
      </c>
      <c r="O16" s="49">
        <v>0</v>
      </c>
      <c r="P16" s="49">
        <v>0</v>
      </c>
      <c r="Q16" s="84" t="s">
        <v>58</v>
      </c>
      <c r="R16" s="85" t="s">
        <v>58</v>
      </c>
      <c r="S16" s="86">
        <v>0</v>
      </c>
      <c r="T16" s="84">
        <v>0</v>
      </c>
      <c r="U16" s="87">
        <v>0</v>
      </c>
      <c r="V16" s="88">
        <v>0</v>
      </c>
      <c r="W16" s="89">
        <v>0</v>
      </c>
      <c r="X16" s="89">
        <v>0</v>
      </c>
      <c r="Y16" s="90">
        <v>0</v>
      </c>
      <c r="Z16" s="91">
        <v>0</v>
      </c>
      <c r="AA16" s="58" t="s">
        <v>59</v>
      </c>
      <c r="AB16" s="52" t="s">
        <v>118</v>
      </c>
      <c r="AC16" s="49" t="s">
        <v>58</v>
      </c>
      <c r="AD16" s="49" t="s">
        <v>58</v>
      </c>
      <c r="AE16" s="49" t="s">
        <v>58</v>
      </c>
      <c r="AF16" s="62" t="s">
        <v>61</v>
      </c>
      <c r="AG16" s="104" t="s">
        <v>119</v>
      </c>
      <c r="AH16" s="56" t="s">
        <v>62</v>
      </c>
    </row>
    <row r="17" spans="1:34" ht="130.5" x14ac:dyDescent="0.35">
      <c r="A17" s="29">
        <v>12</v>
      </c>
      <c r="B17" s="46" t="s">
        <v>120</v>
      </c>
      <c r="C17" s="37" t="s">
        <v>120</v>
      </c>
      <c r="D17" s="37" t="s">
        <v>121</v>
      </c>
      <c r="E17" s="37" t="s">
        <v>53</v>
      </c>
      <c r="F17" s="37" t="s">
        <v>54</v>
      </c>
      <c r="G17" s="37" t="s">
        <v>84</v>
      </c>
      <c r="H17" s="60" t="s">
        <v>56</v>
      </c>
      <c r="I17" s="37" t="s">
        <v>122</v>
      </c>
      <c r="J17" s="39" t="s">
        <v>12</v>
      </c>
      <c r="K17" s="83">
        <v>115000000</v>
      </c>
      <c r="L17" s="49">
        <v>93350000</v>
      </c>
      <c r="M17" s="49">
        <v>77790000</v>
      </c>
      <c r="N17" s="49">
        <f>11110000</f>
        <v>11110000</v>
      </c>
      <c r="O17" s="49">
        <v>28444444</v>
      </c>
      <c r="P17" s="49">
        <v>0</v>
      </c>
      <c r="Q17" s="84" t="s">
        <v>58</v>
      </c>
      <c r="R17" s="85" t="s">
        <v>58</v>
      </c>
      <c r="S17" s="86" t="s">
        <v>58</v>
      </c>
      <c r="T17" s="84" t="s">
        <v>58</v>
      </c>
      <c r="U17" s="87">
        <v>30157</v>
      </c>
      <c r="V17" s="88">
        <v>603137</v>
      </c>
      <c r="W17" s="89" t="s">
        <v>58</v>
      </c>
      <c r="X17" s="89" t="s">
        <v>58</v>
      </c>
      <c r="Y17" s="90">
        <v>943</v>
      </c>
      <c r="Z17" s="91">
        <v>47</v>
      </c>
      <c r="AA17" s="58" t="s">
        <v>59</v>
      </c>
      <c r="AB17" s="52" t="s">
        <v>112</v>
      </c>
      <c r="AC17" s="49" t="s">
        <v>58</v>
      </c>
      <c r="AD17" s="49" t="s">
        <v>58</v>
      </c>
      <c r="AE17" s="49" t="s">
        <v>58</v>
      </c>
      <c r="AF17" s="62" t="s">
        <v>61</v>
      </c>
      <c r="AG17" s="62" t="s">
        <v>58</v>
      </c>
      <c r="AH17" s="56" t="s">
        <v>62</v>
      </c>
    </row>
    <row r="18" spans="1:34" ht="130.5" x14ac:dyDescent="0.35">
      <c r="A18" s="29">
        <v>13</v>
      </c>
      <c r="B18" s="46" t="s">
        <v>123</v>
      </c>
      <c r="C18" s="37" t="s">
        <v>123</v>
      </c>
      <c r="D18" s="37" t="s">
        <v>124</v>
      </c>
      <c r="E18" s="37" t="s">
        <v>53</v>
      </c>
      <c r="F18" s="37" t="s">
        <v>66</v>
      </c>
      <c r="G18" s="37" t="s">
        <v>55</v>
      </c>
      <c r="H18" s="60" t="s">
        <v>56</v>
      </c>
      <c r="I18" s="37" t="s">
        <v>106</v>
      </c>
      <c r="J18" s="39" t="s">
        <v>12</v>
      </c>
      <c r="K18" s="83">
        <v>318000000</v>
      </c>
      <c r="L18" s="49">
        <v>258200000</v>
      </c>
      <c r="M18" s="49">
        <v>209900000</v>
      </c>
      <c r="N18" s="49">
        <f>20990000</f>
        <v>20990000</v>
      </c>
      <c r="O18" s="49">
        <v>32312377</v>
      </c>
      <c r="P18" s="49">
        <v>3713229</v>
      </c>
      <c r="Q18" s="84" t="s">
        <v>58</v>
      </c>
      <c r="R18" s="85" t="s">
        <v>58</v>
      </c>
      <c r="S18" s="86" t="s">
        <v>58</v>
      </c>
      <c r="T18" s="84" t="s">
        <v>58</v>
      </c>
      <c r="U18" s="87">
        <v>32006</v>
      </c>
      <c r="V18" s="88">
        <v>640110</v>
      </c>
      <c r="W18" s="89">
        <v>3.3</v>
      </c>
      <c r="X18" s="89">
        <v>3.3</v>
      </c>
      <c r="Y18" s="90">
        <v>1010</v>
      </c>
      <c r="Z18" s="91">
        <v>50</v>
      </c>
      <c r="AA18" s="58" t="s">
        <v>59</v>
      </c>
      <c r="AB18" s="52" t="s">
        <v>125</v>
      </c>
      <c r="AC18" s="49" t="s">
        <v>58</v>
      </c>
      <c r="AD18" s="49" t="s">
        <v>58</v>
      </c>
      <c r="AE18" s="49" t="s">
        <v>58</v>
      </c>
      <c r="AF18" s="62" t="s">
        <v>61</v>
      </c>
      <c r="AG18" s="104" t="s">
        <v>126</v>
      </c>
      <c r="AH18" s="56" t="s">
        <v>62</v>
      </c>
    </row>
    <row r="19" spans="1:34" ht="201.5" x14ac:dyDescent="0.35">
      <c r="A19" s="29">
        <v>14</v>
      </c>
      <c r="B19" s="46" t="s">
        <v>127</v>
      </c>
      <c r="C19" s="37" t="s">
        <v>127</v>
      </c>
      <c r="D19" s="37" t="s">
        <v>128</v>
      </c>
      <c r="E19" s="37" t="s">
        <v>53</v>
      </c>
      <c r="F19" s="37" t="s">
        <v>66</v>
      </c>
      <c r="G19" s="37" t="s">
        <v>84</v>
      </c>
      <c r="H19" s="60" t="s">
        <v>56</v>
      </c>
      <c r="I19" s="37" t="s">
        <v>129</v>
      </c>
      <c r="J19" s="39" t="s">
        <v>12</v>
      </c>
      <c r="K19" s="83">
        <v>273000000</v>
      </c>
      <c r="L19" s="49">
        <v>222220000</v>
      </c>
      <c r="M19" s="49">
        <v>222220000</v>
      </c>
      <c r="N19" s="49">
        <f>22200000</f>
        <v>22200000</v>
      </c>
      <c r="O19" s="49">
        <v>0</v>
      </c>
      <c r="P19" s="49">
        <v>0</v>
      </c>
      <c r="Q19" s="84" t="s">
        <v>58</v>
      </c>
      <c r="R19" s="85" t="s">
        <v>58</v>
      </c>
      <c r="S19" s="86">
        <v>0</v>
      </c>
      <c r="T19" s="84">
        <v>0</v>
      </c>
      <c r="U19" s="87">
        <v>0</v>
      </c>
      <c r="V19" s="88">
        <v>0</v>
      </c>
      <c r="W19" s="89">
        <v>0</v>
      </c>
      <c r="X19" s="89">
        <v>0</v>
      </c>
      <c r="Y19" s="90">
        <v>0</v>
      </c>
      <c r="Z19" s="91">
        <v>0</v>
      </c>
      <c r="AA19" s="58" t="s">
        <v>59</v>
      </c>
      <c r="AB19" s="52" t="s">
        <v>130</v>
      </c>
      <c r="AC19" s="49" t="s">
        <v>58</v>
      </c>
      <c r="AD19" s="49" t="s">
        <v>58</v>
      </c>
      <c r="AE19" s="49" t="s">
        <v>58</v>
      </c>
      <c r="AF19" s="62" t="s">
        <v>61</v>
      </c>
      <c r="AG19" s="104" t="s">
        <v>131</v>
      </c>
      <c r="AH19" s="56" t="s">
        <v>62</v>
      </c>
    </row>
    <row r="20" spans="1:34" ht="130.5" x14ac:dyDescent="0.35">
      <c r="A20" s="29">
        <v>15</v>
      </c>
      <c r="B20" s="46" t="s">
        <v>132</v>
      </c>
      <c r="C20" s="37" t="s">
        <v>132</v>
      </c>
      <c r="D20" s="37" t="s">
        <v>133</v>
      </c>
      <c r="E20" s="37" t="s">
        <v>53</v>
      </c>
      <c r="F20" s="37" t="s">
        <v>66</v>
      </c>
      <c r="G20" s="37" t="s">
        <v>84</v>
      </c>
      <c r="H20" s="60" t="s">
        <v>56</v>
      </c>
      <c r="I20" s="37" t="s">
        <v>134</v>
      </c>
      <c r="J20" s="39" t="s">
        <v>12</v>
      </c>
      <c r="K20" s="83">
        <v>410000000</v>
      </c>
      <c r="L20" s="49">
        <v>333000000</v>
      </c>
      <c r="M20" s="49">
        <v>333000000</v>
      </c>
      <c r="N20" s="49">
        <f>44440000</f>
        <v>44440000</v>
      </c>
      <c r="O20" s="49">
        <v>28034529</v>
      </c>
      <c r="P20" s="49">
        <v>0</v>
      </c>
      <c r="Q20" s="84" t="s">
        <v>58</v>
      </c>
      <c r="R20" s="85" t="s">
        <v>58</v>
      </c>
      <c r="S20" s="86">
        <v>8837</v>
      </c>
      <c r="T20" s="84">
        <v>114881</v>
      </c>
      <c r="U20" s="87">
        <v>15438</v>
      </c>
      <c r="V20" s="88">
        <v>200694</v>
      </c>
      <c r="W20" s="89">
        <v>1.9</v>
      </c>
      <c r="X20" s="89">
        <v>1.9</v>
      </c>
      <c r="Y20" s="90">
        <v>1816</v>
      </c>
      <c r="Z20" s="91">
        <v>140</v>
      </c>
      <c r="AA20" s="58" t="s">
        <v>59</v>
      </c>
      <c r="AB20" s="52" t="s">
        <v>135</v>
      </c>
      <c r="AC20" s="49" t="s">
        <v>58</v>
      </c>
      <c r="AD20" s="49" t="s">
        <v>58</v>
      </c>
      <c r="AE20" s="49" t="s">
        <v>58</v>
      </c>
      <c r="AF20" s="62" t="s">
        <v>61</v>
      </c>
      <c r="AG20" s="104" t="s">
        <v>136</v>
      </c>
      <c r="AH20" s="56" t="s">
        <v>62</v>
      </c>
    </row>
    <row r="21" spans="1:34" ht="153.75" customHeight="1" x14ac:dyDescent="0.35">
      <c r="A21" s="29">
        <v>16</v>
      </c>
      <c r="B21" s="46" t="s">
        <v>137</v>
      </c>
      <c r="C21" s="37" t="s">
        <v>137</v>
      </c>
      <c r="D21" s="37" t="s">
        <v>138</v>
      </c>
      <c r="E21" s="37" t="s">
        <v>139</v>
      </c>
      <c r="F21" s="37" t="s">
        <v>66</v>
      </c>
      <c r="G21" s="37" t="s">
        <v>84</v>
      </c>
      <c r="H21" s="60" t="s">
        <v>56</v>
      </c>
      <c r="I21" s="37" t="s">
        <v>140</v>
      </c>
      <c r="J21" s="39" t="s">
        <v>12</v>
      </c>
      <c r="K21" s="83">
        <v>781000000</v>
      </c>
      <c r="L21" s="49">
        <v>635000000</v>
      </c>
      <c r="M21" s="49">
        <v>444440000</v>
      </c>
      <c r="N21" s="49">
        <f>22222222</f>
        <v>22222222</v>
      </c>
      <c r="O21" s="49">
        <v>0</v>
      </c>
      <c r="P21" s="49">
        <v>0</v>
      </c>
      <c r="Q21" s="84" t="s">
        <v>58</v>
      </c>
      <c r="R21" s="85" t="s">
        <v>58</v>
      </c>
      <c r="S21" s="86">
        <v>0</v>
      </c>
      <c r="T21" s="84">
        <v>0</v>
      </c>
      <c r="U21" s="87">
        <v>0</v>
      </c>
      <c r="V21" s="88">
        <v>0</v>
      </c>
      <c r="W21" s="89">
        <v>0</v>
      </c>
      <c r="X21" s="89">
        <v>0</v>
      </c>
      <c r="Y21" s="90">
        <v>0</v>
      </c>
      <c r="Z21" s="91">
        <v>0</v>
      </c>
      <c r="AA21" s="58" t="s">
        <v>59</v>
      </c>
      <c r="AB21" s="52" t="s">
        <v>141</v>
      </c>
      <c r="AC21" s="49" t="s">
        <v>58</v>
      </c>
      <c r="AD21" s="49" t="s">
        <v>58</v>
      </c>
      <c r="AE21" s="49" t="s">
        <v>58</v>
      </c>
      <c r="AF21" s="62" t="s">
        <v>61</v>
      </c>
      <c r="AG21" s="104" t="s">
        <v>142</v>
      </c>
      <c r="AH21" s="56" t="s">
        <v>62</v>
      </c>
    </row>
    <row r="22" spans="1:34" ht="155.5" thickBot="1" x14ac:dyDescent="0.4">
      <c r="A22" s="29">
        <v>17</v>
      </c>
      <c r="B22" s="47" t="s">
        <v>143</v>
      </c>
      <c r="C22" s="41" t="s">
        <v>144</v>
      </c>
      <c r="D22" s="41" t="s">
        <v>145</v>
      </c>
      <c r="E22" s="41" t="s">
        <v>139</v>
      </c>
      <c r="F22" s="41" t="s">
        <v>66</v>
      </c>
      <c r="G22" s="41" t="s">
        <v>55</v>
      </c>
      <c r="H22" s="60" t="s">
        <v>56</v>
      </c>
      <c r="I22" s="41" t="s">
        <v>146</v>
      </c>
      <c r="J22" s="42" t="s">
        <v>12</v>
      </c>
      <c r="K22" s="92">
        <v>547000000</v>
      </c>
      <c r="L22" s="51">
        <v>444400000</v>
      </c>
      <c r="M22" s="51">
        <v>133330000</v>
      </c>
      <c r="N22" s="51">
        <f>22222222+111111111</f>
        <v>133333333</v>
      </c>
      <c r="O22" s="51">
        <v>27134700</v>
      </c>
      <c r="P22" s="51">
        <v>27134700</v>
      </c>
      <c r="Q22" s="93" t="s">
        <v>58</v>
      </c>
      <c r="R22" s="100" t="s">
        <v>147</v>
      </c>
      <c r="S22" s="94">
        <v>158113</v>
      </c>
      <c r="T22" s="93">
        <v>3162252</v>
      </c>
      <c r="U22" s="95">
        <v>15541</v>
      </c>
      <c r="V22" s="96">
        <v>310829</v>
      </c>
      <c r="W22" s="97">
        <v>121</v>
      </c>
      <c r="X22" s="98" t="s">
        <v>58</v>
      </c>
      <c r="Y22" s="98">
        <v>1746</v>
      </c>
      <c r="Z22" s="99">
        <v>87</v>
      </c>
      <c r="AA22" s="59" t="s">
        <v>59</v>
      </c>
      <c r="AB22" s="54" t="s">
        <v>148</v>
      </c>
      <c r="AC22" s="51" t="s">
        <v>58</v>
      </c>
      <c r="AD22" s="51" t="s">
        <v>58</v>
      </c>
      <c r="AE22" s="51" t="s">
        <v>58</v>
      </c>
      <c r="AF22" s="102" t="s">
        <v>61</v>
      </c>
      <c r="AG22" s="106" t="s">
        <v>149</v>
      </c>
      <c r="AH22" s="103" t="s">
        <v>62</v>
      </c>
    </row>
    <row r="23" spans="1:34" x14ac:dyDescent="0.35">
      <c r="N23" s="28"/>
    </row>
    <row r="25" spans="1:34" x14ac:dyDescent="0.35">
      <c r="O25" s="25"/>
    </row>
  </sheetData>
  <sheetProtection algorithmName="SHA-512" hashValue="5V4bAAxdrMx1OqDujkGRR4XTcN5+xLZESgHCkhli+2VD8Ze1E6x3t72Owcu5gKxRMr2OIW4bNG6HjzxpGOYEBQ==" saltValue="F2mp0Vc61soe187KNAB7ww==" spinCount="100000" sheet="1" objects="1" scenarios="1"/>
  <autoFilter ref="A5:AH22" xr:uid="{00000000-0009-0000-0000-000001000000}"/>
  <mergeCells count="35">
    <mergeCell ref="AE3:AE5"/>
    <mergeCell ref="AD3:AD5"/>
    <mergeCell ref="K3:K5"/>
    <mergeCell ref="L3:L5"/>
    <mergeCell ref="M3:M5"/>
    <mergeCell ref="N3:N5"/>
    <mergeCell ref="O3:O5"/>
    <mergeCell ref="P3:P5"/>
    <mergeCell ref="I3:I5"/>
    <mergeCell ref="H3:H5"/>
    <mergeCell ref="J3:J5"/>
    <mergeCell ref="C3:C5"/>
    <mergeCell ref="A2:J2"/>
    <mergeCell ref="A3:A5"/>
    <mergeCell ref="B3:B5"/>
    <mergeCell ref="D3:D5"/>
    <mergeCell ref="E3:E5"/>
    <mergeCell ref="F3:F5"/>
    <mergeCell ref="G3:G5"/>
    <mergeCell ref="S2:Z2"/>
    <mergeCell ref="R3:R5"/>
    <mergeCell ref="K2:R2"/>
    <mergeCell ref="AA2:AH2"/>
    <mergeCell ref="AH3:AH5"/>
    <mergeCell ref="AF3:AF5"/>
    <mergeCell ref="AG3:AG5"/>
    <mergeCell ref="S4:T4"/>
    <mergeCell ref="U4:V4"/>
    <mergeCell ref="W4:X4"/>
    <mergeCell ref="Y4:Z4"/>
    <mergeCell ref="Q3:Q5"/>
    <mergeCell ref="S3:Z3"/>
    <mergeCell ref="AA3:AA5"/>
    <mergeCell ref="AB3:AB5"/>
    <mergeCell ref="AC3:AC5"/>
  </mergeCells>
  <dataValidations count="4">
    <dataValidation type="list" allowBlank="1" showInputMessage="1" showErrorMessage="1" sqref="E1:E2 E6:E1048576" xr:uid="{00000000-0002-0000-0100-000000000000}">
      <formula1>"Priority, Non-priority"</formula1>
    </dataValidation>
    <dataValidation type="list" allowBlank="1" showInputMessage="1" showErrorMessage="1" sqref="F6:F22" xr:uid="{00000000-0002-0000-0100-000001000000}">
      <formula1>"Project, Large-scale project, Scheme, Large-scale scheme"</formula1>
    </dataValidation>
    <dataValidation type="list" allowBlank="1" showInputMessage="1" showErrorMessage="1" sqref="G1:G2 G105:G1048576" xr:uid="{00000000-0002-0000-0100-000002000000}">
      <formula1>"Early stages, Advanced stage, Completed"</formula1>
    </dataValidation>
    <dataValidation type="list" allowBlank="1" showInputMessage="1" showErrorMessage="1" sqref="G6:G104 H23:H71" xr:uid="{00000000-0002-0000-0100-000003000000}">
      <formula1>"Not started, Tender ongoing, Construction ongoing, Complete"</formula1>
    </dataValidation>
  </dataValidations>
  <hyperlinks>
    <hyperlink ref="H6" r:id="rId1" display="https://www.gov.pl/web/funduszmodernizacyjny/Programy-Priorytetowe" xr:uid="{00000000-0004-0000-0100-000000000000}"/>
    <hyperlink ref="H7" r:id="rId2" display="https://www.gov.pl/web/funduszmodernizacyjny/Programy-Priorytetowe" xr:uid="{00000000-0004-0000-0100-000001000000}"/>
    <hyperlink ref="H8" r:id="rId3" display="https://www.gov.pl/web/funduszmodernizacyjny/Programy-Priorytetowe" xr:uid="{00000000-0004-0000-0100-000002000000}"/>
    <hyperlink ref="H9" r:id="rId4" display="https://www.gov.pl/web/funduszmodernizacyjny/Programy-Priorytetowe" xr:uid="{00000000-0004-0000-0100-000003000000}"/>
    <hyperlink ref="H10" r:id="rId5" display="https://www.gov.pl/web/funduszmodernizacyjny/Programy-Priorytetowe" xr:uid="{00000000-0004-0000-0100-000004000000}"/>
    <hyperlink ref="H11" r:id="rId6" display="https://www.gov.pl/web/funduszmodernizacyjny/Programy-Priorytetowe" xr:uid="{00000000-0004-0000-0100-000005000000}"/>
    <hyperlink ref="H12" r:id="rId7" display="https://www.gov.pl/web/funduszmodernizacyjny/Programy-Priorytetowe" xr:uid="{00000000-0004-0000-0100-000006000000}"/>
    <hyperlink ref="H13" r:id="rId8" display="https://www.gov.pl/web/funduszmodernizacyjny/Programy-Priorytetowe" xr:uid="{00000000-0004-0000-0100-000007000000}"/>
    <hyperlink ref="H14" r:id="rId9" display="https://www.gov.pl/web/funduszmodernizacyjny/Programy-Priorytetowe" xr:uid="{00000000-0004-0000-0100-000008000000}"/>
    <hyperlink ref="H15" r:id="rId10" display="https://www.gov.pl/web/funduszmodernizacyjny/Programy-Priorytetowe" xr:uid="{00000000-0004-0000-0100-000009000000}"/>
    <hyperlink ref="H16" r:id="rId11" display="https://www.gov.pl/web/funduszmodernizacyjny/Programy-Priorytetowe" xr:uid="{00000000-0004-0000-0100-00000A000000}"/>
    <hyperlink ref="H17" r:id="rId12" display="https://www.gov.pl/web/funduszmodernizacyjny/Programy-Priorytetowe" xr:uid="{00000000-0004-0000-0100-00000B000000}"/>
    <hyperlink ref="H18" r:id="rId13" display="https://www.gov.pl/web/funduszmodernizacyjny/Programy-Priorytetowe" xr:uid="{00000000-0004-0000-0100-00000C000000}"/>
    <hyperlink ref="H19" r:id="rId14" display="https://www.gov.pl/web/funduszmodernizacyjny/Programy-Priorytetowe" xr:uid="{00000000-0004-0000-0100-00000D000000}"/>
    <hyperlink ref="H20" r:id="rId15" display="https://www.gov.pl/web/funduszmodernizacyjny/Programy-Priorytetowe" xr:uid="{00000000-0004-0000-0100-00000E000000}"/>
    <hyperlink ref="H21" r:id="rId16" display="https://www.gov.pl/web/funduszmodernizacyjny/Programy-Priorytetowe" xr:uid="{00000000-0004-0000-0100-00000F000000}"/>
    <hyperlink ref="H22" r:id="rId17" display="https://www.gov.pl/web/funduszmodernizacyjny/Programy-Priorytetowe" xr:uid="{00000000-0004-0000-0100-000010000000}"/>
    <hyperlink ref="AG10" r:id="rId18" display="https://www.gov.pl/web/funduszmodernizacyjny/kogeneracja-dla-energetyki-i-przemyslu2" xr:uid="{00000000-0004-0000-0100-000011000000}"/>
    <hyperlink ref="AG7" r:id="rId19" display="https://www.gov.pl/web/funduszmodernizacyjny/-elektroenergetyka-inteligentna-infrastruktura-energetyczna" xr:uid="{00000000-0004-0000-0100-000012000000}"/>
    <hyperlink ref="AG8" r:id="rId20" display="https://www.gov.pl/web/funduszmodernizacyjny/rozwoj-infrastruktury-elektroenergetycznej-na-potrzeby-rozwoju-stacji-ladowania-pojazdow-elektrycznych2" xr:uid="{00000000-0004-0000-0100-000013000000}"/>
    <hyperlink ref="AG9" r:id="rId21" display="https://www.gov.pl/web/funduszmodernizacyjny/kogeneracja-dla-energetyki-i-przemyslu2" xr:uid="{00000000-0004-0000-0100-000014000000}"/>
    <hyperlink ref="AG11" r:id="rId22" display="https://www.gov.pl/web/funduszmodernizacyjny/kogeneracja-dla-cieplownictwa2" xr:uid="{00000000-0004-0000-0100-000015000000}"/>
    <hyperlink ref="AG13" r:id="rId23" display="https://www.gov.pl/web/funduszmodernizacyjny/digitalizacja-sieci-cieplowniczych2" xr:uid="{00000000-0004-0000-0100-000016000000}"/>
    <hyperlink ref="AG14" r:id="rId24" display="https://www.gov.pl/web/funduszmodernizacyjny/-wykorzystanie-paliw-alternatywnych-na-cele-energetyczne" xr:uid="{00000000-0004-0000-0100-000017000000}"/>
    <hyperlink ref="AG15" r:id="rId25" display="https://www.gov.pl/web/funduszmodernizacyjny/wsparcie-wykorzystania-magazynow-oraz-innych-urzadzen-na-cele-stabilizacji-sieci---program-dla-operatorow-sieci-dystrybucyjnych" xr:uid="{00000000-0004-0000-0100-000018000000}"/>
    <hyperlink ref="AG16" r:id="rId26" display="https://www.gov.pl/web/funduszmodernizacyjny/przemysl-energochlonny---oze2" xr:uid="{00000000-0004-0000-0100-000019000000}"/>
    <hyperlink ref="AG18" r:id="rId27" display="https://www.gov.pl/web/funduszmodernizacyjny/energia-dla-wsi2" xr:uid="{00000000-0004-0000-0100-00001A000000}"/>
    <hyperlink ref="AG19" r:id="rId28" display="https://www.gov.pl/web/funduszmodernizacyjny/kogeneracja-powiatowa2" xr:uid="{00000000-0004-0000-0100-00001B000000}"/>
    <hyperlink ref="AG20" r:id="rId29" display="https://www.gov.pl/web/funduszmodernizacyjny/rozwoj-kogeneracji-w-oparciu-o-biogaz-komunalny3" xr:uid="{00000000-0004-0000-0100-00001C000000}"/>
    <hyperlink ref="AG21" r:id="rId30" display="https://www.gov.pl/web/funduszmodernizacyjny/oze---zrodlo-ciepla-dla-cieplownictwa" xr:uid="{00000000-0004-0000-0100-00001D000000}"/>
    <hyperlink ref="AG22" r:id="rId31" display="https://www.gov.pl/web/funduszmodernizacyjny/moje-cieplo2" xr:uid="{00000000-0004-0000-0100-00001E000000}"/>
  </hyperlinks>
  <pageMargins left="0.7" right="0.7" top="0.75" bottom="0.75" header="0.3" footer="0.3"/>
  <pageSetup paperSize="9" orientation="portrait" verticalDpi="0" r:id="rId3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9"/>
  <sheetViews>
    <sheetView tabSelected="1" zoomScale="55" zoomScaleNormal="55" zoomScalePageLayoutView="60" workbookViewId="0">
      <pane xSplit="2" ySplit="2" topLeftCell="C3" activePane="bottomRight" state="frozen"/>
      <selection pane="topRight" activeCell="C1" sqref="C1"/>
      <selection pane="bottomLeft" activeCell="A2" sqref="A2"/>
      <selection pane="bottomRight" activeCell="K6" sqref="K6"/>
    </sheetView>
  </sheetViews>
  <sheetFormatPr defaultColWidth="0" defaultRowHeight="0" customHeight="1" zeroHeight="1" x14ac:dyDescent="0.35"/>
  <cols>
    <col min="1" max="1" width="9.1796875" customWidth="1"/>
    <col min="2" max="2" width="31.1796875" customWidth="1"/>
    <col min="3" max="5" width="26" style="25" customWidth="1"/>
    <col min="6" max="6" width="41.81640625" style="25" customWidth="1"/>
    <col min="7" max="8" width="26" style="25" customWidth="1"/>
    <col min="9" max="9" width="33.453125" style="25" customWidth="1"/>
    <col min="10" max="10" width="26" style="25" customWidth="1"/>
    <col min="11" max="11" width="26" style="32" customWidth="1"/>
    <col min="12" max="14" width="26" style="25" customWidth="1"/>
    <col min="15" max="15" width="38.1796875" style="28" customWidth="1"/>
    <col min="16" max="16" width="0" hidden="1" customWidth="1"/>
  </cols>
  <sheetData>
    <row r="1" spans="1:15" ht="15" hidden="1" thickBot="1" x14ac:dyDescent="0.4">
      <c r="K1" s="25"/>
    </row>
    <row r="2" spans="1:15" ht="66" customHeight="1" thickBot="1" x14ac:dyDescent="0.4">
      <c r="A2" s="30"/>
      <c r="B2" s="31"/>
      <c r="C2" s="176" t="s">
        <v>150</v>
      </c>
      <c r="D2" s="177"/>
      <c r="E2" s="177"/>
      <c r="F2" s="177"/>
      <c r="G2" s="177"/>
      <c r="H2" s="177"/>
      <c r="I2" s="177"/>
      <c r="J2" s="177"/>
      <c r="K2" s="185" t="s">
        <v>151</v>
      </c>
      <c r="L2" s="185"/>
      <c r="M2" s="185"/>
      <c r="N2" s="185"/>
      <c r="O2" s="186"/>
    </row>
    <row r="3" spans="1:15" ht="100.5" customHeight="1" x14ac:dyDescent="0.35">
      <c r="A3" s="179" t="s">
        <v>18</v>
      </c>
      <c r="B3" s="182" t="s">
        <v>152</v>
      </c>
      <c r="C3" s="171" t="s">
        <v>153</v>
      </c>
      <c r="D3" s="166" t="s">
        <v>154</v>
      </c>
      <c r="E3" s="166" t="s">
        <v>155</v>
      </c>
      <c r="F3" s="166" t="s">
        <v>156</v>
      </c>
      <c r="G3" s="166" t="s">
        <v>157</v>
      </c>
      <c r="H3" s="166" t="s">
        <v>158</v>
      </c>
      <c r="I3" s="166" t="s">
        <v>159</v>
      </c>
      <c r="J3" s="166" t="s">
        <v>160</v>
      </c>
      <c r="K3" s="190" t="s">
        <v>161</v>
      </c>
      <c r="L3" s="190" t="s">
        <v>162</v>
      </c>
      <c r="M3" s="190" t="s">
        <v>163</v>
      </c>
      <c r="N3" s="190" t="s">
        <v>164</v>
      </c>
      <c r="O3" s="187" t="s">
        <v>165</v>
      </c>
    </row>
    <row r="4" spans="1:15" ht="64.5" customHeight="1" x14ac:dyDescent="0.35">
      <c r="A4" s="180"/>
      <c r="B4" s="183"/>
      <c r="C4" s="172"/>
      <c r="D4" s="167"/>
      <c r="E4" s="167"/>
      <c r="F4" s="167"/>
      <c r="G4" s="167"/>
      <c r="H4" s="167"/>
      <c r="I4" s="167"/>
      <c r="J4" s="167"/>
      <c r="K4" s="191"/>
      <c r="L4" s="191"/>
      <c r="M4" s="191"/>
      <c r="N4" s="191"/>
      <c r="O4" s="188"/>
    </row>
    <row r="5" spans="1:15" ht="15" thickBot="1" x14ac:dyDescent="0.4">
      <c r="A5" s="181"/>
      <c r="B5" s="184"/>
      <c r="C5" s="173"/>
      <c r="D5" s="178"/>
      <c r="E5" s="178"/>
      <c r="F5" s="178"/>
      <c r="G5" s="178"/>
      <c r="H5" s="178"/>
      <c r="I5" s="178"/>
      <c r="J5" s="178"/>
      <c r="K5" s="192"/>
      <c r="L5" s="192"/>
      <c r="M5" s="192"/>
      <c r="N5" s="192"/>
      <c r="O5" s="189"/>
    </row>
    <row r="6" spans="1:15" ht="186" x14ac:dyDescent="0.35">
      <c r="A6" s="69">
        <v>1</v>
      </c>
      <c r="B6" s="70" t="s">
        <v>166</v>
      </c>
      <c r="C6" s="124" t="s">
        <v>167</v>
      </c>
      <c r="D6" s="115" t="s">
        <v>12</v>
      </c>
      <c r="E6" s="53">
        <f>2000000000/4.5</f>
        <v>444444444.44444442</v>
      </c>
      <c r="F6" s="125" t="s">
        <v>168</v>
      </c>
      <c r="G6" s="101" t="s">
        <v>169</v>
      </c>
      <c r="H6" s="53">
        <f>2000000000/4.5</f>
        <v>444444444.44444442</v>
      </c>
      <c r="I6" s="126" t="s">
        <v>170</v>
      </c>
      <c r="J6" s="127" t="s">
        <v>58</v>
      </c>
      <c r="K6" s="114" t="s">
        <v>171</v>
      </c>
      <c r="L6" s="101" t="s">
        <v>172</v>
      </c>
      <c r="M6" s="115" t="s">
        <v>173</v>
      </c>
      <c r="N6" s="115" t="s">
        <v>174</v>
      </c>
      <c r="O6" s="116" t="s">
        <v>175</v>
      </c>
    </row>
    <row r="7" spans="1:15" ht="186" x14ac:dyDescent="0.35">
      <c r="A7" s="24">
        <v>2</v>
      </c>
      <c r="B7" s="71" t="s">
        <v>176</v>
      </c>
      <c r="C7" s="128" t="s">
        <v>167</v>
      </c>
      <c r="D7" s="64" t="s">
        <v>12</v>
      </c>
      <c r="E7" s="52">
        <f>3000000000/4.5</f>
        <v>666666666.66666663</v>
      </c>
      <c r="F7" s="110" t="s">
        <v>177</v>
      </c>
      <c r="G7" s="62" t="s">
        <v>178</v>
      </c>
      <c r="H7" s="52">
        <f>3000000000/4.5</f>
        <v>666666666.66666663</v>
      </c>
      <c r="I7" s="109" t="s">
        <v>170</v>
      </c>
      <c r="J7" s="118" t="s">
        <v>58</v>
      </c>
      <c r="K7" s="117" t="s">
        <v>179</v>
      </c>
      <c r="L7" s="62" t="s">
        <v>172</v>
      </c>
      <c r="M7" s="64" t="s">
        <v>173</v>
      </c>
      <c r="N7" s="64" t="s">
        <v>174</v>
      </c>
      <c r="O7" s="118" t="s">
        <v>180</v>
      </c>
    </row>
    <row r="8" spans="1:15" ht="186" x14ac:dyDescent="0.35">
      <c r="A8" s="24">
        <v>3</v>
      </c>
      <c r="B8" s="71" t="s">
        <v>181</v>
      </c>
      <c r="C8" s="128" t="s">
        <v>167</v>
      </c>
      <c r="D8" s="64" t="s">
        <v>12</v>
      </c>
      <c r="E8" s="52">
        <f>2500000000/4.5</f>
        <v>555555555.55555558</v>
      </c>
      <c r="F8" s="110" t="s">
        <v>182</v>
      </c>
      <c r="G8" s="62" t="s">
        <v>178</v>
      </c>
      <c r="H8" s="52">
        <f>2500000000/4.5</f>
        <v>555555555.55555558</v>
      </c>
      <c r="I8" s="109" t="s">
        <v>170</v>
      </c>
      <c r="J8" s="118" t="s">
        <v>58</v>
      </c>
      <c r="K8" s="117" t="s">
        <v>179</v>
      </c>
      <c r="L8" s="62" t="s">
        <v>172</v>
      </c>
      <c r="M8" s="64" t="s">
        <v>173</v>
      </c>
      <c r="N8" s="64" t="s">
        <v>174</v>
      </c>
      <c r="O8" s="118" t="s">
        <v>180</v>
      </c>
    </row>
    <row r="9" spans="1:15" ht="186" x14ac:dyDescent="0.35">
      <c r="A9" s="24">
        <v>4</v>
      </c>
      <c r="B9" s="71" t="s">
        <v>183</v>
      </c>
      <c r="C9" s="128" t="s">
        <v>167</v>
      </c>
      <c r="D9" s="64" t="s">
        <v>12</v>
      </c>
      <c r="E9" s="52" t="s">
        <v>184</v>
      </c>
      <c r="F9" s="110" t="s">
        <v>185</v>
      </c>
      <c r="G9" s="62" t="s">
        <v>186</v>
      </c>
      <c r="H9" s="52" t="s">
        <v>184</v>
      </c>
      <c r="I9" s="109" t="s">
        <v>170</v>
      </c>
      <c r="J9" s="118" t="s">
        <v>58</v>
      </c>
      <c r="K9" s="117" t="s">
        <v>179</v>
      </c>
      <c r="L9" s="62" t="s">
        <v>172</v>
      </c>
      <c r="M9" s="64" t="s">
        <v>173</v>
      </c>
      <c r="N9" s="64" t="s">
        <v>174</v>
      </c>
      <c r="O9" s="118" t="s">
        <v>180</v>
      </c>
    </row>
    <row r="10" spans="1:15" ht="232.5" x14ac:dyDescent="0.35">
      <c r="A10" s="24">
        <v>5</v>
      </c>
      <c r="B10" s="71" t="s">
        <v>187</v>
      </c>
      <c r="C10" s="128" t="s">
        <v>167</v>
      </c>
      <c r="D10" s="64" t="s">
        <v>12</v>
      </c>
      <c r="E10" s="52">
        <f>2000000000/4.5</f>
        <v>444444444.44444442</v>
      </c>
      <c r="F10" s="110" t="s">
        <v>188</v>
      </c>
      <c r="G10" s="62" t="s">
        <v>178</v>
      </c>
      <c r="H10" s="52">
        <f>2000000000/4.5</f>
        <v>444444444.44444442</v>
      </c>
      <c r="I10" s="109" t="s">
        <v>170</v>
      </c>
      <c r="J10" s="118" t="s">
        <v>58</v>
      </c>
      <c r="K10" s="117" t="s">
        <v>179</v>
      </c>
      <c r="L10" s="62" t="s">
        <v>172</v>
      </c>
      <c r="M10" s="64" t="s">
        <v>173</v>
      </c>
      <c r="N10" s="64" t="s">
        <v>174</v>
      </c>
      <c r="O10" s="118" t="s">
        <v>180</v>
      </c>
    </row>
    <row r="11" spans="1:15" ht="186.5" thickBot="1" x14ac:dyDescent="0.4">
      <c r="A11" s="24">
        <v>6</v>
      </c>
      <c r="B11" s="71" t="s">
        <v>189</v>
      </c>
      <c r="C11" s="129" t="s">
        <v>167</v>
      </c>
      <c r="D11" s="120" t="s">
        <v>12</v>
      </c>
      <c r="E11" s="54" t="s">
        <v>184</v>
      </c>
      <c r="F11" s="130" t="s">
        <v>190</v>
      </c>
      <c r="G11" s="54" t="s">
        <v>184</v>
      </c>
      <c r="H11" s="54" t="s">
        <v>184</v>
      </c>
      <c r="I11" s="131" t="s">
        <v>170</v>
      </c>
      <c r="J11" s="121" t="s">
        <v>58</v>
      </c>
      <c r="K11" s="119" t="s">
        <v>179</v>
      </c>
      <c r="L11" s="102" t="s">
        <v>172</v>
      </c>
      <c r="M11" s="120" t="s">
        <v>173</v>
      </c>
      <c r="N11" s="120" t="s">
        <v>174</v>
      </c>
      <c r="O11" s="121" t="s">
        <v>180</v>
      </c>
    </row>
    <row r="12" spans="1:15" ht="39.75" customHeight="1" x14ac:dyDescent="0.35">
      <c r="A12" s="24">
        <v>7</v>
      </c>
      <c r="B12" s="71"/>
      <c r="C12" s="122"/>
      <c r="D12" s="112"/>
      <c r="E12" s="123"/>
      <c r="F12" s="111"/>
      <c r="G12" s="111"/>
      <c r="H12" s="111"/>
      <c r="I12" s="109"/>
      <c r="J12" s="112"/>
      <c r="K12" s="63"/>
      <c r="L12" s="63"/>
      <c r="M12" s="111"/>
      <c r="N12" s="112"/>
      <c r="O12" s="113"/>
    </row>
    <row r="13" spans="1:15" ht="39.75" customHeight="1" x14ac:dyDescent="0.35">
      <c r="A13" s="24">
        <v>8</v>
      </c>
      <c r="B13" s="71"/>
      <c r="C13" s="67"/>
      <c r="D13" s="26"/>
      <c r="E13" s="65"/>
      <c r="F13" s="33"/>
      <c r="G13" s="33"/>
      <c r="H13" s="33"/>
      <c r="I13" s="26"/>
      <c r="J13" s="26"/>
      <c r="K13" s="33"/>
      <c r="L13" s="33"/>
      <c r="M13" s="33"/>
      <c r="N13" s="26"/>
      <c r="O13" s="35"/>
    </row>
    <row r="14" spans="1:15" ht="39.75" customHeight="1" x14ac:dyDescent="0.35">
      <c r="A14" s="24">
        <v>9</v>
      </c>
      <c r="B14" s="71"/>
      <c r="C14" s="68"/>
      <c r="D14" s="27"/>
      <c r="E14" s="66"/>
      <c r="F14" s="34"/>
      <c r="G14" s="34"/>
      <c r="H14" s="34"/>
      <c r="I14" s="27"/>
      <c r="J14" s="27"/>
      <c r="K14" s="34"/>
      <c r="L14" s="34"/>
      <c r="M14" s="34"/>
      <c r="N14" s="27"/>
      <c r="O14" s="34"/>
    </row>
    <row r="15" spans="1:15" ht="39.75" customHeight="1" x14ac:dyDescent="0.35">
      <c r="A15" s="24">
        <v>10</v>
      </c>
      <c r="B15" s="71"/>
      <c r="C15" s="68"/>
      <c r="D15" s="27"/>
      <c r="E15" s="66"/>
      <c r="F15" s="34"/>
      <c r="G15" s="34"/>
      <c r="H15" s="34"/>
      <c r="I15" s="27"/>
      <c r="J15" s="27"/>
      <c r="K15" s="34"/>
      <c r="L15" s="34"/>
      <c r="M15" s="34"/>
      <c r="N15" s="27"/>
      <c r="O15" s="34"/>
    </row>
    <row r="16" spans="1:15" ht="39.75" customHeight="1" x14ac:dyDescent="0.35">
      <c r="A16" s="24">
        <v>11</v>
      </c>
      <c r="B16" s="71"/>
      <c r="C16" s="68"/>
      <c r="D16" s="27"/>
      <c r="E16" s="66"/>
      <c r="F16" s="34"/>
      <c r="G16" s="34"/>
      <c r="H16" s="34"/>
      <c r="I16" s="27"/>
      <c r="J16" s="27"/>
      <c r="K16" s="34"/>
      <c r="L16" s="34"/>
      <c r="M16" s="34"/>
      <c r="N16" s="27"/>
      <c r="O16" s="34"/>
    </row>
    <row r="17" spans="1:15" ht="39.75" customHeight="1" thickBot="1" x14ac:dyDescent="0.4">
      <c r="A17" s="72" t="s">
        <v>191</v>
      </c>
      <c r="B17" s="73"/>
      <c r="C17" s="68"/>
      <c r="D17" s="27"/>
      <c r="E17" s="66"/>
      <c r="F17" s="34"/>
      <c r="G17" s="34"/>
      <c r="H17" s="34"/>
      <c r="I17" s="27"/>
      <c r="J17" s="27"/>
      <c r="K17" s="34"/>
      <c r="L17" s="34"/>
      <c r="M17" s="34"/>
      <c r="N17" s="27"/>
      <c r="O17" s="34"/>
    </row>
    <row r="18" spans="1:15" ht="15.75" hidden="1" customHeight="1" thickBot="1" x14ac:dyDescent="0.4"/>
    <row r="19" spans="1:15" ht="15.75" hidden="1" customHeight="1" thickBot="1" x14ac:dyDescent="0.4"/>
  </sheetData>
  <sheetProtection algorithmName="SHA-512" hashValue="8tGyfY1EpJJbG2mHNr6uO/OC17imNkQW/Kez3CHf0r9HXyW8Xi8N9uXgMEWA9wnwFSZ2NOzRhaQMhyFJCBWlcg==" saltValue="EI7nH6nWXXYJPVffeR16lw==" spinCount="100000" sheet="1" objects="1" scenarios="1"/>
  <mergeCells count="17">
    <mergeCell ref="K2:O2"/>
    <mergeCell ref="O3:O5"/>
    <mergeCell ref="K3:K5"/>
    <mergeCell ref="M3:M5"/>
    <mergeCell ref="N3:N5"/>
    <mergeCell ref="L3:L5"/>
    <mergeCell ref="C2:J2"/>
    <mergeCell ref="J3:J5"/>
    <mergeCell ref="A3:A5"/>
    <mergeCell ref="B3:B5"/>
    <mergeCell ref="C3:C5"/>
    <mergeCell ref="D3:D5"/>
    <mergeCell ref="E3:E5"/>
    <mergeCell ref="G3:G5"/>
    <mergeCell ref="H3:H5"/>
    <mergeCell ref="I3:I5"/>
    <mergeCell ref="F3:F5"/>
  </mergeCells>
  <hyperlinks>
    <hyperlink ref="O6" r:id="rId1" display="C:\Users\Adam.Wadecki\Downloads\Podsumowanie_I_konsultacji-_Program_Moja_elektrownia_wiatrowa.pdf" xr:uid="{00000000-0004-0000-0200-000000000000}"/>
  </hyperlinks>
  <pageMargins left="0.7" right="0.7" top="0.75" bottom="0.75" header="0.3" footer="0.3"/>
  <pageSetup paperSize="9" orientation="portrait" horizontalDpi="4294967293"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25"/>
  <sheetViews>
    <sheetView workbookViewId="0">
      <selection activeCell="F14" sqref="F14"/>
    </sheetView>
  </sheetViews>
  <sheetFormatPr defaultRowHeight="14.5" x14ac:dyDescent="0.35"/>
  <cols>
    <col min="2" max="2" width="11" customWidth="1"/>
  </cols>
  <sheetData>
    <row r="2" spans="1:15" x14ac:dyDescent="0.35">
      <c r="B2" t="s">
        <v>192</v>
      </c>
      <c r="C2" t="s">
        <v>193</v>
      </c>
    </row>
    <row r="3" spans="1:15" x14ac:dyDescent="0.35">
      <c r="B3" t="s">
        <v>194</v>
      </c>
      <c r="C3" t="s">
        <v>195</v>
      </c>
    </row>
    <row r="4" spans="1:15" x14ac:dyDescent="0.35">
      <c r="B4" s="12" t="s">
        <v>196</v>
      </c>
      <c r="C4" s="133">
        <v>2021</v>
      </c>
    </row>
    <row r="5" spans="1:15" x14ac:dyDescent="0.35">
      <c r="A5" s="14"/>
      <c r="B5" s="17" t="s">
        <v>197</v>
      </c>
      <c r="C5" s="133">
        <v>2022</v>
      </c>
    </row>
    <row r="6" spans="1:15" x14ac:dyDescent="0.35">
      <c r="A6" s="14"/>
      <c r="B6" s="17" t="s">
        <v>198</v>
      </c>
      <c r="C6" s="133">
        <v>2023</v>
      </c>
    </row>
    <row r="7" spans="1:15" x14ac:dyDescent="0.35">
      <c r="A7" s="14"/>
      <c r="B7" s="17" t="s">
        <v>199</v>
      </c>
      <c r="C7" s="133">
        <v>2024</v>
      </c>
    </row>
    <row r="8" spans="1:15" x14ac:dyDescent="0.35">
      <c r="A8" s="14"/>
      <c r="B8" s="17" t="s">
        <v>200</v>
      </c>
      <c r="C8" s="133">
        <v>2025</v>
      </c>
    </row>
    <row r="9" spans="1:15" x14ac:dyDescent="0.35">
      <c r="A9" s="14"/>
      <c r="B9" s="17" t="s">
        <v>201</v>
      </c>
      <c r="C9" s="133">
        <v>2026</v>
      </c>
    </row>
    <row r="10" spans="1:15" x14ac:dyDescent="0.35">
      <c r="A10" s="14"/>
      <c r="B10" s="17" t="s">
        <v>202</v>
      </c>
      <c r="C10" s="133">
        <v>2027</v>
      </c>
    </row>
    <row r="11" spans="1:15" x14ac:dyDescent="0.35">
      <c r="A11" s="14"/>
      <c r="B11" s="17" t="s">
        <v>203</v>
      </c>
      <c r="C11" s="133">
        <v>2028</v>
      </c>
    </row>
    <row r="12" spans="1:15" x14ac:dyDescent="0.35">
      <c r="A12" s="14"/>
      <c r="B12" s="17" t="s">
        <v>204</v>
      </c>
      <c r="C12" s="133">
        <v>2029</v>
      </c>
    </row>
    <row r="13" spans="1:15" x14ac:dyDescent="0.35">
      <c r="A13" s="14"/>
      <c r="B13" s="17" t="s">
        <v>12</v>
      </c>
      <c r="C13" s="133">
        <v>2030</v>
      </c>
    </row>
    <row r="14" spans="1:15" x14ac:dyDescent="0.35">
      <c r="A14" s="14"/>
      <c r="B14" s="17" t="s">
        <v>205</v>
      </c>
      <c r="C14" s="133"/>
    </row>
    <row r="15" spans="1:15" x14ac:dyDescent="0.35">
      <c r="A15" s="14"/>
      <c r="B15" s="17" t="s">
        <v>206</v>
      </c>
      <c r="C15" s="133"/>
      <c r="I15" s="14"/>
      <c r="J15" s="15"/>
      <c r="K15" s="15"/>
      <c r="L15" s="15"/>
      <c r="M15" s="15"/>
      <c r="N15" s="15"/>
      <c r="O15" s="16"/>
    </row>
    <row r="16" spans="1:15" x14ac:dyDescent="0.35">
      <c r="A16" s="14"/>
      <c r="B16" s="17" t="s">
        <v>207</v>
      </c>
      <c r="C16" s="133"/>
      <c r="I16" s="14"/>
      <c r="J16" s="15"/>
      <c r="K16" s="15"/>
      <c r="L16" s="15"/>
      <c r="M16" s="15"/>
      <c r="N16" s="15"/>
      <c r="O16" s="16"/>
    </row>
    <row r="17" spans="1:15" x14ac:dyDescent="0.35">
      <c r="A17" s="14"/>
      <c r="B17" s="17" t="s">
        <v>208</v>
      </c>
      <c r="C17" s="133"/>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7" type="noConversion"/>
  <dataValidations count="1">
    <dataValidation type="list" allowBlank="1" showInputMessage="1" showErrorMessage="1" sqref="B4" xr:uid="{00000000-0002-0000-0300-000000000000}">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F1E423E1053143A72AC4DF303AC6F5" ma:contentTypeVersion="21" ma:contentTypeDescription="Create a new document." ma:contentTypeScope="" ma:versionID="c3d24bf6270dd4c0303a1144be05f2cf">
  <xsd:schema xmlns:xsd="http://www.w3.org/2001/XMLSchema" xmlns:xs="http://www.w3.org/2001/XMLSchema" xmlns:p="http://schemas.microsoft.com/office/2006/metadata/properties" xmlns:ns1="http://schemas.microsoft.com/sharepoint/v3" xmlns:ns2="d47e9b79-a238-4c23-8f8d-deb36af73bea" xmlns:ns3="827efdc9-378e-418a-934d-4e27c154476b" targetNamespace="http://schemas.microsoft.com/office/2006/metadata/properties" ma:root="true" ma:fieldsID="22e5aa7d0847c970d2461b5877d0e1f1" ns1:_="" ns2:_="" ns3:_="">
    <xsd:import namespace="http://schemas.microsoft.com/sharepoint/v3"/>
    <xsd:import namespace="d47e9b79-a238-4c23-8f8d-deb36af73bea"/>
    <xsd:import namespace="827efdc9-378e-418a-934d-4e27c15447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7e9b79-a238-4c23-8f8d-deb36af73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7efdc9-378e-418a-934d-4e27c154476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9ea9881-b107-432f-a622-8a4953ed9565}" ma:internalName="TaxCatchAll" ma:showField="CatchAllData" ma:web="827efdc9-378e-418a-934d-4e27c15447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827efdc9-378e-418a-934d-4e27c154476b" xsi:nil="true"/>
    <lcf76f155ced4ddcb4097134ff3c332f xmlns="d47e9b79-a238-4c23-8f8d-deb36af73bea">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BF1D399C-3F1E-4DDE-B47D-2F726C6597AB}">
  <ds:schemaRefs>
    <ds:schemaRef ds:uri="http://schemas.microsoft.com/sharepoint/v3/contenttype/forms"/>
  </ds:schemaRefs>
</ds:datastoreItem>
</file>

<file path=customXml/itemProps2.xml><?xml version="1.0" encoding="utf-8"?>
<ds:datastoreItem xmlns:ds="http://schemas.openxmlformats.org/officeDocument/2006/customXml" ds:itemID="{DC67E4C7-0F70-4F21-8E6F-37F9B0CD2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7e9b79-a238-4c23-8f8d-deb36af73bea"/>
    <ds:schemaRef ds:uri="827efdc9-378e-418a-934d-4e27c1544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0E01F4-5DFF-4500-800F-F577EFA5000F}">
  <ds:schemaRefs>
    <ds:schemaRef ds:uri="http://schemas.microsoft.com/office/2006/metadata/properties"/>
    <ds:schemaRef ds:uri="http://schemas.microsoft.com/office/infopath/2007/PartnerControls"/>
    <ds:schemaRef ds:uri="http://schemas.microsoft.com/sharepoint/v3"/>
    <ds:schemaRef ds:uri="827efdc9-378e-418a-934d-4e27c154476b"/>
    <ds:schemaRef ds:uri="d47e9b79-a238-4c23-8f8d-deb36af73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vt:lpstr>
      <vt:lpstr>Annual Report</vt:lpstr>
      <vt:lpstr>Overview Planned Investments</vt:lpstr>
      <vt:lpstr>Dropdown Menu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GRIGORESCU Diana-Stefania (CLIMA)</cp:lastModifiedBy>
  <cp:revision/>
  <dcterms:created xsi:type="dcterms:W3CDTF">2022-04-08T06:50:01Z</dcterms:created>
  <dcterms:modified xsi:type="dcterms:W3CDTF">2024-07-09T13:27:29Z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0x0101008CF1E423E1053143A72AC4DF303AC6F5</vt:lpwstr>
  </property>
  <property fmtid="{D5CDD505-2E9C-101B-9397-08002B2CF9AE}" pid="10" name="MediaServiceImageTags">
    <vt:lpwstr/>
  </property>
  <property fmtid="{D5CDD505-2E9C-101B-9397-08002B2CF9AE}" pid="11" name="MSIP_Label_a2b66c57-0888-49c5-9c42-f8765a044c7f_Enabled">
    <vt:lpwstr>true</vt:lpwstr>
  </property>
  <property fmtid="{D5CDD505-2E9C-101B-9397-08002B2CF9AE}" pid="12" name="MSIP_Label_a2b66c57-0888-49c5-9c42-f8765a044c7f_SetDate">
    <vt:lpwstr>2024-07-19T06:14:45Z</vt:lpwstr>
  </property>
  <property fmtid="{D5CDD505-2E9C-101B-9397-08002B2CF9AE}" pid="13" name="MSIP_Label_a2b66c57-0888-49c5-9c42-f8765a044c7f_Method">
    <vt:lpwstr>Standard</vt:lpwstr>
  </property>
  <property fmtid="{D5CDD505-2E9C-101B-9397-08002B2CF9AE}" pid="14" name="MSIP_Label_a2b66c57-0888-49c5-9c42-f8765a044c7f_Name">
    <vt:lpwstr>Default Public</vt:lpwstr>
  </property>
  <property fmtid="{D5CDD505-2E9C-101B-9397-08002B2CF9AE}" pid="15" name="MSIP_Label_a2b66c57-0888-49c5-9c42-f8765a044c7f_SiteId">
    <vt:lpwstr>0b96d5d2-d153-4370-a2c7-8a926f24c8a1</vt:lpwstr>
  </property>
  <property fmtid="{D5CDD505-2E9C-101B-9397-08002B2CF9AE}" pid="16" name="MSIP_Label_a2b66c57-0888-49c5-9c42-f8765a044c7f_ActionId">
    <vt:lpwstr>1ec7d314-b411-4e79-af28-45bea2d1ca33</vt:lpwstr>
  </property>
  <property fmtid="{D5CDD505-2E9C-101B-9397-08002B2CF9AE}" pid="17" name="MSIP_Label_a2b66c57-0888-49c5-9c42-f8765a044c7f_ContentBits">
    <vt:lpwstr>0</vt:lpwstr>
  </property>
</Properties>
</file>