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2" l="1"/>
  <c r="T40" i="2"/>
  <c r="R40" i="2"/>
  <c r="P40" i="2"/>
  <c r="U39" i="2"/>
  <c r="S39" i="2"/>
  <c r="Q39" i="2"/>
  <c r="O39" i="2"/>
  <c r="O40" i="2" s="1"/>
  <c r="S36" i="2"/>
  <c r="U32" i="2"/>
  <c r="T32" i="2"/>
  <c r="S32" i="2"/>
  <c r="S16" i="2" s="1"/>
  <c r="S25" i="2" s="1"/>
  <c r="R32" i="2"/>
  <c r="Q32" i="2"/>
  <c r="P32" i="2"/>
  <c r="O32" i="2"/>
  <c r="O16" i="2" s="1"/>
  <c r="O25" i="2" s="1"/>
  <c r="L32" i="2"/>
  <c r="F31" i="2"/>
  <c r="U26" i="2"/>
  <c r="U16" i="2" s="1"/>
  <c r="U25" i="2" s="1"/>
  <c r="T26" i="2"/>
  <c r="S26" i="2"/>
  <c r="R26" i="2"/>
  <c r="Q26" i="2"/>
  <c r="P26" i="2"/>
  <c r="O26" i="2"/>
  <c r="M26" i="2"/>
  <c r="L26" i="2"/>
  <c r="F26" i="2"/>
  <c r="P25" i="2"/>
  <c r="M25" i="2"/>
  <c r="D25" i="2"/>
  <c r="C25" i="2"/>
  <c r="Q16" i="2"/>
  <c r="Q25" i="2" s="1"/>
  <c r="M16" i="2"/>
  <c r="L16" i="2"/>
  <c r="L25" i="2" s="1"/>
  <c r="D16" i="2"/>
  <c r="C16" i="2"/>
  <c r="U12" i="2"/>
  <c r="U10" i="2"/>
  <c r="U40" i="2" s="1"/>
  <c r="S10" i="2"/>
  <c r="S40" i="2" s="1"/>
  <c r="Q10" i="2"/>
  <c r="Q40" i="2" s="1"/>
  <c r="P10" i="2"/>
  <c r="O10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<sst xmlns="http://schemas.openxmlformats.org/spreadsheetml/2006/main" count="136" uniqueCount="103">
  <si>
    <t>Przychody i wydatki Funduszu Pracy zrealizowane w latach 2006-2019</t>
  </si>
  <si>
    <t>w tys. zł</t>
  </si>
  <si>
    <t>Lp.</t>
  </si>
  <si>
    <t>Wyszczególnienie</t>
  </si>
  <si>
    <t>Wykonanie planu finansowego FP 2006 r.</t>
  </si>
  <si>
    <t>Wykonanie planu finansowego FP 2007 r.</t>
  </si>
  <si>
    <t>Wykonanie planu finansowego FP 2008 r.</t>
  </si>
  <si>
    <t>Wykonanie planu finansowego FP 2009 r.</t>
  </si>
  <si>
    <t>Wykonanie planu finansowego FP 2010 r.</t>
  </si>
  <si>
    <t>Wykonanie planu finansowego FP 2011 r.</t>
  </si>
  <si>
    <t>Wykonanie planu finansowego FP 2012 r.</t>
  </si>
  <si>
    <t>Wykonanie planu finansowego FP 2013 r.</t>
  </si>
  <si>
    <t>Wykonanie planu finansowego FP 2014 r.</t>
  </si>
  <si>
    <t>Plan finansowy FP 2015 r.</t>
  </si>
  <si>
    <t>Wykonanie planu finansowego FP 2015 r.</t>
  </si>
  <si>
    <t>Plan finansowy FP 2016 r.</t>
  </si>
  <si>
    <t>Wykonanie planu finansowego FP za 2016 r.</t>
  </si>
  <si>
    <t>Plan finansowy FP  na 2017 r.</t>
  </si>
  <si>
    <t>Wykonanie planu finansowego FP za  12_2017 r.</t>
  </si>
  <si>
    <t>Plan finansowy FP  2018 r.</t>
  </si>
  <si>
    <t>Wykonanie planu finansowego FP za  12_2018 r.</t>
  </si>
  <si>
    <t>Plan finansowy FP  2019 r.</t>
  </si>
  <si>
    <t>Wykonanie planu finansowego FP za  12_2019 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</si>
  <si>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</si>
  <si>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</si>
  <si>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</si>
  <si>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</si>
  <si>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</si>
  <si>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</si>
  <si>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</si>
  <si>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</si>
  <si>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</si>
  <si>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</si>
  <si>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</si>
  <si>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</si>
  <si>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</si>
  <si>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</si>
  <si>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</si>
  <si>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</si>
  <si>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</si>
  <si>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</si>
  <si>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</si>
  <si>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</si>
  <si>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</si>
  <si>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I</t>
  </si>
  <si>
    <t>Przychody, w tym:</t>
  </si>
  <si>
    <t>składki obowiązkowe</t>
  </si>
  <si>
    <t>środki z UE</t>
  </si>
  <si>
    <t>% środków z UE</t>
  </si>
  <si>
    <t>II</t>
  </si>
  <si>
    <t>Wydatki (suma poz. 1-5)</t>
  </si>
  <si>
    <t>Zasiłki i świadczenia ogółem, w tym:</t>
  </si>
  <si>
    <t>1a</t>
  </si>
  <si>
    <t>zasiłki dla bezrobotnych</t>
  </si>
  <si>
    <t>1b</t>
  </si>
  <si>
    <t>zasiłki i świadczenia przedemerytalne</t>
  </si>
  <si>
    <t>1c</t>
  </si>
  <si>
    <t>jednorazowe świadczenie pieniężne dla pobierających zasiłki i świadczenie przedemerytalne</t>
  </si>
  <si>
    <t>Pracownicze Plany Kapitałowe</t>
  </si>
  <si>
    <t>Aktywne formy przeciwdziałania bezrobociu ogółem, z tego:</t>
  </si>
  <si>
    <t>3a</t>
  </si>
  <si>
    <t>powiatowe urzędy pracy, z tego:</t>
  </si>
  <si>
    <t>szkolenia</t>
  </si>
  <si>
    <t>staże</t>
  </si>
  <si>
    <t>podejmowanie działalności gospodarczej</t>
  </si>
  <si>
    <t>doposażenie stanowiska pracy</t>
  </si>
  <si>
    <t>prace interwencyjne</t>
  </si>
  <si>
    <t>roboty publiczne</t>
  </si>
  <si>
    <t>prace społecznie użyteczne</t>
  </si>
  <si>
    <t>refundacja wynagrodzeń osób do 30 r.ż.</t>
  </si>
  <si>
    <t>inne</t>
  </si>
  <si>
    <t>3b</t>
  </si>
  <si>
    <t>pozostałe wydatki na rzecz osób bezrobotnych i pozostających bez pracy, z tego:</t>
  </si>
  <si>
    <t>ustawa antykryzysowa</t>
  </si>
  <si>
    <t>Krajowy Fundusz Szkoleniowy</t>
  </si>
  <si>
    <t>środki na zadania realizowane przez BGK</t>
  </si>
  <si>
    <t>zlecanie usług agencjom zatrudnienia przez WUP</t>
  </si>
  <si>
    <t>środki dla ARP dla Stoczni Gdynia i Stoczni Szczecin + FGŚP</t>
  </si>
  <si>
    <t>3c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</si>
  <si>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</si>
  <si>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</si>
  <si>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</si>
  <si>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</si>
  <si>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koszty związane z koordynacją przez asystenta rodziny zadań określonych w art.. 8 ust. 2 ustawy o wsparciu kobiet w ciąży i rodzin "Za życiem"</t>
  </si>
  <si>
    <t>koszty związane z realizacją zadań w zakresie rozwoju instytucji opieki nad dziećmi w wieku do 3 lat w latach 2018-2022 - program Maluch</t>
  </si>
  <si>
    <t>koszty egzaminów potwierdzających kwalifikacje zawodowe</t>
  </si>
  <si>
    <t>Wynagrodzenia wup i pup oraz dodatki OHP ogółem</t>
  </si>
  <si>
    <t>Pozostałe zadania (wydatki fakultatywne i inwestycyjne)</t>
  </si>
  <si>
    <t>Pożyczka do Funduszu Solidarnościowego</t>
  </si>
  <si>
    <t>III</t>
  </si>
  <si>
    <t>Wydatki ogółem (poz. II+6)</t>
  </si>
  <si>
    <t>a</t>
  </si>
  <si>
    <t>wydatki na aktywizację osób do 30 r.ż.</t>
  </si>
  <si>
    <t>-</t>
  </si>
  <si>
    <t>osoby</t>
  </si>
  <si>
    <t>b</t>
  </si>
  <si>
    <t>wydatki na aktywizację osób do 25 r.ż.</t>
  </si>
  <si>
    <t>c</t>
  </si>
  <si>
    <t>wydatki na aktywizację osób powyżej 50 r.ż.</t>
  </si>
  <si>
    <t>Źródło: MRPiPS-02, w roku 2009 - Rb-40</t>
  </si>
  <si>
    <t>Stan środków pieniężnych na koniec grudnia 2019 r.</t>
  </si>
  <si>
    <r>
      <t xml:space="preserve">w </t>
    </r>
    <r>
      <rPr>
        <b/>
        <sz val="9"/>
        <color theme="1"/>
        <rFont val="Times New Roman"/>
        <family val="1"/>
        <charset val="238"/>
      </rPr>
      <t>2018 r.</t>
    </r>
    <r>
      <rPr>
        <sz val="9"/>
        <color theme="1"/>
        <rFont val="Times New Roman"/>
        <family val="2"/>
        <charset val="238"/>
      </rPr>
      <t xml:space="preserve"> zasiłki i świadczenia przedemerytalne były finansowane z FGŚP</t>
    </r>
  </si>
  <si>
    <r>
      <t xml:space="preserve">w </t>
    </r>
    <r>
      <rPr>
        <b/>
        <sz val="9"/>
        <color theme="1"/>
        <rFont val="Times New Roman"/>
        <family val="1"/>
        <charset val="238"/>
      </rPr>
      <t>2019 r</t>
    </r>
    <r>
      <rPr>
        <sz val="9"/>
        <color theme="1"/>
        <rFont val="Times New Roman"/>
        <family val="2"/>
        <charset val="238"/>
      </rPr>
      <t>. refundacja wynagrodzeń młodocianych pracowników (OHP) oraz staże podyplomowe lekarzy, lekarzy dentystów, pielęgniarek i położnych (MZ) finansowane są z FGŚP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</si>
</sst>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9"/>
      <color theme="1"/>
      <name val="Times New Roman"/>
      <family val="2"/>
      <charset val="238"/>
    </font>
    <font>
      <b/>
      <sz val="9"/>
      <color theme="1"/>
      <name val="Times New Roman"/>
      <family val="1"/>
      <charset val="238"/>
    </font>
    <font>
      <sz val="13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</cellStyleXfs>
  <cellXfs count="95">
    <xf numFmtId="0" fontId="0" fillId="0" borderId="0" xfId="0"/>
    <xf numFmtId="0" fontId="2" fillId="0" borderId="0" xfId="1" applyFont="1" applyFill="1" applyAlignment="1">
      <alignment horizontal="center"/>
    </xf>
    <xf numFmtId="0" fontId="1" fillId="0" borderId="0" xfId="1" applyFill="1"/>
    <xf numFmtId="0" fontId="3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/>
    <xf numFmtId="164" fontId="5" fillId="0" borderId="1" xfId="1" applyNumberFormat="1" applyFont="1" applyFill="1" applyBorder="1" applyAlignment="1">
      <alignment vertical="center"/>
    </xf>
    <xf numFmtId="164" fontId="5" fillId="2" borderId="2" xfId="1" applyNumberFormat="1" applyFont="1" applyFill="1" applyBorder="1"/>
    <xf numFmtId="164" fontId="5" fillId="3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4" fontId="6" fillId="2" borderId="2" xfId="1" applyNumberFormat="1" applyFont="1" applyFill="1" applyBorder="1"/>
    <xf numFmtId="164" fontId="6" fillId="3" borderId="1" xfId="1" applyNumberFormat="1" applyFont="1" applyFill="1" applyBorder="1" applyAlignment="1">
      <alignment vertical="center"/>
    </xf>
    <xf numFmtId="165" fontId="6" fillId="0" borderId="1" xfId="2" applyNumberFormat="1" applyFont="1" applyFill="1" applyBorder="1"/>
    <xf numFmtId="165" fontId="6" fillId="2" borderId="2" xfId="2" applyNumberFormat="1" applyFont="1" applyFill="1" applyBorder="1"/>
    <xf numFmtId="165" fontId="6" fillId="0" borderId="1" xfId="2" applyNumberFormat="1" applyFont="1" applyFill="1" applyBorder="1" applyAlignment="1">
      <alignment vertical="center"/>
    </xf>
    <xf numFmtId="165" fontId="6" fillId="3" borderId="1" xfId="2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7" fillId="0" borderId="0" xfId="1" applyFont="1" applyFill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/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vertical="center"/>
    </xf>
    <xf numFmtId="164" fontId="1" fillId="0" borderId="0" xfId="1" applyNumberFormat="1" applyFill="1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/>
    <xf numFmtId="164" fontId="6" fillId="3" borderId="1" xfId="1" applyNumberFormat="1" applyFont="1" applyFill="1" applyBorder="1"/>
    <xf numFmtId="164" fontId="3" fillId="3" borderId="1" xfId="1" applyNumberFormat="1" applyFont="1" applyFill="1" applyBorder="1"/>
    <xf numFmtId="164" fontId="3" fillId="3" borderId="1" xfId="1" applyNumberFormat="1" applyFont="1" applyFill="1" applyBorder="1" applyAlignment="1">
      <alignment vertical="center"/>
    </xf>
    <xf numFmtId="164" fontId="6" fillId="3" borderId="2" xfId="1" applyNumberFormat="1" applyFont="1" applyFill="1" applyBorder="1"/>
    <xf numFmtId="0" fontId="6" fillId="0" borderId="1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top"/>
    </xf>
    <xf numFmtId="0" fontId="6" fillId="0" borderId="1" xfId="1" applyFont="1" applyFill="1" applyBorder="1"/>
    <xf numFmtId="164" fontId="9" fillId="0" borderId="3" xfId="3" applyNumberFormat="1" applyFont="1" applyFill="1" applyBorder="1" applyAlignment="1"/>
    <xf numFmtId="0" fontId="3" fillId="0" borderId="4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wrapText="1"/>
    </xf>
    <xf numFmtId="164" fontId="6" fillId="2" borderId="2" xfId="1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top"/>
    </xf>
    <xf numFmtId="0" fontId="3" fillId="0" borderId="1" xfId="1" applyFont="1" applyFill="1" applyBorder="1" applyAlignment="1"/>
    <xf numFmtId="0" fontId="3" fillId="0" borderId="6" xfId="1" applyFont="1" applyFill="1" applyBorder="1" applyAlignment="1">
      <alignment horizontal="center" vertical="top"/>
    </xf>
    <xf numFmtId="164" fontId="3" fillId="0" borderId="1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vertical="center" wrapText="1"/>
    </xf>
    <xf numFmtId="164" fontId="6" fillId="3" borderId="2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vertical="center"/>
    </xf>
    <xf numFmtId="164" fontId="6" fillId="2" borderId="1" xfId="1" applyNumberFormat="1" applyFont="1" applyFill="1" applyBorder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/>
    </xf>
    <xf numFmtId="0" fontId="1" fillId="0" borderId="0" xfId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164" fontId="6" fillId="0" borderId="0" xfId="1" applyNumberFormat="1" applyFont="1" applyFill="1" applyBorder="1"/>
    <xf numFmtId="164" fontId="3" fillId="0" borderId="0" xfId="1" applyNumberFormat="1" applyFont="1" applyFill="1" applyBorder="1" applyAlignment="1">
      <alignment vertical="center"/>
    </xf>
    <xf numFmtId="164" fontId="6" fillId="0" borderId="7" xfId="1" applyNumberFormat="1" applyFont="1" applyFill="1" applyBorder="1"/>
    <xf numFmtId="164" fontId="6" fillId="2" borderId="7" xfId="1" applyNumberFormat="1" applyFont="1" applyFill="1" applyBorder="1"/>
    <xf numFmtId="0" fontId="6" fillId="0" borderId="7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164" fontId="6" fillId="2" borderId="8" xfId="1" applyNumberFormat="1" applyFont="1" applyFill="1" applyBorder="1" applyAlignment="1">
      <alignment horizontal="right"/>
    </xf>
    <xf numFmtId="0" fontId="6" fillId="0" borderId="6" xfId="1" applyFont="1" applyFill="1" applyBorder="1" applyAlignment="1">
      <alignment vertical="center"/>
    </xf>
    <xf numFmtId="164" fontId="6" fillId="3" borderId="6" xfId="1" applyNumberFormat="1" applyFont="1" applyFill="1" applyBorder="1" applyAlignment="1">
      <alignment vertical="center"/>
    </xf>
    <xf numFmtId="3" fontId="6" fillId="0" borderId="1" xfId="1" applyNumberFormat="1" applyFont="1" applyFill="1" applyBorder="1"/>
    <xf numFmtId="3" fontId="6" fillId="0" borderId="1" xfId="1" applyNumberFormat="1" applyFont="1" applyFill="1" applyBorder="1" applyAlignment="1">
      <alignment horizontal="right"/>
    </xf>
    <xf numFmtId="3" fontId="6" fillId="2" borderId="2" xfId="1" applyNumberFormat="1" applyFont="1" applyFill="1" applyBorder="1" applyAlignment="1">
      <alignment horizontal="right"/>
    </xf>
    <xf numFmtId="3" fontId="6" fillId="3" borderId="1" xfId="1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vertical="center"/>
    </xf>
    <xf numFmtId="0" fontId="10" fillId="0" borderId="0" xfId="1" applyFont="1" applyFill="1"/>
    <xf numFmtId="0" fontId="2" fillId="0" borderId="9" xfId="1" applyFont="1" applyBorder="1" applyAlignment="1"/>
    <xf numFmtId="0" fontId="2" fillId="0" borderId="10" xfId="1" applyFont="1" applyBorder="1" applyAlignment="1"/>
    <xf numFmtId="0" fontId="11" fillId="0" borderId="1" xfId="1" applyFont="1" applyBorder="1" applyAlignment="1">
      <alignment horizontal="center"/>
    </xf>
    <xf numFmtId="164" fontId="2" fillId="0" borderId="1" xfId="1" applyNumberFormat="1" applyFont="1" applyFill="1" applyBorder="1"/>
    <xf numFmtId="0" fontId="12" fillId="0" borderId="0" xfId="1" applyFont="1" applyBorder="1"/>
    <xf numFmtId="164" fontId="2" fillId="0" borderId="0" xfId="1" applyNumberFormat="1" applyFont="1" applyFill="1" applyBorder="1"/>
    <xf numFmtId="0" fontId="13" fillId="0" borderId="0" xfId="1" applyFont="1" applyFill="1"/>
    <xf numFmtId="164" fontId="15" fillId="0" borderId="0" xfId="1" applyNumberFormat="1" applyFont="1" applyFill="1"/>
    <xf numFmtId="0" fontId="13" fillId="0" borderId="0" xfId="1" applyFont="1" applyFill="1" applyBorder="1"/>
  </cellXfs>
  <cellStyles count="4">
    <cellStyle name="Normalny" xfId="0" builtinId="0"/>
    <cellStyle name="Normalny 2" xfId="1"/>
    <cellStyle name="Normalny_FP9000" xfId="3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tabSelected="1" zoomScaleNormal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sqref="A1:U1"/>
    </sheetView>
  </sheetViews>
  <sheetFormatPr defaultColWidth="10.28515625" defaultRowHeight="15.75" x14ac:dyDescent="0.25"/>
  <cols>
    <col min="1" max="1" width="4.7109375" style="2" customWidth="1"/>
    <col min="2" max="2" width="49.5703125" style="2" customWidth="1"/>
    <col min="3" max="3" width="11" style="2" customWidth="1"/>
    <col min="4" max="5" width="12.140625" style="2" customWidth="1"/>
    <col min="6" max="6" width="13" style="2" customWidth="1"/>
    <col min="7" max="7" width="13.140625" style="2" customWidth="1"/>
    <col min="8" max="8" width="13" style="2" customWidth="1"/>
    <col min="9" max="9" width="13.140625" style="2" customWidth="1"/>
    <col min="10" max="10" width="12.85546875" style="2" customWidth="1"/>
    <col min="11" max="12" width="13.28515625" style="2" customWidth="1"/>
    <col min="13" max="13" width="13.42578125" style="2" customWidth="1"/>
    <col min="14" max="14" width="11.7109375" style="2" customWidth="1"/>
    <col min="15" max="15" width="13.42578125" style="2" customWidth="1"/>
    <col min="16" max="16" width="13.85546875" style="2" customWidth="1"/>
    <col min="17" max="17" width="13.28515625" style="2" customWidth="1"/>
    <col min="18" max="18" width="11.7109375" style="2" bestFit="1" customWidth="1"/>
    <col min="19" max="19" width="13" style="2" customWidth="1"/>
    <col min="20" max="20" width="12.140625" style="2" customWidth="1"/>
    <col min="21" max="21" width="13.5703125" style="2" customWidth="1"/>
    <col min="22" max="22" width="14.7109375" style="2" customWidth="1"/>
    <col min="23" max="16384" width="10.28515625" style="2"/>
  </cols>
  <sheetData>
    <row r="1" spans="1:22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25">
      <c r="P2" s="3"/>
      <c r="Q2" s="3" t="s">
        <v>1</v>
      </c>
    </row>
    <row r="3" spans="1:22" ht="63.7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5" t="s">
        <v>20</v>
      </c>
      <c r="T3" s="4" t="s">
        <v>21</v>
      </c>
      <c r="U3" s="6" t="s">
        <v>22</v>
      </c>
    </row>
    <row r="4" spans="1:22" x14ac:dyDescent="0.25">
      <c r="A4" s="7" t="s">
        <v>23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33</v>
      </c>
      <c r="L4" s="7" t="s">
        <v>34</v>
      </c>
      <c r="M4" s="7" t="s">
        <v>35</v>
      </c>
      <c r="N4" s="7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8" t="s">
        <v>41</v>
      </c>
      <c r="T4" s="7" t="s">
        <v>42</v>
      </c>
      <c r="U4" s="9" t="s">
        <v>43</v>
      </c>
    </row>
    <row r="5" spans="1:22" x14ac:dyDescent="0.25">
      <c r="A5" s="10" t="s">
        <v>44</v>
      </c>
      <c r="B5" s="11" t="s">
        <v>45</v>
      </c>
      <c r="C5" s="12">
        <v>7513376</v>
      </c>
      <c r="D5" s="12">
        <v>8395817.5999999996</v>
      </c>
      <c r="E5" s="12">
        <v>9103330.1999999993</v>
      </c>
      <c r="F5" s="12">
        <v>10326660.6</v>
      </c>
      <c r="G5" s="12">
        <v>10971166.9</v>
      </c>
      <c r="H5" s="12">
        <v>10500756.6</v>
      </c>
      <c r="I5" s="13">
        <v>11224563.5</v>
      </c>
      <c r="J5" s="12">
        <v>10087479.6</v>
      </c>
      <c r="K5" s="12">
        <v>10939402.1</v>
      </c>
      <c r="L5" s="12">
        <v>11212975</v>
      </c>
      <c r="M5" s="12">
        <v>10843231.6</v>
      </c>
      <c r="N5" s="12">
        <v>11281243</v>
      </c>
      <c r="O5" s="12">
        <v>12138984.4</v>
      </c>
      <c r="P5" s="12">
        <v>11483053</v>
      </c>
      <c r="Q5" s="12">
        <v>13169570.1</v>
      </c>
      <c r="R5" s="12">
        <v>11877012</v>
      </c>
      <c r="S5" s="14">
        <v>14115601.6</v>
      </c>
      <c r="T5" s="13">
        <v>13104086</v>
      </c>
      <c r="U5" s="15">
        <v>14711302.4</v>
      </c>
    </row>
    <row r="6" spans="1:22" x14ac:dyDescent="0.25">
      <c r="A6" s="7"/>
      <c r="B6" s="16" t="s">
        <v>46</v>
      </c>
      <c r="C6" s="17">
        <v>6711599.9000000004</v>
      </c>
      <c r="D6" s="17">
        <v>7669400.4000000004</v>
      </c>
      <c r="E6" s="17">
        <v>8766742.3000000007</v>
      </c>
      <c r="F6" s="17">
        <v>8790906.5</v>
      </c>
      <c r="G6" s="17">
        <v>8589733.1999999993</v>
      </c>
      <c r="H6" s="17">
        <v>8940774.8000000007</v>
      </c>
      <c r="I6" s="18">
        <v>9190165.1999999993</v>
      </c>
      <c r="J6" s="17">
        <v>8919666.5999999996</v>
      </c>
      <c r="K6" s="17">
        <v>9604321</v>
      </c>
      <c r="L6" s="17">
        <v>10205975</v>
      </c>
      <c r="M6" s="17">
        <v>9938184.9000000004</v>
      </c>
      <c r="N6" s="17">
        <v>10200000</v>
      </c>
      <c r="O6" s="17">
        <v>10588145.1</v>
      </c>
      <c r="P6" s="17">
        <v>10450000</v>
      </c>
      <c r="Q6" s="17">
        <v>11202372.6</v>
      </c>
      <c r="R6" s="17">
        <v>11200000</v>
      </c>
      <c r="S6" s="19">
        <v>12579226.1</v>
      </c>
      <c r="T6" s="18">
        <v>11653000</v>
      </c>
      <c r="U6" s="20">
        <v>12964805.699999999</v>
      </c>
    </row>
    <row r="7" spans="1:22" x14ac:dyDescent="0.25">
      <c r="A7" s="7"/>
      <c r="B7" s="16" t="s">
        <v>47</v>
      </c>
      <c r="C7" s="17">
        <v>661642.4</v>
      </c>
      <c r="D7" s="17">
        <v>615923.80000000005</v>
      </c>
      <c r="E7" s="17">
        <v>189345.2</v>
      </c>
      <c r="F7" s="17">
        <v>708394.9</v>
      </c>
      <c r="G7" s="17">
        <v>1560953</v>
      </c>
      <c r="H7" s="17">
        <v>1056900.3999999999</v>
      </c>
      <c r="I7" s="18">
        <v>645523.80000000005</v>
      </c>
      <c r="J7" s="17">
        <v>831813.2</v>
      </c>
      <c r="K7" s="17">
        <v>1048844.5</v>
      </c>
      <c r="L7" s="17">
        <v>747000</v>
      </c>
      <c r="M7" s="17">
        <v>639035.4</v>
      </c>
      <c r="N7" s="17">
        <v>856243</v>
      </c>
      <c r="O7" s="17">
        <v>1290581.6000000001</v>
      </c>
      <c r="P7" s="17">
        <v>798053</v>
      </c>
      <c r="Q7" s="17">
        <v>1668068</v>
      </c>
      <c r="R7" s="17">
        <v>411012</v>
      </c>
      <c r="S7" s="19">
        <v>1145881.3999999999</v>
      </c>
      <c r="T7" s="18">
        <v>1156086</v>
      </c>
      <c r="U7" s="20">
        <v>1151885.2</v>
      </c>
    </row>
    <row r="8" spans="1:22" x14ac:dyDescent="0.25">
      <c r="A8" s="7"/>
      <c r="B8" s="16" t="s">
        <v>48</v>
      </c>
      <c r="C8" s="21">
        <f t="shared" ref="C8:N8" si="0">C7/C5</f>
        <v>8.8061931147862163E-2</v>
      </c>
      <c r="D8" s="21">
        <f t="shared" si="0"/>
        <v>7.3360788590738329E-2</v>
      </c>
      <c r="E8" s="21">
        <f t="shared" si="0"/>
        <v>2.0799553112991555E-2</v>
      </c>
      <c r="F8" s="21">
        <f t="shared" si="0"/>
        <v>6.8598642624121881E-2</v>
      </c>
      <c r="G8" s="21">
        <f t="shared" si="0"/>
        <v>0.14227775534068304</v>
      </c>
      <c r="H8" s="21">
        <f t="shared" si="0"/>
        <v>0.10064992840611123</v>
      </c>
      <c r="I8" s="21">
        <f t="shared" si="0"/>
        <v>5.7509924550740887E-2</v>
      </c>
      <c r="J8" s="21">
        <f t="shared" si="0"/>
        <v>8.2459963537373601E-2</v>
      </c>
      <c r="K8" s="21">
        <f t="shared" si="0"/>
        <v>9.5877680554406167E-2</v>
      </c>
      <c r="L8" s="21">
        <f>L7/L5</f>
        <v>6.6619251358359402E-2</v>
      </c>
      <c r="M8" s="21">
        <f t="shared" si="0"/>
        <v>5.8934035864363542E-2</v>
      </c>
      <c r="N8" s="21">
        <f t="shared" si="0"/>
        <v>7.589970360535625E-2</v>
      </c>
      <c r="O8" s="21">
        <f>O7/O5</f>
        <v>0.10631709848807451</v>
      </c>
      <c r="P8" s="21">
        <f>P7/P5</f>
        <v>6.9498329407693238E-2</v>
      </c>
      <c r="Q8" s="21">
        <f>Q7/Q5</f>
        <v>0.1266607783954922</v>
      </c>
      <c r="R8" s="21">
        <f>R7/R5</f>
        <v>3.4605673548195458E-2</v>
      </c>
      <c r="S8" s="22">
        <f>S7/S5</f>
        <v>8.1178360828772611E-2</v>
      </c>
      <c r="T8" s="23">
        <f t="shared" ref="T8:U8" si="1">T7/T5</f>
        <v>8.8223322099687071E-2</v>
      </c>
      <c r="U8" s="24">
        <f t="shared" si="1"/>
        <v>7.8299335346406845E-2</v>
      </c>
    </row>
    <row r="9" spans="1:22" s="27" customFormat="1" x14ac:dyDescent="0.25">
      <c r="A9" s="25" t="s">
        <v>49</v>
      </c>
      <c r="B9" s="26" t="s">
        <v>50</v>
      </c>
      <c r="C9" s="12">
        <v>5500430.5</v>
      </c>
      <c r="D9" s="12">
        <v>5367235.4000000004</v>
      </c>
      <c r="E9" s="12">
        <v>5753110.9000000004</v>
      </c>
      <c r="F9" s="12">
        <v>11245002</v>
      </c>
      <c r="G9" s="12">
        <v>12376435</v>
      </c>
      <c r="H9" s="12">
        <v>8751400</v>
      </c>
      <c r="I9" s="13">
        <v>9641307.8000000007</v>
      </c>
      <c r="J9" s="12">
        <v>11325159.5</v>
      </c>
      <c r="K9" s="12">
        <v>11099834.5</v>
      </c>
      <c r="L9" s="12">
        <v>12088065</v>
      </c>
      <c r="M9" s="12">
        <v>10931268.9</v>
      </c>
      <c r="N9" s="12">
        <v>12238065</v>
      </c>
      <c r="O9" s="12">
        <v>11052518.1</v>
      </c>
      <c r="P9" s="12">
        <v>12238065</v>
      </c>
      <c r="Q9" s="12">
        <v>10931878.5</v>
      </c>
      <c r="R9" s="12">
        <v>8211655</v>
      </c>
      <c r="S9" s="14">
        <v>7827160</v>
      </c>
      <c r="T9" s="13">
        <v>7721102</v>
      </c>
      <c r="U9" s="15">
        <v>6381215.0999999996</v>
      </c>
    </row>
    <row r="10" spans="1:22" x14ac:dyDescent="0.25">
      <c r="A10" s="28">
        <v>1</v>
      </c>
      <c r="B10" s="29" t="s">
        <v>51</v>
      </c>
      <c r="C10" s="17">
        <v>2805403.1</v>
      </c>
      <c r="D10" s="17">
        <v>2267834.1</v>
      </c>
      <c r="E10" s="30">
        <v>1910972.1</v>
      </c>
      <c r="F10" s="30">
        <v>4504134</v>
      </c>
      <c r="G10" s="30">
        <v>5013772</v>
      </c>
      <c r="H10" s="30">
        <v>4796245.3</v>
      </c>
      <c r="I10" s="31">
        <v>5316747.3</v>
      </c>
      <c r="J10" s="30">
        <v>5957974.3999999994</v>
      </c>
      <c r="K10" s="17">
        <v>5531406.2999999998</v>
      </c>
      <c r="L10" s="17">
        <v>5969500</v>
      </c>
      <c r="M10" s="17">
        <v>5110095</v>
      </c>
      <c r="N10" s="17">
        <v>5365500</v>
      </c>
      <c r="O10" s="17">
        <f>O11+O12+94157.8+51021.7+73.7</f>
        <v>4727693</v>
      </c>
      <c r="P10" s="17">
        <f>P11+P12+110000+60000+500</f>
        <v>4970500</v>
      </c>
      <c r="Q10" s="17">
        <f>Q11+Q12+92313.4+60637.8+51.4</f>
        <v>4213971.4000000004</v>
      </c>
      <c r="R10" s="17">
        <v>1913888</v>
      </c>
      <c r="S10" s="19">
        <f>S11+S12+92763.9+58388.5+55.6</f>
        <v>1852443.4</v>
      </c>
      <c r="T10" s="18">
        <v>3402100</v>
      </c>
      <c r="U10" s="20">
        <f>U11+U12+U13+100957.6+55040.3+41.6</f>
        <v>3166272.7</v>
      </c>
    </row>
    <row r="11" spans="1:22" x14ac:dyDescent="0.25">
      <c r="A11" s="28" t="s">
        <v>52</v>
      </c>
      <c r="B11" s="29" t="s">
        <v>53</v>
      </c>
      <c r="C11" s="17">
        <v>2756963</v>
      </c>
      <c r="D11" s="17">
        <v>2224734.1</v>
      </c>
      <c r="E11" s="30">
        <v>1840771.3</v>
      </c>
      <c r="F11" s="30">
        <v>2833300</v>
      </c>
      <c r="G11" s="30">
        <v>3287358.2</v>
      </c>
      <c r="H11" s="30">
        <v>3046526</v>
      </c>
      <c r="I11" s="31">
        <v>3395481.6000000001</v>
      </c>
      <c r="J11" s="30">
        <v>3667300.4</v>
      </c>
      <c r="K11" s="17">
        <v>2969417.5</v>
      </c>
      <c r="L11" s="17">
        <v>3114000</v>
      </c>
      <c r="M11" s="17">
        <v>2637917.1</v>
      </c>
      <c r="N11" s="17">
        <v>2650000</v>
      </c>
      <c r="O11" s="17">
        <v>2282444.2999999998</v>
      </c>
      <c r="P11" s="17">
        <v>2400000</v>
      </c>
      <c r="Q11" s="17">
        <v>1974970.3</v>
      </c>
      <c r="R11" s="17">
        <v>1768788</v>
      </c>
      <c r="S11" s="19">
        <v>1701235.4</v>
      </c>
      <c r="T11" s="18">
        <v>1800000</v>
      </c>
      <c r="U11" s="20">
        <v>1671454.5</v>
      </c>
    </row>
    <row r="12" spans="1:22" x14ac:dyDescent="0.25">
      <c r="A12" s="28" t="s">
        <v>54</v>
      </c>
      <c r="B12" s="29" t="s">
        <v>55</v>
      </c>
      <c r="C12" s="17">
        <v>17820</v>
      </c>
      <c r="D12" s="17">
        <v>0</v>
      </c>
      <c r="E12" s="30">
        <v>0</v>
      </c>
      <c r="F12" s="30">
        <v>1556600</v>
      </c>
      <c r="G12" s="30">
        <v>1617723.4</v>
      </c>
      <c r="H12" s="30">
        <v>1624926</v>
      </c>
      <c r="I12" s="31">
        <v>1788334.2</v>
      </c>
      <c r="J12" s="30">
        <v>2134484.7000000002</v>
      </c>
      <c r="K12" s="17">
        <v>2405485.6</v>
      </c>
      <c r="L12" s="17">
        <v>2700000</v>
      </c>
      <c r="M12" s="17">
        <v>2320993.2999999998</v>
      </c>
      <c r="N12" s="17">
        <v>2500000</v>
      </c>
      <c r="O12" s="17">
        <v>2299995.5</v>
      </c>
      <c r="P12" s="17">
        <v>2400000</v>
      </c>
      <c r="Q12" s="17">
        <v>2085998.5</v>
      </c>
      <c r="R12" s="17">
        <v>0</v>
      </c>
      <c r="S12" s="19">
        <v>0</v>
      </c>
      <c r="T12" s="18">
        <v>1450000</v>
      </c>
      <c r="U12" s="20">
        <f>1338778.7-U13</f>
        <v>1227778.7</v>
      </c>
      <c r="V12" s="32"/>
    </row>
    <row r="13" spans="1:22" x14ac:dyDescent="0.25">
      <c r="A13" s="28" t="s">
        <v>56</v>
      </c>
      <c r="B13" s="29" t="s">
        <v>57</v>
      </c>
      <c r="C13" s="17"/>
      <c r="D13" s="17"/>
      <c r="E13" s="30"/>
      <c r="F13" s="30"/>
      <c r="G13" s="30"/>
      <c r="H13" s="30"/>
      <c r="I13" s="31"/>
      <c r="J13" s="30"/>
      <c r="K13" s="17"/>
      <c r="L13" s="17"/>
      <c r="M13" s="17"/>
      <c r="N13" s="17"/>
      <c r="O13" s="17"/>
      <c r="P13" s="17"/>
      <c r="Q13" s="17"/>
      <c r="R13" s="17"/>
      <c r="S13" s="19"/>
      <c r="T13" s="18"/>
      <c r="U13" s="20">
        <v>111000</v>
      </c>
      <c r="V13" s="32"/>
    </row>
    <row r="14" spans="1:22" x14ac:dyDescent="0.25">
      <c r="A14" s="33">
        <v>2</v>
      </c>
      <c r="B14" s="34" t="s">
        <v>58</v>
      </c>
      <c r="C14" s="35"/>
      <c r="D14" s="35"/>
      <c r="E14" s="36"/>
      <c r="F14" s="36"/>
      <c r="G14" s="36"/>
      <c r="H14" s="36"/>
      <c r="I14" s="37"/>
      <c r="J14" s="36"/>
      <c r="K14" s="35"/>
      <c r="L14" s="35"/>
      <c r="M14" s="35"/>
      <c r="N14" s="35"/>
      <c r="O14" s="35"/>
      <c r="P14" s="35"/>
      <c r="Q14" s="35"/>
      <c r="R14" s="35"/>
      <c r="S14" s="38"/>
      <c r="T14" s="20">
        <v>660000</v>
      </c>
      <c r="U14" s="20">
        <v>0</v>
      </c>
    </row>
    <row r="15" spans="1:22" s="27" customFormat="1" x14ac:dyDescent="0.25">
      <c r="A15" s="39">
        <v>3</v>
      </c>
      <c r="B15" s="40" t="s">
        <v>59</v>
      </c>
      <c r="C15" s="17">
        <v>2067003.4</v>
      </c>
      <c r="D15" s="17">
        <v>2544593</v>
      </c>
      <c r="E15" s="17">
        <v>3362409</v>
      </c>
      <c r="F15" s="17">
        <v>6204800</v>
      </c>
      <c r="G15" s="17">
        <v>6657591</v>
      </c>
      <c r="H15" s="17">
        <v>3327606</v>
      </c>
      <c r="I15" s="17">
        <v>3889667.3</v>
      </c>
      <c r="J15" s="17">
        <v>4632954.8</v>
      </c>
      <c r="K15" s="17">
        <v>5052127.2</v>
      </c>
      <c r="L15" s="17">
        <v>5540030</v>
      </c>
      <c r="M15" s="17">
        <v>5294326.9000000004</v>
      </c>
      <c r="N15" s="17">
        <v>6240355</v>
      </c>
      <c r="O15" s="17">
        <v>5770563.5999999996</v>
      </c>
      <c r="P15" s="17">
        <v>6641482</v>
      </c>
      <c r="Q15" s="17">
        <v>6156709.2000000002</v>
      </c>
      <c r="R15" s="17">
        <v>5791127</v>
      </c>
      <c r="S15" s="19">
        <v>5501840</v>
      </c>
      <c r="T15" s="18">
        <v>3168362</v>
      </c>
      <c r="U15" s="20">
        <v>2765261.7</v>
      </c>
    </row>
    <row r="16" spans="1:22" s="27" customFormat="1" x14ac:dyDescent="0.25">
      <c r="A16" s="41" t="s">
        <v>60</v>
      </c>
      <c r="B16" s="42" t="s">
        <v>61</v>
      </c>
      <c r="C16" s="17">
        <f>2067003.4-151650.7</f>
        <v>1915352.7</v>
      </c>
      <c r="D16" s="17">
        <f>2544593-165007</f>
        <v>2379586</v>
      </c>
      <c r="E16" s="18">
        <v>3177376</v>
      </c>
      <c r="F16" s="18">
        <v>4132241.7</v>
      </c>
      <c r="G16" s="18">
        <v>5427195</v>
      </c>
      <c r="H16" s="18">
        <v>2058023</v>
      </c>
      <c r="I16" s="18">
        <v>2594030.7999999998</v>
      </c>
      <c r="J16" s="18">
        <v>3317856.3</v>
      </c>
      <c r="K16" s="17">
        <v>3635158.6</v>
      </c>
      <c r="L16" s="17">
        <f>L15-L26-L32</f>
        <v>3784430</v>
      </c>
      <c r="M16" s="17">
        <f>3728781.9-959</f>
        <v>3727822.9</v>
      </c>
      <c r="N16" s="17">
        <v>4368626</v>
      </c>
      <c r="O16" s="17">
        <f>O15-O26-O32</f>
        <v>4056473.2999999993</v>
      </c>
      <c r="P16" s="17">
        <v>4658649</v>
      </c>
      <c r="Q16" s="17">
        <f>Q15-Q26-Q32</f>
        <v>4298904.5999999996</v>
      </c>
      <c r="R16" s="17">
        <v>3650000</v>
      </c>
      <c r="S16" s="19">
        <f>S15-S26-S32</f>
        <v>3371436.5</v>
      </c>
      <c r="T16" s="18">
        <v>2385224</v>
      </c>
      <c r="U16" s="20">
        <f>U15-U26-U32</f>
        <v>2185631.7000000002</v>
      </c>
    </row>
    <row r="17" spans="1:21" x14ac:dyDescent="0.25">
      <c r="A17" s="41"/>
      <c r="B17" s="29" t="s">
        <v>62</v>
      </c>
      <c r="C17" s="17">
        <v>186569.1</v>
      </c>
      <c r="D17" s="17">
        <v>266411.3</v>
      </c>
      <c r="E17" s="30">
        <v>280237.3</v>
      </c>
      <c r="F17" s="30">
        <v>379679.7</v>
      </c>
      <c r="G17" s="30">
        <v>306902.90000000002</v>
      </c>
      <c r="H17" s="30">
        <v>140926.1</v>
      </c>
      <c r="I17" s="31">
        <v>189597.5</v>
      </c>
      <c r="J17" s="30">
        <v>213602.9</v>
      </c>
      <c r="K17" s="17">
        <v>189627.40000000002</v>
      </c>
      <c r="L17" s="17">
        <v>250000</v>
      </c>
      <c r="M17" s="17">
        <v>187291.3</v>
      </c>
      <c r="N17" s="17">
        <v>324163</v>
      </c>
      <c r="O17" s="17">
        <v>153881.70000000001</v>
      </c>
      <c r="P17" s="17">
        <v>187040</v>
      </c>
      <c r="Q17" s="17">
        <v>145391.70000000001</v>
      </c>
      <c r="R17" s="17"/>
      <c r="S17" s="19">
        <v>107458.5</v>
      </c>
      <c r="T17" s="18"/>
      <c r="U17" s="20">
        <v>95818.6</v>
      </c>
    </row>
    <row r="18" spans="1:21" x14ac:dyDescent="0.25">
      <c r="A18" s="41"/>
      <c r="B18" s="29" t="s">
        <v>63</v>
      </c>
      <c r="C18" s="17">
        <v>677975.8</v>
      </c>
      <c r="D18" s="17">
        <v>693380.9</v>
      </c>
      <c r="E18" s="30">
        <v>919436</v>
      </c>
      <c r="F18" s="30">
        <v>1352302.6</v>
      </c>
      <c r="G18" s="30">
        <v>1894422.2</v>
      </c>
      <c r="H18" s="30">
        <v>848323.8</v>
      </c>
      <c r="I18" s="31">
        <v>858018.4</v>
      </c>
      <c r="J18" s="30">
        <v>1249237</v>
      </c>
      <c r="K18" s="17">
        <v>1350801.4</v>
      </c>
      <c r="L18" s="17">
        <v>1344871</v>
      </c>
      <c r="M18" s="17">
        <v>1316015.5</v>
      </c>
      <c r="N18" s="17">
        <v>1416232</v>
      </c>
      <c r="O18" s="17">
        <v>1228840.6000000001</v>
      </c>
      <c r="P18" s="17">
        <v>1416232</v>
      </c>
      <c r="Q18" s="17">
        <v>1069920.5</v>
      </c>
      <c r="R18" s="17"/>
      <c r="S18" s="19">
        <v>850627.8</v>
      </c>
      <c r="T18" s="18"/>
      <c r="U18" s="20">
        <v>670785.4</v>
      </c>
    </row>
    <row r="19" spans="1:21" x14ac:dyDescent="0.25">
      <c r="A19" s="41"/>
      <c r="B19" s="29" t="s">
        <v>64</v>
      </c>
      <c r="C19" s="17">
        <v>375034.1</v>
      </c>
      <c r="D19" s="17">
        <v>536710</v>
      </c>
      <c r="E19" s="30">
        <v>698961.9</v>
      </c>
      <c r="F19" s="30">
        <v>1093888</v>
      </c>
      <c r="G19" s="30">
        <v>1389123.5</v>
      </c>
      <c r="H19" s="30">
        <v>419864.7</v>
      </c>
      <c r="I19" s="31">
        <v>686037.8</v>
      </c>
      <c r="J19" s="30">
        <v>880191.2</v>
      </c>
      <c r="K19" s="17">
        <v>983364</v>
      </c>
      <c r="L19" s="17">
        <v>614655</v>
      </c>
      <c r="M19" s="17">
        <v>913545.1</v>
      </c>
      <c r="N19" s="17">
        <v>510171</v>
      </c>
      <c r="O19" s="17">
        <v>877361.5</v>
      </c>
      <c r="P19" s="17">
        <v>706962</v>
      </c>
      <c r="Q19" s="17">
        <v>861449.1</v>
      </c>
      <c r="R19" s="17"/>
      <c r="S19" s="19">
        <v>748935.2</v>
      </c>
      <c r="T19" s="18"/>
      <c r="U19" s="20">
        <v>659690.1</v>
      </c>
    </row>
    <row r="20" spans="1:21" x14ac:dyDescent="0.25">
      <c r="A20" s="41"/>
      <c r="B20" s="29" t="s">
        <v>65</v>
      </c>
      <c r="C20" s="17">
        <v>201140.3</v>
      </c>
      <c r="D20" s="17">
        <v>361282.5</v>
      </c>
      <c r="E20" s="30">
        <v>383410.9</v>
      </c>
      <c r="F20" s="30">
        <v>514550.5</v>
      </c>
      <c r="G20" s="30">
        <v>819800.3</v>
      </c>
      <c r="H20" s="30">
        <v>172213.9</v>
      </c>
      <c r="I20" s="31">
        <v>389771.1</v>
      </c>
      <c r="J20" s="30">
        <v>455208</v>
      </c>
      <c r="K20" s="17">
        <v>595060.9</v>
      </c>
      <c r="L20" s="17">
        <v>517500</v>
      </c>
      <c r="M20" s="17">
        <v>612965</v>
      </c>
      <c r="N20" s="17">
        <v>604896</v>
      </c>
      <c r="O20" s="17">
        <v>483472.1</v>
      </c>
      <c r="P20" s="17">
        <v>605000</v>
      </c>
      <c r="Q20" s="17">
        <v>457428.7</v>
      </c>
      <c r="R20" s="17"/>
      <c r="S20" s="19">
        <v>356675.8</v>
      </c>
      <c r="T20" s="18"/>
      <c r="U20" s="20">
        <v>275748.3</v>
      </c>
    </row>
    <row r="21" spans="1:21" x14ac:dyDescent="0.25">
      <c r="A21" s="41"/>
      <c r="B21" s="29" t="s">
        <v>66</v>
      </c>
      <c r="C21" s="17">
        <v>220010.3</v>
      </c>
      <c r="D21" s="17">
        <v>214693.4</v>
      </c>
      <c r="E21" s="30">
        <v>196463.1</v>
      </c>
      <c r="F21" s="30">
        <v>180548.3</v>
      </c>
      <c r="G21" s="30">
        <v>217048.4</v>
      </c>
      <c r="H21" s="30">
        <v>179888.1</v>
      </c>
      <c r="I21" s="31">
        <v>138914.5</v>
      </c>
      <c r="J21" s="30">
        <v>170489</v>
      </c>
      <c r="K21" s="17">
        <v>184458.3</v>
      </c>
      <c r="L21" s="17">
        <v>225000</v>
      </c>
      <c r="M21" s="17">
        <v>226589.7</v>
      </c>
      <c r="N21" s="17">
        <v>225000</v>
      </c>
      <c r="O21" s="17">
        <v>231072.2</v>
      </c>
      <c r="P21" s="17">
        <v>225000</v>
      </c>
      <c r="Q21" s="17">
        <v>228118.9</v>
      </c>
      <c r="R21" s="17"/>
      <c r="S21" s="19">
        <v>223551.3</v>
      </c>
      <c r="T21" s="18"/>
      <c r="U21" s="20">
        <v>176815.8</v>
      </c>
    </row>
    <row r="22" spans="1:21" x14ac:dyDescent="0.25">
      <c r="A22" s="41"/>
      <c r="B22" s="29" t="s">
        <v>67</v>
      </c>
      <c r="C22" s="17">
        <v>145563.6</v>
      </c>
      <c r="D22" s="17">
        <v>178002.2</v>
      </c>
      <c r="E22" s="30">
        <v>248440.6</v>
      </c>
      <c r="F22" s="30">
        <v>329466.5</v>
      </c>
      <c r="G22" s="30">
        <v>474264.1</v>
      </c>
      <c r="H22" s="30">
        <v>147883.70000000001</v>
      </c>
      <c r="I22" s="31">
        <v>167551</v>
      </c>
      <c r="J22" s="30">
        <v>223529.7</v>
      </c>
      <c r="K22" s="17">
        <v>211465.8</v>
      </c>
      <c r="L22" s="17">
        <v>220000</v>
      </c>
      <c r="M22" s="17">
        <v>280679.5</v>
      </c>
      <c r="N22" s="17">
        <v>220000</v>
      </c>
      <c r="O22" s="17">
        <v>307100.3</v>
      </c>
      <c r="P22" s="17">
        <v>220000</v>
      </c>
      <c r="Q22" s="17">
        <v>333202.09999999998</v>
      </c>
      <c r="R22" s="17"/>
      <c r="S22" s="19">
        <v>243270.5</v>
      </c>
      <c r="T22" s="18"/>
      <c r="U22" s="20">
        <v>158576</v>
      </c>
    </row>
    <row r="23" spans="1:21" x14ac:dyDescent="0.25">
      <c r="A23" s="41"/>
      <c r="B23" s="29" t="s">
        <v>68</v>
      </c>
      <c r="C23" s="17">
        <v>25582.9</v>
      </c>
      <c r="D23" s="17">
        <v>33165.5</v>
      </c>
      <c r="E23" s="30">
        <v>33909.699999999997</v>
      </c>
      <c r="F23" s="30">
        <v>36743.599999999999</v>
      </c>
      <c r="G23" s="30">
        <v>41446.800000000003</v>
      </c>
      <c r="H23" s="30">
        <v>28957.4</v>
      </c>
      <c r="I23" s="31">
        <v>34509.699999999997</v>
      </c>
      <c r="J23" s="30">
        <v>39619.1</v>
      </c>
      <c r="K23" s="17">
        <v>38252.1</v>
      </c>
      <c r="L23" s="17">
        <v>60000</v>
      </c>
      <c r="M23" s="17">
        <v>36600.9</v>
      </c>
      <c r="N23" s="17">
        <v>27450</v>
      </c>
      <c r="O23" s="17">
        <v>34350.300000000003</v>
      </c>
      <c r="P23" s="17">
        <v>40000</v>
      </c>
      <c r="Q23" s="17">
        <v>30433</v>
      </c>
      <c r="R23" s="17"/>
      <c r="S23" s="19">
        <v>21576.1</v>
      </c>
      <c r="T23" s="18"/>
      <c r="U23" s="20">
        <v>18730.8</v>
      </c>
    </row>
    <row r="24" spans="1:21" x14ac:dyDescent="0.25">
      <c r="A24" s="41"/>
      <c r="B24" s="29" t="s">
        <v>69</v>
      </c>
      <c r="C24" s="17">
        <v>0</v>
      </c>
      <c r="D24" s="17">
        <v>0</v>
      </c>
      <c r="E24" s="30">
        <v>0</v>
      </c>
      <c r="F24" s="30">
        <v>0</v>
      </c>
      <c r="G24" s="30">
        <v>0</v>
      </c>
      <c r="H24" s="30">
        <v>0</v>
      </c>
      <c r="I24" s="31">
        <v>0</v>
      </c>
      <c r="J24" s="30">
        <v>0</v>
      </c>
      <c r="K24" s="17">
        <v>0</v>
      </c>
      <c r="L24" s="17">
        <v>0</v>
      </c>
      <c r="M24" s="17">
        <v>0</v>
      </c>
      <c r="N24" s="17">
        <v>700000</v>
      </c>
      <c r="O24" s="17">
        <v>561837.9</v>
      </c>
      <c r="P24" s="17">
        <v>1050000</v>
      </c>
      <c r="Q24" s="17">
        <v>971106.8</v>
      </c>
      <c r="R24" s="17">
        <v>1050000</v>
      </c>
      <c r="S24" s="19">
        <v>662228.80000000005</v>
      </c>
      <c r="T24" s="18">
        <v>0</v>
      </c>
      <c r="U24" s="20">
        <v>0</v>
      </c>
    </row>
    <row r="25" spans="1:21" x14ac:dyDescent="0.25">
      <c r="A25" s="41"/>
      <c r="B25" s="29" t="s">
        <v>70</v>
      </c>
      <c r="C25" s="17">
        <f>235127.3-151650.7</f>
        <v>83476.599999999977</v>
      </c>
      <c r="D25" s="17">
        <f>260947.2-165007</f>
        <v>95940.200000000012</v>
      </c>
      <c r="E25" s="31">
        <v>416516.49999999953</v>
      </c>
      <c r="F25" s="43">
        <v>245062.5</v>
      </c>
      <c r="G25" s="31">
        <v>284186.80000000098</v>
      </c>
      <c r="H25" s="31">
        <v>119965.30000000005</v>
      </c>
      <c r="I25" s="31">
        <v>129630.79999999935</v>
      </c>
      <c r="J25" s="31">
        <v>85979.399999999907</v>
      </c>
      <c r="K25" s="17">
        <v>82128.700000000652</v>
      </c>
      <c r="L25" s="17">
        <f>L16-SUM(L17:L24)</f>
        <v>552404</v>
      </c>
      <c r="M25" s="17">
        <f>155094.9-959</f>
        <v>154135.9</v>
      </c>
      <c r="N25" s="17">
        <v>340714</v>
      </c>
      <c r="O25" s="17">
        <f>O16-SUM(O17:O24)</f>
        <v>178556.69999999972</v>
      </c>
      <c r="P25" s="17">
        <f>P16-SUM(P17:P24)</f>
        <v>208415</v>
      </c>
      <c r="Q25" s="17">
        <f>Q16-SUM(Q17:Q24)</f>
        <v>201853.79999999981</v>
      </c>
      <c r="R25" s="17"/>
      <c r="S25" s="19">
        <f>S16-SUM(S17:S24)</f>
        <v>157112.5</v>
      </c>
      <c r="T25" s="18"/>
      <c r="U25" s="20">
        <f t="shared" ref="U25" si="2">U16-SUM(U17:U24)</f>
        <v>129466.69999999995</v>
      </c>
    </row>
    <row r="26" spans="1:21" ht="28.5" customHeight="1" x14ac:dyDescent="0.25">
      <c r="A26" s="44" t="s">
        <v>71</v>
      </c>
      <c r="B26" s="45" t="s">
        <v>72</v>
      </c>
      <c r="C26" s="18">
        <v>0</v>
      </c>
      <c r="D26" s="18">
        <v>0</v>
      </c>
      <c r="E26" s="18">
        <v>0</v>
      </c>
      <c r="F26" s="18">
        <f>137984+960000</f>
        <v>1097984</v>
      </c>
      <c r="G26" s="18">
        <v>23</v>
      </c>
      <c r="H26" s="18">
        <v>0</v>
      </c>
      <c r="I26" s="18">
        <v>0</v>
      </c>
      <c r="J26" s="18">
        <v>0</v>
      </c>
      <c r="K26" s="18">
        <v>140255.20000000001</v>
      </c>
      <c r="L26" s="18">
        <f>SUM(L27:L31)</f>
        <v>361992</v>
      </c>
      <c r="M26" s="18">
        <f>247277.4+959</f>
        <v>248236.4</v>
      </c>
      <c r="N26" s="18">
        <v>481388</v>
      </c>
      <c r="O26" s="18">
        <f>SUM(O27:O31)</f>
        <v>363330.9</v>
      </c>
      <c r="P26" s="18">
        <f>SUM(P27:P31)</f>
        <v>331588</v>
      </c>
      <c r="Q26" s="18">
        <f>SUM(Q27:Q31)+6.6</f>
        <v>287856.39999999997</v>
      </c>
      <c r="R26" s="18">
        <f>SUM(R27:R31)</f>
        <v>163108</v>
      </c>
      <c r="S26" s="46">
        <f>SUM(S27:S31)</f>
        <v>116910.2</v>
      </c>
      <c r="T26" s="18">
        <f t="shared" ref="T26:U26" si="3">SUM(T27:T31)</f>
        <v>268138</v>
      </c>
      <c r="U26" s="20">
        <f t="shared" si="3"/>
        <v>199707.4</v>
      </c>
    </row>
    <row r="27" spans="1:21" x14ac:dyDescent="0.25">
      <c r="A27" s="47"/>
      <c r="B27" s="48" t="s">
        <v>73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77.3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9">
        <v>0</v>
      </c>
      <c r="T27" s="18">
        <v>0</v>
      </c>
      <c r="U27" s="20">
        <v>0</v>
      </c>
    </row>
    <row r="28" spans="1:21" x14ac:dyDescent="0.25">
      <c r="A28" s="47"/>
      <c r="B28" s="48" t="s">
        <v>74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20177.900000000001</v>
      </c>
      <c r="L28" s="17">
        <v>179096</v>
      </c>
      <c r="M28" s="17">
        <v>154461.29999999999</v>
      </c>
      <c r="N28" s="17">
        <v>191388</v>
      </c>
      <c r="O28" s="17">
        <v>182384.5</v>
      </c>
      <c r="P28" s="17">
        <v>199588</v>
      </c>
      <c r="Q28" s="17">
        <v>176098.8</v>
      </c>
      <c r="R28" s="17">
        <v>105608</v>
      </c>
      <c r="S28" s="19">
        <v>102013</v>
      </c>
      <c r="T28" s="18">
        <v>228138</v>
      </c>
      <c r="U28" s="20">
        <v>199526.39999999999</v>
      </c>
    </row>
    <row r="29" spans="1:21" x14ac:dyDescent="0.25">
      <c r="A29" s="47"/>
      <c r="B29" s="48" t="s">
        <v>75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120000</v>
      </c>
      <c r="L29" s="17">
        <v>22896</v>
      </c>
      <c r="M29" s="17">
        <v>58356</v>
      </c>
      <c r="N29" s="17">
        <v>60000</v>
      </c>
      <c r="O29" s="17">
        <v>137000</v>
      </c>
      <c r="P29" s="17">
        <v>0</v>
      </c>
      <c r="Q29" s="17">
        <v>60000</v>
      </c>
      <c r="R29" s="17">
        <v>0</v>
      </c>
      <c r="S29" s="19">
        <v>0</v>
      </c>
      <c r="T29" s="18">
        <v>30000</v>
      </c>
      <c r="U29" s="20">
        <v>0</v>
      </c>
    </row>
    <row r="30" spans="1:21" x14ac:dyDescent="0.25">
      <c r="A30" s="47"/>
      <c r="B30" s="48" t="s">
        <v>76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160000</v>
      </c>
      <c r="M30" s="17">
        <v>35419.1</v>
      </c>
      <c r="N30" s="17">
        <v>230000</v>
      </c>
      <c r="O30" s="17">
        <v>43946.400000000001</v>
      </c>
      <c r="P30" s="17">
        <v>132000</v>
      </c>
      <c r="Q30" s="17">
        <v>51751</v>
      </c>
      <c r="R30" s="17">
        <v>57500</v>
      </c>
      <c r="S30" s="19">
        <v>14897.2</v>
      </c>
      <c r="T30" s="18">
        <v>10000</v>
      </c>
      <c r="U30" s="20">
        <v>181</v>
      </c>
    </row>
    <row r="31" spans="1:21" x14ac:dyDescent="0.25">
      <c r="A31" s="49"/>
      <c r="B31" s="45" t="s">
        <v>77</v>
      </c>
      <c r="C31" s="17">
        <v>0</v>
      </c>
      <c r="D31" s="17">
        <v>0</v>
      </c>
      <c r="E31" s="50">
        <v>0</v>
      </c>
      <c r="F31" s="50">
        <f>137984+960000</f>
        <v>1097984</v>
      </c>
      <c r="G31" s="50">
        <v>23</v>
      </c>
      <c r="H31" s="50">
        <v>0</v>
      </c>
      <c r="I31" s="31">
        <v>0</v>
      </c>
      <c r="J31" s="30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9">
        <v>0</v>
      </c>
      <c r="T31" s="18">
        <v>0</v>
      </c>
      <c r="U31" s="20">
        <v>0</v>
      </c>
    </row>
    <row r="32" spans="1:21" x14ac:dyDescent="0.25">
      <c r="A32" s="44" t="s">
        <v>78</v>
      </c>
      <c r="B32" s="29" t="s">
        <v>79</v>
      </c>
      <c r="C32" s="17">
        <v>151650.70000000001</v>
      </c>
      <c r="D32" s="17">
        <v>165007</v>
      </c>
      <c r="E32" s="31">
        <v>185033</v>
      </c>
      <c r="F32" s="31">
        <v>974574.3</v>
      </c>
      <c r="G32" s="31">
        <v>1230373</v>
      </c>
      <c r="H32" s="31">
        <v>1269583</v>
      </c>
      <c r="I32" s="31">
        <v>1295636.5</v>
      </c>
      <c r="J32" s="31">
        <v>1315098.5</v>
      </c>
      <c r="K32" s="17">
        <v>1276713.3999999999</v>
      </c>
      <c r="L32" s="17">
        <f>SUM(L33:L35)</f>
        <v>1393608</v>
      </c>
      <c r="M32" s="17">
        <v>1318267.6000000001</v>
      </c>
      <c r="N32" s="17">
        <v>1387341</v>
      </c>
      <c r="O32" s="17">
        <f>SUM(O33:O35)</f>
        <v>1350759.4</v>
      </c>
      <c r="P32" s="17">
        <f>SUM(P33:P36)</f>
        <v>1649245</v>
      </c>
      <c r="Q32" s="17">
        <f>SUM(Q33:Q36)</f>
        <v>1569948.2</v>
      </c>
      <c r="R32" s="17">
        <f>SUM(R33:R37)</f>
        <v>1976019</v>
      </c>
      <c r="S32" s="19">
        <f>SUM(S33:S37)+0.1</f>
        <v>2013493.3</v>
      </c>
      <c r="T32" s="18">
        <f>SUM(T33:T37)</f>
        <v>507500</v>
      </c>
      <c r="U32" s="20">
        <f>SUM(U33:U38)</f>
        <v>379922.6</v>
      </c>
    </row>
    <row r="33" spans="1:23" x14ac:dyDescent="0.25">
      <c r="A33" s="47"/>
      <c r="B33" s="45" t="s">
        <v>80</v>
      </c>
      <c r="C33" s="17">
        <v>151650.70000000001</v>
      </c>
      <c r="D33" s="17">
        <v>165007</v>
      </c>
      <c r="E33" s="50">
        <v>185033</v>
      </c>
      <c r="F33" s="50">
        <v>196991.3</v>
      </c>
      <c r="G33" s="50">
        <v>230000</v>
      </c>
      <c r="H33" s="50">
        <v>269200</v>
      </c>
      <c r="I33" s="31">
        <v>238240.7</v>
      </c>
      <c r="J33" s="30">
        <v>225252.9</v>
      </c>
      <c r="K33" s="17">
        <v>213499.8</v>
      </c>
      <c r="L33" s="17">
        <v>222000</v>
      </c>
      <c r="M33" s="17">
        <v>230599.9</v>
      </c>
      <c r="N33" s="17">
        <v>220000</v>
      </c>
      <c r="O33" s="17">
        <v>247998.3</v>
      </c>
      <c r="P33" s="17">
        <v>246000</v>
      </c>
      <c r="Q33" s="17">
        <v>245980.3</v>
      </c>
      <c r="R33" s="17">
        <v>249000</v>
      </c>
      <c r="S33" s="19">
        <v>234711.4</v>
      </c>
      <c r="T33" s="18">
        <v>0</v>
      </c>
      <c r="U33" s="20">
        <v>0</v>
      </c>
    </row>
    <row r="34" spans="1:23" x14ac:dyDescent="0.25">
      <c r="A34" s="47"/>
      <c r="B34" s="45" t="s">
        <v>81</v>
      </c>
      <c r="C34" s="17">
        <v>0</v>
      </c>
      <c r="D34" s="17">
        <v>0</v>
      </c>
      <c r="E34" s="50">
        <v>0</v>
      </c>
      <c r="F34" s="50">
        <v>210000</v>
      </c>
      <c r="G34" s="50">
        <v>330016</v>
      </c>
      <c r="H34" s="50">
        <v>282800</v>
      </c>
      <c r="I34" s="31">
        <v>302778.8</v>
      </c>
      <c r="J34" s="30">
        <v>254516.5</v>
      </c>
      <c r="K34" s="17">
        <v>227884.6</v>
      </c>
      <c r="L34" s="17">
        <v>336279</v>
      </c>
      <c r="M34" s="17">
        <v>252338.7</v>
      </c>
      <c r="N34" s="17">
        <v>332012</v>
      </c>
      <c r="O34" s="17">
        <v>267432.09999999998</v>
      </c>
      <c r="P34" s="17">
        <v>300524</v>
      </c>
      <c r="Q34" s="17">
        <v>251955.5</v>
      </c>
      <c r="R34" s="17">
        <v>278000</v>
      </c>
      <c r="S34" s="19">
        <v>223963.5</v>
      </c>
      <c r="T34" s="18">
        <v>297500</v>
      </c>
      <c r="U34" s="20">
        <v>210983.7</v>
      </c>
    </row>
    <row r="35" spans="1:23" ht="28.5" customHeight="1" x14ac:dyDescent="0.25">
      <c r="A35" s="47"/>
      <c r="B35" s="45" t="s">
        <v>82</v>
      </c>
      <c r="C35" s="18">
        <v>0</v>
      </c>
      <c r="D35" s="18">
        <v>0</v>
      </c>
      <c r="E35" s="51">
        <v>0</v>
      </c>
      <c r="F35" s="51">
        <v>567583</v>
      </c>
      <c r="G35" s="51">
        <v>670357</v>
      </c>
      <c r="H35" s="51">
        <v>717583</v>
      </c>
      <c r="I35" s="31">
        <v>754617</v>
      </c>
      <c r="J35" s="31">
        <v>835329.1</v>
      </c>
      <c r="K35" s="18">
        <v>835329</v>
      </c>
      <c r="L35" s="18">
        <v>835329</v>
      </c>
      <c r="M35" s="18">
        <v>835329</v>
      </c>
      <c r="N35" s="18">
        <v>835329</v>
      </c>
      <c r="O35" s="18">
        <v>835329</v>
      </c>
      <c r="P35" s="18">
        <v>1032721</v>
      </c>
      <c r="Q35" s="18">
        <v>1032721</v>
      </c>
      <c r="R35" s="18">
        <v>1179019</v>
      </c>
      <c r="S35" s="46">
        <v>1429019</v>
      </c>
      <c r="T35" s="18">
        <v>0</v>
      </c>
      <c r="U35" s="20">
        <v>0</v>
      </c>
    </row>
    <row r="36" spans="1:23" ht="39" x14ac:dyDescent="0.25">
      <c r="A36" s="47"/>
      <c r="B36" s="45" t="s">
        <v>83</v>
      </c>
      <c r="C36" s="18"/>
      <c r="D36" s="18"/>
      <c r="E36" s="51"/>
      <c r="F36" s="51"/>
      <c r="G36" s="51"/>
      <c r="H36" s="51"/>
      <c r="I36" s="31"/>
      <c r="J36" s="31"/>
      <c r="K36" s="18"/>
      <c r="L36" s="18"/>
      <c r="M36" s="18"/>
      <c r="N36" s="18"/>
      <c r="O36" s="18"/>
      <c r="P36" s="18">
        <v>70000</v>
      </c>
      <c r="Q36" s="18">
        <v>39291.4</v>
      </c>
      <c r="R36" s="18">
        <v>70000</v>
      </c>
      <c r="S36" s="46">
        <f>14594</f>
        <v>14594</v>
      </c>
      <c r="T36" s="52">
        <v>10000</v>
      </c>
      <c r="U36" s="20">
        <v>0</v>
      </c>
    </row>
    <row r="37" spans="1:23" ht="39" x14ac:dyDescent="0.25">
      <c r="A37" s="47"/>
      <c r="B37" s="45" t="s">
        <v>84</v>
      </c>
      <c r="C37" s="18"/>
      <c r="D37" s="18"/>
      <c r="E37" s="51"/>
      <c r="F37" s="51"/>
      <c r="G37" s="51"/>
      <c r="H37" s="51"/>
      <c r="I37" s="31"/>
      <c r="J37" s="31"/>
      <c r="K37" s="18"/>
      <c r="L37" s="18"/>
      <c r="M37" s="18"/>
      <c r="N37" s="18"/>
      <c r="O37" s="18"/>
      <c r="P37" s="18"/>
      <c r="Q37" s="18"/>
      <c r="R37" s="18">
        <v>200000</v>
      </c>
      <c r="S37" s="53">
        <v>111205.3</v>
      </c>
      <c r="T37" s="52">
        <v>200000</v>
      </c>
      <c r="U37" s="18">
        <v>163438.9</v>
      </c>
    </row>
    <row r="38" spans="1:23" x14ac:dyDescent="0.25">
      <c r="A38" s="49"/>
      <c r="B38" s="54" t="s">
        <v>85</v>
      </c>
      <c r="C38" s="20"/>
      <c r="D38" s="20"/>
      <c r="E38" s="55"/>
      <c r="F38" s="55"/>
      <c r="G38" s="55"/>
      <c r="H38" s="55"/>
      <c r="I38" s="37"/>
      <c r="J38" s="37"/>
      <c r="K38" s="20"/>
      <c r="L38" s="20"/>
      <c r="M38" s="20"/>
      <c r="N38" s="20"/>
      <c r="O38" s="20"/>
      <c r="P38" s="20"/>
      <c r="Q38" s="20"/>
      <c r="R38" s="20"/>
      <c r="S38" s="56"/>
      <c r="T38" s="57">
        <v>5500</v>
      </c>
      <c r="U38" s="20">
        <v>5500</v>
      </c>
    </row>
    <row r="39" spans="1:23" x14ac:dyDescent="0.25">
      <c r="A39" s="28">
        <v>4</v>
      </c>
      <c r="B39" s="29" t="s">
        <v>86</v>
      </c>
      <c r="C39" s="17">
        <v>112269.7</v>
      </c>
      <c r="D39" s="17">
        <v>86500</v>
      </c>
      <c r="E39" s="30">
        <v>160450</v>
      </c>
      <c r="F39" s="30">
        <v>219251</v>
      </c>
      <c r="G39" s="30">
        <v>233900</v>
      </c>
      <c r="H39" s="30">
        <v>351742</v>
      </c>
      <c r="I39" s="31">
        <v>178080.19999999998</v>
      </c>
      <c r="J39" s="30">
        <v>187873.8</v>
      </c>
      <c r="K39" s="17">
        <v>260906.9</v>
      </c>
      <c r="L39" s="17">
        <v>314535</v>
      </c>
      <c r="M39" s="17">
        <v>258075.39999999997</v>
      </c>
      <c r="N39" s="17">
        <v>292500</v>
      </c>
      <c r="O39" s="17">
        <f>12780.1+237336.2+37346.4</f>
        <v>287462.7</v>
      </c>
      <c r="P39" s="17">
        <v>285123</v>
      </c>
      <c r="Q39" s="17">
        <f>12817.6+230862.8+39803.5</f>
        <v>283483.90000000002</v>
      </c>
      <c r="R39" s="17">
        <v>235600</v>
      </c>
      <c r="S39" s="19">
        <f>8786.6+187191.1+38728.2</f>
        <v>234705.90000000002</v>
      </c>
      <c r="T39" s="18">
        <v>201000</v>
      </c>
      <c r="U39" s="20">
        <f>10616.2+142991.2+38001</f>
        <v>191608.40000000002</v>
      </c>
    </row>
    <row r="40" spans="1:23" x14ac:dyDescent="0.25">
      <c r="A40" s="58">
        <v>5</v>
      </c>
      <c r="B40" s="59" t="s">
        <v>87</v>
      </c>
      <c r="C40" s="17">
        <v>515754.3</v>
      </c>
      <c r="D40" s="17">
        <v>468308.30000000028</v>
      </c>
      <c r="E40" s="31">
        <v>319279.80000000028</v>
      </c>
      <c r="F40" s="31">
        <v>316817</v>
      </c>
      <c r="G40" s="31">
        <v>471172</v>
      </c>
      <c r="H40" s="31">
        <v>275806.70000000019</v>
      </c>
      <c r="I40" s="31">
        <v>256813.00000000114</v>
      </c>
      <c r="J40" s="60">
        <v>546356.5000000007</v>
      </c>
      <c r="K40" s="17">
        <v>255394.1</v>
      </c>
      <c r="L40" s="17">
        <v>264000</v>
      </c>
      <c r="M40" s="17">
        <v>268771.60000000003</v>
      </c>
      <c r="N40" s="17">
        <v>339710</v>
      </c>
      <c r="O40" s="17">
        <f>O9-O10-O15-O39</f>
        <v>266798.8</v>
      </c>
      <c r="P40" s="17">
        <f>P9-P10-P15-P39</f>
        <v>340960</v>
      </c>
      <c r="Q40" s="17">
        <f>Q9-Q10-Q15-Q39</f>
        <v>277713.99999999942</v>
      </c>
      <c r="R40" s="17">
        <f>R9-R10-R15-R39</f>
        <v>271040</v>
      </c>
      <c r="S40" s="19">
        <f>S9-S10-S15-S39</f>
        <v>238170.6999999996</v>
      </c>
      <c r="T40" s="18">
        <f>T9-T10-T14-T15-T39</f>
        <v>289640</v>
      </c>
      <c r="U40" s="20">
        <f>U9-U10-U14-U15-U39</f>
        <v>258072.29999999923</v>
      </c>
    </row>
    <row r="41" spans="1:23" x14ac:dyDescent="0.25">
      <c r="A41" s="58">
        <v>6</v>
      </c>
      <c r="B41" s="59" t="s">
        <v>88</v>
      </c>
      <c r="C41" s="17"/>
      <c r="D41" s="17"/>
      <c r="E41" s="31"/>
      <c r="F41" s="31"/>
      <c r="G41" s="31"/>
      <c r="H41" s="31"/>
      <c r="I41" s="31"/>
      <c r="J41" s="31"/>
      <c r="K41" s="17"/>
      <c r="L41" s="17"/>
      <c r="M41" s="17"/>
      <c r="N41" s="17"/>
      <c r="O41" s="17"/>
      <c r="P41" s="17"/>
      <c r="Q41" s="17"/>
      <c r="R41" s="17"/>
      <c r="S41" s="61"/>
      <c r="T41" s="18"/>
      <c r="U41" s="20">
        <v>4000000</v>
      </c>
    </row>
    <row r="42" spans="1:23" x14ac:dyDescent="0.25">
      <c r="A42" s="62" t="s">
        <v>89</v>
      </c>
      <c r="B42" s="63" t="s">
        <v>90</v>
      </c>
      <c r="C42" s="17"/>
      <c r="D42" s="17"/>
      <c r="E42" s="31"/>
      <c r="F42" s="31"/>
      <c r="G42" s="31"/>
      <c r="H42" s="31"/>
      <c r="I42" s="31"/>
      <c r="J42" s="31"/>
      <c r="K42" s="17"/>
      <c r="L42" s="17"/>
      <c r="M42" s="17"/>
      <c r="N42" s="17"/>
      <c r="O42" s="17"/>
      <c r="P42" s="17"/>
      <c r="Q42" s="17"/>
      <c r="R42" s="17"/>
      <c r="S42" s="61"/>
      <c r="T42" s="64"/>
      <c r="U42" s="15">
        <f>U9+U41</f>
        <v>10381215.1</v>
      </c>
      <c r="W42" s="65"/>
    </row>
    <row r="43" spans="1:23" x14ac:dyDescent="0.25">
      <c r="A43" s="66"/>
      <c r="B43" s="67"/>
      <c r="C43" s="68"/>
      <c r="D43" s="68"/>
      <c r="E43" s="69"/>
      <c r="F43" s="69"/>
      <c r="G43" s="69"/>
      <c r="H43" s="69"/>
      <c r="I43" s="69"/>
      <c r="J43" s="69"/>
      <c r="K43" s="68"/>
      <c r="L43" s="68"/>
      <c r="M43" s="68"/>
      <c r="N43" s="68"/>
      <c r="O43" s="68"/>
      <c r="P43" s="68"/>
      <c r="Q43" s="68"/>
      <c r="R43" s="70"/>
      <c r="S43" s="71"/>
      <c r="T43" s="72"/>
      <c r="U43" s="73"/>
      <c r="W43" s="65"/>
    </row>
    <row r="44" spans="1:23" x14ac:dyDescent="0.25">
      <c r="A44" s="58" t="s">
        <v>91</v>
      </c>
      <c r="B44" s="59" t="s">
        <v>92</v>
      </c>
      <c r="C44" s="74" t="s">
        <v>93</v>
      </c>
      <c r="D44" s="74" t="s">
        <v>93</v>
      </c>
      <c r="E44" s="74" t="s">
        <v>93</v>
      </c>
      <c r="F44" s="74" t="s">
        <v>93</v>
      </c>
      <c r="G44" s="74" t="s">
        <v>93</v>
      </c>
      <c r="H44" s="74" t="s">
        <v>93</v>
      </c>
      <c r="I44" s="74" t="s">
        <v>93</v>
      </c>
      <c r="J44" s="74" t="s">
        <v>93</v>
      </c>
      <c r="K44" s="17">
        <v>1699193.5</v>
      </c>
      <c r="L44" s="17"/>
      <c r="M44" s="74">
        <v>1905563.1</v>
      </c>
      <c r="N44" s="74" t="s">
        <v>93</v>
      </c>
      <c r="O44" s="74">
        <v>2179663.9</v>
      </c>
      <c r="P44" s="74"/>
      <c r="Q44" s="74">
        <v>2474779.7000000002</v>
      </c>
      <c r="R44" s="75"/>
      <c r="S44" s="76">
        <v>1897170</v>
      </c>
      <c r="T44" s="77"/>
      <c r="U44" s="78">
        <v>1063817.8</v>
      </c>
    </row>
    <row r="45" spans="1:23" x14ac:dyDescent="0.25">
      <c r="A45" s="58"/>
      <c r="B45" s="59" t="s">
        <v>94</v>
      </c>
      <c r="C45" s="74" t="s">
        <v>93</v>
      </c>
      <c r="D45" s="74" t="s">
        <v>93</v>
      </c>
      <c r="E45" s="74" t="s">
        <v>93</v>
      </c>
      <c r="F45" s="74" t="s">
        <v>93</v>
      </c>
      <c r="G45" s="74" t="s">
        <v>93</v>
      </c>
      <c r="H45" s="74" t="s">
        <v>93</v>
      </c>
      <c r="I45" s="74" t="s">
        <v>93</v>
      </c>
      <c r="J45" s="74" t="s">
        <v>93</v>
      </c>
      <c r="K45" s="79">
        <v>236896</v>
      </c>
      <c r="L45" s="79"/>
      <c r="M45" s="80">
        <v>275192</v>
      </c>
      <c r="N45" s="74" t="s">
        <v>93</v>
      </c>
      <c r="O45" s="80">
        <v>289007</v>
      </c>
      <c r="P45" s="80"/>
      <c r="Q45" s="80">
        <v>296283</v>
      </c>
      <c r="R45" s="80"/>
      <c r="S45" s="81">
        <v>221115</v>
      </c>
      <c r="T45" s="64"/>
      <c r="U45" s="82">
        <v>143828</v>
      </c>
    </row>
    <row r="46" spans="1:23" x14ac:dyDescent="0.25">
      <c r="A46" s="58" t="s">
        <v>95</v>
      </c>
      <c r="B46" s="59" t="s">
        <v>96</v>
      </c>
      <c r="C46" s="17">
        <v>897419</v>
      </c>
      <c r="D46" s="17">
        <v>969586.3</v>
      </c>
      <c r="E46" s="31">
        <v>1207432.5</v>
      </c>
      <c r="F46" s="31">
        <v>1486935</v>
      </c>
      <c r="G46" s="31">
        <v>1872672.5</v>
      </c>
      <c r="H46" s="31">
        <v>821964.2</v>
      </c>
      <c r="I46" s="31">
        <v>912255.4</v>
      </c>
      <c r="J46" s="31">
        <v>1131142.5</v>
      </c>
      <c r="K46" s="17">
        <v>1276252</v>
      </c>
      <c r="L46" s="17"/>
      <c r="M46" s="74">
        <v>1147152.3999999999</v>
      </c>
      <c r="N46" s="74" t="s">
        <v>93</v>
      </c>
      <c r="O46" s="74">
        <v>1261211.1000000001</v>
      </c>
      <c r="P46" s="74"/>
      <c r="Q46" s="74">
        <v>1411387.1</v>
      </c>
      <c r="R46" s="74"/>
      <c r="S46" s="83">
        <v>1097687.1000000001</v>
      </c>
      <c r="T46" s="64"/>
      <c r="U46" s="20">
        <v>588687.5</v>
      </c>
    </row>
    <row r="47" spans="1:23" x14ac:dyDescent="0.25">
      <c r="A47" s="58"/>
      <c r="B47" s="59" t="s">
        <v>94</v>
      </c>
      <c r="C47" s="74" t="s">
        <v>93</v>
      </c>
      <c r="D47" s="74" t="s">
        <v>93</v>
      </c>
      <c r="E47" s="74" t="s">
        <v>93</v>
      </c>
      <c r="F47" s="74" t="s">
        <v>93</v>
      </c>
      <c r="G47" s="74" t="s">
        <v>93</v>
      </c>
      <c r="H47" s="84">
        <v>172005</v>
      </c>
      <c r="I47" s="84">
        <v>157136</v>
      </c>
      <c r="J47" s="84">
        <v>177078</v>
      </c>
      <c r="K47" s="79">
        <v>177268</v>
      </c>
      <c r="L47" s="79"/>
      <c r="M47" s="80">
        <v>173717</v>
      </c>
      <c r="N47" s="74" t="s">
        <v>93</v>
      </c>
      <c r="O47" s="80">
        <v>175705</v>
      </c>
      <c r="P47" s="80"/>
      <c r="Q47" s="80">
        <v>179001</v>
      </c>
      <c r="R47" s="80"/>
      <c r="S47" s="81">
        <v>134815</v>
      </c>
      <c r="T47" s="64"/>
      <c r="U47" s="82">
        <v>86002</v>
      </c>
    </row>
    <row r="48" spans="1:23" x14ac:dyDescent="0.25">
      <c r="A48" s="58" t="s">
        <v>97</v>
      </c>
      <c r="B48" s="59" t="s">
        <v>98</v>
      </c>
      <c r="C48" s="74">
        <v>135094.1</v>
      </c>
      <c r="D48" s="74">
        <v>194129.9</v>
      </c>
      <c r="E48" s="74">
        <v>260238.6</v>
      </c>
      <c r="F48" s="74">
        <v>332333.40000000002</v>
      </c>
      <c r="G48" s="74">
        <v>509489</v>
      </c>
      <c r="H48" s="74">
        <v>272900.8</v>
      </c>
      <c r="I48" s="74">
        <v>377699.7</v>
      </c>
      <c r="J48" s="74">
        <v>501744.1</v>
      </c>
      <c r="K48" s="17">
        <v>509261.9</v>
      </c>
      <c r="L48" s="17"/>
      <c r="M48" s="74">
        <v>456376.2</v>
      </c>
      <c r="N48" s="74" t="s">
        <v>93</v>
      </c>
      <c r="O48" s="74">
        <v>488917.1</v>
      </c>
      <c r="P48" s="74"/>
      <c r="Q48" s="74">
        <v>458752.5</v>
      </c>
      <c r="R48" s="74"/>
      <c r="S48" s="83">
        <v>363423.2</v>
      </c>
      <c r="T48" s="64"/>
      <c r="U48" s="20">
        <v>251694.5</v>
      </c>
    </row>
    <row r="49" spans="1:21" x14ac:dyDescent="0.25">
      <c r="A49" s="58"/>
      <c r="B49" s="59" t="s">
        <v>94</v>
      </c>
      <c r="C49" s="74" t="s">
        <v>93</v>
      </c>
      <c r="D49" s="74" t="s">
        <v>93</v>
      </c>
      <c r="E49" s="74" t="s">
        <v>93</v>
      </c>
      <c r="F49" s="74" t="s">
        <v>93</v>
      </c>
      <c r="G49" s="74" t="s">
        <v>93</v>
      </c>
      <c r="H49" s="80">
        <v>55017</v>
      </c>
      <c r="I49" s="80">
        <v>64810</v>
      </c>
      <c r="J49" s="80">
        <v>79712</v>
      </c>
      <c r="K49" s="79">
        <v>71744</v>
      </c>
      <c r="L49" s="79"/>
      <c r="M49" s="80">
        <v>77199</v>
      </c>
      <c r="N49" s="74" t="s">
        <v>93</v>
      </c>
      <c r="O49" s="80">
        <v>81615</v>
      </c>
      <c r="P49" s="80"/>
      <c r="Q49" s="80">
        <v>73259</v>
      </c>
      <c r="R49" s="80"/>
      <c r="S49" s="81">
        <v>58277</v>
      </c>
      <c r="T49" s="64"/>
      <c r="U49" s="82">
        <v>43102</v>
      </c>
    </row>
    <row r="50" spans="1:21" x14ac:dyDescent="0.25">
      <c r="A50" s="85" t="s">
        <v>99</v>
      </c>
      <c r="D50" s="85"/>
      <c r="E50" s="85"/>
      <c r="M50" s="86"/>
      <c r="N50" s="86"/>
      <c r="O50" s="86"/>
      <c r="P50" s="87"/>
      <c r="Q50" s="88" t="s">
        <v>100</v>
      </c>
      <c r="R50" s="88"/>
      <c r="S50" s="88"/>
      <c r="T50" s="88"/>
      <c r="U50" s="89">
        <v>20046910.800000001</v>
      </c>
    </row>
    <row r="51" spans="1:21" ht="16.5" x14ac:dyDescent="0.25"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90"/>
      <c r="N51" s="65"/>
      <c r="O51" s="65"/>
      <c r="P51" s="65"/>
      <c r="Q51" s="91"/>
    </row>
    <row r="52" spans="1:21" ht="16.5" x14ac:dyDescent="0.25">
      <c r="B52" s="92" t="s">
        <v>101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93"/>
      <c r="Q52" s="32"/>
    </row>
    <row r="53" spans="1:21" x14ac:dyDescent="0.25">
      <c r="B53" s="94" t="s">
        <v>102</v>
      </c>
    </row>
    <row r="54" spans="1:21" x14ac:dyDescent="0.25">
      <c r="B54" s="94"/>
      <c r="I54" s="32"/>
      <c r="J54" s="32"/>
      <c r="K54" s="32"/>
      <c r="L54" s="32"/>
      <c r="M54" s="32"/>
      <c r="N54" s="32"/>
      <c r="O54" s="32"/>
      <c r="P54" s="32"/>
      <c r="Q54" s="32"/>
    </row>
    <row r="55" spans="1:21" x14ac:dyDescent="0.25">
      <c r="B55" s="94"/>
      <c r="I55" s="32"/>
      <c r="J55" s="32"/>
      <c r="K55" s="32"/>
      <c r="L55" s="32"/>
      <c r="M55" s="32"/>
      <c r="N55" s="32"/>
      <c r="O55" s="32"/>
      <c r="P55" s="32"/>
      <c r="Q55" s="32"/>
    </row>
    <row r="56" spans="1:21" x14ac:dyDescent="0.25">
      <c r="H56" s="32"/>
      <c r="I56" s="32"/>
      <c r="J56" s="32"/>
      <c r="K56" s="32"/>
      <c r="L56" s="32"/>
      <c r="M56" s="32"/>
      <c r="N56" s="32"/>
      <c r="O56" s="32"/>
      <c r="P56" s="32"/>
      <c r="Q56" s="32"/>
    </row>
    <row r="57" spans="1:21" x14ac:dyDescent="0.25">
      <c r="I57" s="32"/>
      <c r="J57" s="32"/>
      <c r="K57" s="32"/>
      <c r="L57" s="32"/>
      <c r="M57" s="32"/>
      <c r="N57" s="32"/>
      <c r="O57" s="32"/>
      <c r="P57" s="32"/>
      <c r="Q57" s="32"/>
    </row>
    <row r="59" spans="1:21" x14ac:dyDescent="0.25">
      <c r="I59" s="32"/>
      <c r="J59" s="32"/>
      <c r="K59" s="32"/>
      <c r="L59" s="32"/>
      <c r="M59" s="32"/>
      <c r="N59" s="32"/>
      <c r="O59" s="32"/>
      <c r="P59" s="32"/>
      <c r="Q59" s="32"/>
    </row>
  </sheetData>
  <mergeCells count="5">
    <mergeCell ref="A1:U1"/>
    <mergeCell ref="A16:A25"/>
    <mergeCell ref="A26:A31"/>
    <mergeCell ref="A32:A38"/>
    <mergeCell ref="Q50:T50"/>
  </mergeCells>
  <pageMargins left="0.7" right="0.7" top="0.75" bottom="0.75" header="0.3" footer="0.3"/>
  <pageSetup paperSize="9" scale="4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2020-05-12T12:20:58Z</dcterms:modified>
</cp:coreProperties>
</file>