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<sst xmlns="http://schemas.openxmlformats.org/spreadsheetml/2006/main" count="98" uniqueCount="79">
  <si>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</si>
  <si>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</si>
  <si>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</si>
  <si>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</si>
  <si>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</si>
  <si>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</si>
  <si>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</si>
  <si>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</si>
  <si>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</si>
  <si>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</si>
  <si>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</si>
  <si>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</si>
  <si>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</si>
  <si>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</si>
  <si>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</si>
  <si>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</si>
  <si>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</si>
  <si>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</si>
  <si>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</si>
  <si>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</si>
  <si>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</si>
  <si>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</si>
  <si>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</si>
  <si>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</si>
  <si>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</si>
  <si>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</si>
  <si>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</si>
  <si>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</si>
  <si>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</si>
  <si>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</si>
  <si>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</si>
  <si>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</si>
  <si>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</si>
  <si>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</si>
  <si>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</si>
  <si>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</si>
  <si>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</si>
  <si>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</si>
  <si>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</si>
  <si>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</si>
  <si>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</si>
  <si>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</si>
  <si>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</si>
  <si>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</si>
  <si>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</si>
  <si>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</si>
  <si>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</si>
  <si>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</si>
  <si>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</si>
  <si>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</si>
  <si>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</si>
  <si>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</si>
  <si>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</si>
  <si>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</si>
  <si>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</si>
  <si>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</si>
  <si>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</si>
  <si>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</si>
  <si>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</si>
  <si>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</si>
  <si>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</si>
  <si>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</si>
  <si>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</si>
  <si>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</si>
  <si>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</si>
  <si>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</si>
  <si>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</si>
  <si>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</si>
  <si>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</si>
  <si>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</si>
  <si>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</si>
  <si>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</si>
  <si>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</si>
  <si>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</si>
  <si>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</si>
  <si>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</si>
  <si>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</si>
  <si>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</si>
  <si>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III Kwartały 2021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</si>
</sst>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1.375" style="2" customWidth="1"/>
    <col min="5" max="5" width="11.75390625" style="2" bestFit="1" customWidth="1"/>
    <col min="6" max="6" width="11.125" style="2" customWidth="1"/>
    <col min="7" max="7" width="11.75390625" style="2" bestFit="1" customWidth="1"/>
    <col min="8" max="8" width="8.75390625" style="2" bestFit="1" customWidth="1"/>
    <col min="9" max="9" width="11.875" style="2" bestFit="1" customWidth="1"/>
    <col min="10" max="10" width="13.125" style="2" bestFit="1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8" t="s">
        <v>60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2:17" ht="13.5" customHeight="1"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"/>
      <c r="O5" s="8"/>
      <c r="P5" s="8"/>
      <c r="Q5" s="8"/>
    </row>
    <row r="6" spans="1:17" ht="13.5" customHeight="1">
      <c r="A6" s="59" t="s">
        <v>0</v>
      </c>
      <c r="B6" s="29" t="s">
        <v>61</v>
      </c>
      <c r="C6" s="24" t="s">
        <v>65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4" t="s">
        <v>64</v>
      </c>
      <c r="P6" s="25"/>
      <c r="Q6" s="26"/>
    </row>
    <row r="7" spans="1:17" ht="13.5" customHeight="1">
      <c r="A7" s="60"/>
      <c r="B7" s="30"/>
      <c r="C7" s="31" t="s">
        <v>62</v>
      </c>
      <c r="D7" s="31" t="s">
        <v>73</v>
      </c>
      <c r="E7" s="31" t="s">
        <v>66</v>
      </c>
      <c r="F7" s="31" t="s">
        <v>67</v>
      </c>
      <c r="G7" s="31" t="s">
        <v>24</v>
      </c>
      <c r="H7" s="31" t="s">
        <v>25</v>
      </c>
      <c r="I7" s="62" t="s">
        <v>63</v>
      </c>
      <c r="J7" s="31" t="s">
        <v>13</v>
      </c>
      <c r="K7" s="31" t="s">
        <v>14</v>
      </c>
      <c r="L7" s="31" t="s">
        <v>15</v>
      </c>
      <c r="M7" s="31" t="s">
        <v>16</v>
      </c>
      <c r="N7" s="30" t="s">
        <v>17</v>
      </c>
      <c r="O7" s="27" t="s">
        <v>18</v>
      </c>
      <c r="P7" s="27" t="s">
        <v>19</v>
      </c>
      <c r="Q7" s="27" t="s">
        <v>20</v>
      </c>
    </row>
    <row r="8" spans="1:17" ht="13.5" customHeight="1">
      <c r="A8" s="60"/>
      <c r="B8" s="30"/>
      <c r="C8" s="27"/>
      <c r="D8" s="27"/>
      <c r="E8" s="27"/>
      <c r="F8" s="27"/>
      <c r="G8" s="27"/>
      <c r="H8" s="27"/>
      <c r="I8" s="62"/>
      <c r="J8" s="27"/>
      <c r="K8" s="27"/>
      <c r="L8" s="27"/>
      <c r="M8" s="27"/>
      <c r="N8" s="30"/>
      <c r="O8" s="27"/>
      <c r="P8" s="27"/>
      <c r="Q8" s="27"/>
    </row>
    <row r="9" spans="1:17" ht="11.25" customHeight="1">
      <c r="A9" s="60"/>
      <c r="B9" s="30"/>
      <c r="C9" s="27"/>
      <c r="D9" s="27"/>
      <c r="E9" s="27"/>
      <c r="F9" s="27"/>
      <c r="G9" s="27"/>
      <c r="H9" s="27"/>
      <c r="I9" s="62"/>
      <c r="J9" s="27"/>
      <c r="K9" s="27"/>
      <c r="L9" s="27"/>
      <c r="M9" s="27"/>
      <c r="N9" s="30"/>
      <c r="O9" s="27"/>
      <c r="P9" s="27"/>
      <c r="Q9" s="27"/>
    </row>
    <row r="10" spans="1:17" ht="27.75" customHeight="1">
      <c r="A10" s="61"/>
      <c r="B10" s="31"/>
      <c r="C10" s="27"/>
      <c r="D10" s="27"/>
      <c r="E10" s="27"/>
      <c r="F10" s="27"/>
      <c r="G10" s="27"/>
      <c r="H10" s="27"/>
      <c r="I10" s="63"/>
      <c r="J10" s="27"/>
      <c r="K10" s="27"/>
      <c r="L10" s="27"/>
      <c r="M10" s="27"/>
      <c r="N10" s="31"/>
      <c r="O10" s="27"/>
      <c r="P10" s="27"/>
      <c r="Q10" s="27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67" t="s">
        <v>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43.5" customHeight="1">
      <c r="A13" s="17" t="s">
        <v>76</v>
      </c>
      <c r="B13" s="18">
        <f>5980075555.95</f>
        <v>5980075555.95</v>
      </c>
      <c r="C13" s="18">
        <f>3775266200.08</f>
        <v>3775266200.08</v>
      </c>
      <c r="D13" s="18">
        <f>198215752.59</f>
        <v>198215752.59</v>
      </c>
      <c r="E13" s="18">
        <f>194043255.94</f>
        <v>194043255.94</v>
      </c>
      <c r="F13" s="18">
        <f>3000</f>
        <v>3000</v>
      </c>
      <c r="G13" s="18">
        <f>4169496.65</f>
        <v>4169496.65</v>
      </c>
      <c r="H13" s="18">
        <f>0</f>
        <v>0</v>
      </c>
      <c r="I13" s="18">
        <f>0</f>
        <v>0</v>
      </c>
      <c r="J13" s="18">
        <f>3310462119.83</f>
        <v>3310462119.83</v>
      </c>
      <c r="K13" s="18">
        <f>11935.16</f>
        <v>11935.16</v>
      </c>
      <c r="L13" s="18">
        <f>265640212.33</f>
        <v>265640212.33</v>
      </c>
      <c r="M13" s="18">
        <f>934507.57</f>
        <v>934507.57</v>
      </c>
      <c r="N13" s="18">
        <f>1672.6</f>
        <v>1672.6</v>
      </c>
      <c r="O13" s="18">
        <f>2204809355.87</f>
        <v>2204809355.87</v>
      </c>
      <c r="P13" s="18">
        <f>2204809355.87</f>
        <v>2204809355.87</v>
      </c>
      <c r="Q13" s="18">
        <f>0</f>
        <v>0</v>
      </c>
    </row>
    <row r="14" spans="1:17" ht="28.5" customHeight="1">
      <c r="A14" s="17" t="s">
        <v>43</v>
      </c>
      <c r="B14" s="18">
        <f>109500000</f>
        <v>109500000</v>
      </c>
      <c r="C14" s="18">
        <f>109500000</f>
        <v>109500000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109500000</f>
        <v>109500000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0</f>
        <v>0</v>
      </c>
      <c r="P14" s="18">
        <f>0</f>
        <v>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109500000</f>
        <v>109500000</v>
      </c>
      <c r="C16" s="19">
        <f>109500000</f>
        <v>109500000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109500000</f>
        <v>109500000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0</f>
        <v>0</v>
      </c>
      <c r="P16" s="19">
        <f>0</f>
        <v>0</v>
      </c>
      <c r="Q16" s="19">
        <f>0</f>
        <v>0</v>
      </c>
    </row>
    <row r="17" spans="1:17" ht="36" customHeight="1">
      <c r="A17" s="17" t="s">
        <v>46</v>
      </c>
      <c r="B17" s="18">
        <f>5869428726.93</f>
        <v>5869428726.93</v>
      </c>
      <c r="C17" s="18">
        <f>3664619371.06</f>
        <v>3664619371.06</v>
      </c>
      <c r="D17" s="18">
        <f>198130887.43</f>
        <v>198130887.43</v>
      </c>
      <c r="E17" s="18">
        <f>194000000</f>
        <v>194000000</v>
      </c>
      <c r="F17" s="18">
        <f>0</f>
        <v>0</v>
      </c>
      <c r="G17" s="18">
        <f>4130887.43</f>
        <v>4130887.43</v>
      </c>
      <c r="H17" s="18">
        <f>0</f>
        <v>0</v>
      </c>
      <c r="I17" s="18">
        <f>0</f>
        <v>0</v>
      </c>
      <c r="J17" s="18">
        <f>3200947280.63</f>
        <v>3200947280.63</v>
      </c>
      <c r="K17" s="18">
        <f>0</f>
        <v>0</v>
      </c>
      <c r="L17" s="18">
        <f>265541203</f>
        <v>265541203</v>
      </c>
      <c r="M17" s="18">
        <f>0</f>
        <v>0</v>
      </c>
      <c r="N17" s="18">
        <f>0</f>
        <v>0</v>
      </c>
      <c r="O17" s="18">
        <f>2204809355.87</f>
        <v>2204809355.87</v>
      </c>
      <c r="P17" s="18">
        <f>2204809355.87</f>
        <v>2204809355.87</v>
      </c>
      <c r="Q17" s="18">
        <f>0</f>
        <v>0</v>
      </c>
    </row>
    <row r="18" spans="1:17" ht="22.5" customHeight="1">
      <c r="A18" s="15" t="s">
        <v>47</v>
      </c>
      <c r="B18" s="19">
        <f>0</f>
        <v>0</v>
      </c>
      <c r="C18" s="19">
        <f>0</f>
        <v>0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5869428726.93</f>
        <v>5869428726.93</v>
      </c>
      <c r="C19" s="19">
        <f>3664619371.06</f>
        <v>3664619371.06</v>
      </c>
      <c r="D19" s="19">
        <f>198130887.43</f>
        <v>198130887.43</v>
      </c>
      <c r="E19" s="19">
        <f>194000000</f>
        <v>194000000</v>
      </c>
      <c r="F19" s="19">
        <f>0</f>
        <v>0</v>
      </c>
      <c r="G19" s="19">
        <f>4130887.43</f>
        <v>4130887.43</v>
      </c>
      <c r="H19" s="19">
        <f>0</f>
        <v>0</v>
      </c>
      <c r="I19" s="19">
        <f>0</f>
        <v>0</v>
      </c>
      <c r="J19" s="19">
        <f>3200947280.63</f>
        <v>3200947280.63</v>
      </c>
      <c r="K19" s="19">
        <f>0</f>
        <v>0</v>
      </c>
      <c r="L19" s="19">
        <f>265541203</f>
        <v>265541203</v>
      </c>
      <c r="M19" s="19">
        <f>0</f>
        <v>0</v>
      </c>
      <c r="N19" s="19">
        <f>0</f>
        <v>0</v>
      </c>
      <c r="O19" s="19">
        <f>2204809355.87</f>
        <v>2204809355.87</v>
      </c>
      <c r="P19" s="19">
        <f>2204809355.87</f>
        <v>2204809355.87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1146829.02</f>
        <v>1146829.02</v>
      </c>
      <c r="C21" s="18">
        <f>1146829.02</f>
        <v>1146829.02</v>
      </c>
      <c r="D21" s="18">
        <f>84865.16</f>
        <v>84865.16</v>
      </c>
      <c r="E21" s="18">
        <f>43255.94</f>
        <v>43255.94</v>
      </c>
      <c r="F21" s="18">
        <f>3000</f>
        <v>3000</v>
      </c>
      <c r="G21" s="18">
        <f>38609.22</f>
        <v>38609.22</v>
      </c>
      <c r="H21" s="18">
        <f>0</f>
        <v>0</v>
      </c>
      <c r="I21" s="18">
        <f>0</f>
        <v>0</v>
      </c>
      <c r="J21" s="18">
        <f>14839.2</f>
        <v>14839.2</v>
      </c>
      <c r="K21" s="18">
        <f>11935.16</f>
        <v>11935.16</v>
      </c>
      <c r="L21" s="18">
        <f>99009.33</f>
        <v>99009.33</v>
      </c>
      <c r="M21" s="18">
        <f>934507.57</f>
        <v>934507.57</v>
      </c>
      <c r="N21" s="18">
        <f>1672.6</f>
        <v>1672.6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657066.04</f>
        <v>657066.04</v>
      </c>
      <c r="C22" s="19">
        <f>657066.04</f>
        <v>657066.04</v>
      </c>
      <c r="D22" s="19">
        <f>40809.22</f>
        <v>40809.22</v>
      </c>
      <c r="E22" s="19">
        <f>0</f>
        <v>0</v>
      </c>
      <c r="F22" s="19">
        <f>3000</f>
        <v>3000</v>
      </c>
      <c r="G22" s="19">
        <f>37809.22</f>
        <v>37809.22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97595.74</f>
        <v>97595.74</v>
      </c>
      <c r="M22" s="19">
        <f>516988.48</f>
        <v>516988.48</v>
      </c>
      <c r="N22" s="19">
        <f>1672.6</f>
        <v>1672.6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489762.98</f>
        <v>489762.98</v>
      </c>
      <c r="C23" s="19">
        <f>489762.98</f>
        <v>489762.98</v>
      </c>
      <c r="D23" s="19">
        <f>44055.94</f>
        <v>44055.94</v>
      </c>
      <c r="E23" s="19">
        <f>43255.94</f>
        <v>43255.94</v>
      </c>
      <c r="F23" s="19">
        <f>0</f>
        <v>0</v>
      </c>
      <c r="G23" s="19">
        <f>800</f>
        <v>800</v>
      </c>
      <c r="H23" s="19">
        <f>0</f>
        <v>0</v>
      </c>
      <c r="I23" s="19">
        <f>0</f>
        <v>0</v>
      </c>
      <c r="J23" s="19">
        <f>14839.2</f>
        <v>14839.2</v>
      </c>
      <c r="K23" s="19">
        <f>11935.16</f>
        <v>11935.16</v>
      </c>
      <c r="L23" s="19">
        <f>1413.59</f>
        <v>1413.59</v>
      </c>
      <c r="M23" s="19">
        <f>417519.09</f>
        <v>417519.09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28" t="s">
        <v>78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1" spans="1:13" ht="13.5" customHeight="1">
      <c r="A31" s="38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3" spans="1:17" ht="13.5" customHeight="1">
      <c r="A33" s="59" t="s">
        <v>0</v>
      </c>
      <c r="B33" s="29" t="s">
        <v>9</v>
      </c>
      <c r="C33" s="64" t="s">
        <v>11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4" t="s">
        <v>21</v>
      </c>
      <c r="P33" s="65"/>
      <c r="Q33" s="66"/>
    </row>
    <row r="34" spans="1:17" ht="13.5" customHeight="1">
      <c r="A34" s="60"/>
      <c r="B34" s="30"/>
      <c r="C34" s="30" t="s">
        <v>10</v>
      </c>
      <c r="D34" s="27" t="s">
        <v>12</v>
      </c>
      <c r="E34" s="27" t="s">
        <v>22</v>
      </c>
      <c r="F34" s="27" t="s">
        <v>23</v>
      </c>
      <c r="G34" s="27" t="s">
        <v>70</v>
      </c>
      <c r="H34" s="27" t="s">
        <v>25</v>
      </c>
      <c r="I34" s="27" t="s">
        <v>1</v>
      </c>
      <c r="J34" s="27" t="s">
        <v>13</v>
      </c>
      <c r="K34" s="27" t="s">
        <v>14</v>
      </c>
      <c r="L34" s="27" t="s">
        <v>15</v>
      </c>
      <c r="M34" s="27" t="s">
        <v>16</v>
      </c>
      <c r="N34" s="32" t="s">
        <v>17</v>
      </c>
      <c r="O34" s="27" t="s">
        <v>18</v>
      </c>
      <c r="P34" s="27" t="s">
        <v>19</v>
      </c>
      <c r="Q34" s="29" t="s">
        <v>20</v>
      </c>
    </row>
    <row r="35" spans="1:17" ht="13.5" customHeight="1">
      <c r="A35" s="60"/>
      <c r="B35" s="30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2"/>
      <c r="O35" s="27"/>
      <c r="P35" s="27"/>
      <c r="Q35" s="30"/>
    </row>
    <row r="36" spans="1:17" ht="11.25" customHeight="1">
      <c r="A36" s="60"/>
      <c r="B36" s="30"/>
      <c r="C36" s="3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2"/>
      <c r="O36" s="27"/>
      <c r="P36" s="27"/>
      <c r="Q36" s="30"/>
    </row>
    <row r="37" spans="1:17" ht="11.25" customHeight="1">
      <c r="A37" s="61"/>
      <c r="B37" s="31"/>
      <c r="C37" s="31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2"/>
      <c r="O37" s="27"/>
      <c r="P37" s="27"/>
      <c r="Q37" s="31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67" t="s">
        <v>75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383207180.06</f>
        <v>383207180.06</v>
      </c>
      <c r="C44" s="20">
        <f>383207180.06</f>
        <v>383207180.06</v>
      </c>
      <c r="D44" s="20">
        <f>334790611.88</f>
        <v>334790611.88</v>
      </c>
      <c r="E44" s="20">
        <f>49190.05</f>
        <v>49190.05</v>
      </c>
      <c r="F44" s="20">
        <f>12842.46</f>
        <v>12842.46</v>
      </c>
      <c r="G44" s="20">
        <f>334728579.37</f>
        <v>334728579.37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44923571.27</f>
        <v>44923571.27</v>
      </c>
      <c r="M44" s="20">
        <f>3304159.48</f>
        <v>3304159.48</v>
      </c>
      <c r="N44" s="20">
        <f>188837.43</f>
        <v>188837.43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7961042.16</f>
        <v>7961042.16</v>
      </c>
      <c r="C45" s="21">
        <f>7961042.16</f>
        <v>7961042.16</v>
      </c>
      <c r="D45" s="21">
        <f>7878020.54</f>
        <v>7878020.54</v>
      </c>
      <c r="E45" s="21">
        <f>0</f>
        <v>0</v>
      </c>
      <c r="F45" s="21">
        <f>0</f>
        <v>0</v>
      </c>
      <c r="G45" s="21">
        <f>7878020.54</f>
        <v>7878020.54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0</f>
        <v>0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375246137.9</f>
        <v>375246137.9</v>
      </c>
      <c r="C46" s="21">
        <f>375246137.9</f>
        <v>375246137.9</v>
      </c>
      <c r="D46" s="21">
        <f>326912591.34</f>
        <v>326912591.34</v>
      </c>
      <c r="E46" s="21">
        <f>49190.05</f>
        <v>49190.05</v>
      </c>
      <c r="F46" s="21">
        <f>12842.46</f>
        <v>12842.46</v>
      </c>
      <c r="G46" s="21">
        <f>326850558.83</f>
        <v>326850558.83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44840549.65</f>
        <v>44840549.65</v>
      </c>
      <c r="M46" s="21">
        <f>3304159.48</f>
        <v>3304159.48</v>
      </c>
      <c r="N46" s="21">
        <f>188837.43</f>
        <v>188837.43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7212988329.8</f>
        <v>7212988329.8</v>
      </c>
      <c r="C47" s="20">
        <f>7212804847.29</f>
        <v>7212804847.29</v>
      </c>
      <c r="D47" s="20">
        <f>533069.44</f>
        <v>533069.44</v>
      </c>
      <c r="E47" s="20">
        <f>2960</f>
        <v>2960</v>
      </c>
      <c r="F47" s="20">
        <f>0</f>
        <v>0</v>
      </c>
      <c r="G47" s="20">
        <f>530109.44</f>
        <v>530109.44</v>
      </c>
      <c r="H47" s="20">
        <f>0</f>
        <v>0</v>
      </c>
      <c r="I47" s="20">
        <f>0</f>
        <v>0</v>
      </c>
      <c r="J47" s="20">
        <f>7211871226.08</f>
        <v>7211871226.08</v>
      </c>
      <c r="K47" s="20">
        <f>0</f>
        <v>0</v>
      </c>
      <c r="L47" s="20">
        <f>392088.14</f>
        <v>392088.14</v>
      </c>
      <c r="M47" s="20">
        <f>8463.63</f>
        <v>8463.63</v>
      </c>
      <c r="N47" s="20">
        <f>0</f>
        <v>0</v>
      </c>
      <c r="O47" s="20">
        <f>183482.51</f>
        <v>183482.51</v>
      </c>
      <c r="P47" s="20">
        <f>183482.51</f>
        <v>183482.51</v>
      </c>
      <c r="Q47" s="20">
        <f>0</f>
        <v>0</v>
      </c>
    </row>
    <row r="48" spans="1:17" ht="24" customHeight="1">
      <c r="A48" s="16" t="s">
        <v>31</v>
      </c>
      <c r="B48" s="21">
        <f>530085.44</f>
        <v>530085.44</v>
      </c>
      <c r="C48" s="21">
        <f>530085.44</f>
        <v>530085.44</v>
      </c>
      <c r="D48" s="21">
        <f>530085.44</f>
        <v>530085.44</v>
      </c>
      <c r="E48" s="21">
        <f>0</f>
        <v>0</v>
      </c>
      <c r="F48" s="21">
        <f>0</f>
        <v>0</v>
      </c>
      <c r="G48" s="21">
        <f>530085.44</f>
        <v>530085.44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6672031500.58</f>
        <v>6672031500.58</v>
      </c>
      <c r="C49" s="21">
        <f>6672031500.58</f>
        <v>6672031500.58</v>
      </c>
      <c r="D49" s="21">
        <f>2984</f>
        <v>2984</v>
      </c>
      <c r="E49" s="21">
        <f>2960</f>
        <v>2960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6671634267.05</f>
        <v>6671634267.05</v>
      </c>
      <c r="K49" s="21">
        <f>0</f>
        <v>0</v>
      </c>
      <c r="L49" s="21">
        <f>385785.9</f>
        <v>385785.9</v>
      </c>
      <c r="M49" s="21">
        <f>8463.63</f>
        <v>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540426743.78</f>
        <v>540426743.78</v>
      </c>
      <c r="C50" s="21">
        <f>540243261.27</f>
        <v>540243261.27</v>
      </c>
      <c r="D50" s="21">
        <f>0</f>
        <v>0</v>
      </c>
      <c r="E50" s="21">
        <f>0</f>
        <v>0</v>
      </c>
      <c r="F50" s="21">
        <f>0</f>
        <v>0</v>
      </c>
      <c r="G50" s="21">
        <f>0</f>
        <v>0</v>
      </c>
      <c r="H50" s="21">
        <f>0</f>
        <v>0</v>
      </c>
      <c r="I50" s="21">
        <f>0</f>
        <v>0</v>
      </c>
      <c r="J50" s="21">
        <f>540236959.03</f>
        <v>540236959.03</v>
      </c>
      <c r="K50" s="21">
        <f>0</f>
        <v>0</v>
      </c>
      <c r="L50" s="21">
        <f>6302.24</f>
        <v>6302.24</v>
      </c>
      <c r="M50" s="21">
        <f>0</f>
        <v>0</v>
      </c>
      <c r="N50" s="21">
        <f>0</f>
        <v>0</v>
      </c>
      <c r="O50" s="21">
        <f>183482.51</f>
        <v>183482.51</v>
      </c>
      <c r="P50" s="21">
        <f>183482.51</f>
        <v>183482.51</v>
      </c>
      <c r="Q50" s="21">
        <f>0</f>
        <v>0</v>
      </c>
    </row>
    <row r="51" spans="1:17" ht="30.75" customHeight="1">
      <c r="A51" s="22" t="s">
        <v>41</v>
      </c>
      <c r="B51" s="20">
        <f>1899292262.56</f>
        <v>1899292262.56</v>
      </c>
      <c r="C51" s="20">
        <f>1898518512.3</f>
        <v>1898518512.3</v>
      </c>
      <c r="D51" s="20">
        <f>19663021.88</f>
        <v>19663021.88</v>
      </c>
      <c r="E51" s="20">
        <f>31424.41</f>
        <v>31424.41</v>
      </c>
      <c r="F51" s="20">
        <f>566004.73</f>
        <v>566004.73</v>
      </c>
      <c r="G51" s="20">
        <f>19065592.74</f>
        <v>19065592.74</v>
      </c>
      <c r="H51" s="20">
        <f>0</f>
        <v>0</v>
      </c>
      <c r="I51" s="20">
        <f>0</f>
        <v>0</v>
      </c>
      <c r="J51" s="20">
        <f>23556.45</f>
        <v>23556.45</v>
      </c>
      <c r="K51" s="20">
        <f>17048501.8</f>
        <v>17048501.8</v>
      </c>
      <c r="L51" s="20">
        <f>1557448075.29</f>
        <v>1557448075.29</v>
      </c>
      <c r="M51" s="20">
        <f>289765094.81</f>
        <v>289765094.81</v>
      </c>
      <c r="N51" s="20">
        <f>14570262.07</f>
        <v>14570262.07</v>
      </c>
      <c r="O51" s="20">
        <f>773750.26</f>
        <v>773750.26</v>
      </c>
      <c r="P51" s="20">
        <f>93448.34</f>
        <v>93448.34</v>
      </c>
      <c r="Q51" s="20">
        <f>680301.92</f>
        <v>680301.92</v>
      </c>
    </row>
    <row r="52" spans="1:17" ht="30" customHeight="1">
      <c r="A52" s="16" t="s">
        <v>34</v>
      </c>
      <c r="B52" s="21">
        <f>49981681.32</f>
        <v>49981681.32</v>
      </c>
      <c r="C52" s="21">
        <f>49974373.7</f>
        <v>49974373.7</v>
      </c>
      <c r="D52" s="21">
        <f>142002.27</f>
        <v>142002.27</v>
      </c>
      <c r="E52" s="21">
        <f>0</f>
        <v>0</v>
      </c>
      <c r="F52" s="21">
        <f>3.11</f>
        <v>3.11</v>
      </c>
      <c r="G52" s="21">
        <f>141999.16</f>
        <v>141999.16</v>
      </c>
      <c r="H52" s="21">
        <f>0</f>
        <v>0</v>
      </c>
      <c r="I52" s="21">
        <f>0</f>
        <v>0</v>
      </c>
      <c r="J52" s="21">
        <f>0</f>
        <v>0</v>
      </c>
      <c r="K52" s="21">
        <f>1001.58</f>
        <v>1001.58</v>
      </c>
      <c r="L52" s="21">
        <f>41387046.93</f>
        <v>41387046.93</v>
      </c>
      <c r="M52" s="21">
        <f>7722301.36</f>
        <v>7722301.36</v>
      </c>
      <c r="N52" s="21">
        <f>722021.56</f>
        <v>722021.56</v>
      </c>
      <c r="O52" s="21">
        <f>7307.62</f>
        <v>7307.62</v>
      </c>
      <c r="P52" s="21">
        <f>7307.62</f>
        <v>7307.62</v>
      </c>
      <c r="Q52" s="21">
        <f>0</f>
        <v>0</v>
      </c>
    </row>
    <row r="53" spans="1:17" ht="24" customHeight="1">
      <c r="A53" s="16" t="s">
        <v>35</v>
      </c>
      <c r="B53" s="21">
        <f>1849310581.24</f>
        <v>1849310581.24</v>
      </c>
      <c r="C53" s="21">
        <f>1848544138.6</f>
        <v>1848544138.6</v>
      </c>
      <c r="D53" s="21">
        <f>19521019.61</f>
        <v>19521019.61</v>
      </c>
      <c r="E53" s="21">
        <f>31424.41</f>
        <v>31424.41</v>
      </c>
      <c r="F53" s="21">
        <f>566001.62</f>
        <v>566001.62</v>
      </c>
      <c r="G53" s="21">
        <f>18923593.58</f>
        <v>18923593.58</v>
      </c>
      <c r="H53" s="21">
        <f>0</f>
        <v>0</v>
      </c>
      <c r="I53" s="21">
        <f>0</f>
        <v>0</v>
      </c>
      <c r="J53" s="21">
        <f>23556.45</f>
        <v>23556.45</v>
      </c>
      <c r="K53" s="21">
        <f>17047500.22</f>
        <v>17047500.22</v>
      </c>
      <c r="L53" s="21">
        <f>1516061028.36</f>
        <v>1516061028.36</v>
      </c>
      <c r="M53" s="21">
        <f>282042793.45</f>
        <v>282042793.45</v>
      </c>
      <c r="N53" s="21">
        <f>13848240.51</f>
        <v>13848240.51</v>
      </c>
      <c r="O53" s="21">
        <f>766442.64</f>
        <v>766442.64</v>
      </c>
      <c r="P53" s="21">
        <f>86140.72</f>
        <v>86140.72</v>
      </c>
      <c r="Q53" s="21">
        <f>680301.92</f>
        <v>680301.92</v>
      </c>
    </row>
    <row r="54" spans="1:17" ht="30.75" customHeight="1">
      <c r="A54" s="22" t="s">
        <v>42</v>
      </c>
      <c r="B54" s="20">
        <f>966405741.9</f>
        <v>966405741.9</v>
      </c>
      <c r="C54" s="20">
        <f>966389442.34</f>
        <v>966389442.34</v>
      </c>
      <c r="D54" s="20">
        <f>226304069.65</f>
        <v>226304069.65</v>
      </c>
      <c r="E54" s="20">
        <f>108894675.25</f>
        <v>108894675.25</v>
      </c>
      <c r="F54" s="20">
        <f>313986.5</f>
        <v>313986.5</v>
      </c>
      <c r="G54" s="20">
        <f>116718836.01</f>
        <v>116718836.01</v>
      </c>
      <c r="H54" s="20">
        <f>376571.89</f>
        <v>376571.89</v>
      </c>
      <c r="I54" s="20">
        <f>0</f>
        <v>0</v>
      </c>
      <c r="J54" s="20">
        <f>130483.78</f>
        <v>130483.78</v>
      </c>
      <c r="K54" s="20">
        <f>166936.59</f>
        <v>166936.59</v>
      </c>
      <c r="L54" s="20">
        <f>619032691.2</f>
        <v>619032691.2</v>
      </c>
      <c r="M54" s="20">
        <f>116320785.58</f>
        <v>116320785.58</v>
      </c>
      <c r="N54" s="20">
        <f>4434475.54</f>
        <v>4434475.54</v>
      </c>
      <c r="O54" s="20">
        <f>16299.56</f>
        <v>16299.56</v>
      </c>
      <c r="P54" s="20">
        <f>16299.56</f>
        <v>16299.56</v>
      </c>
      <c r="Q54" s="20">
        <f>0</f>
        <v>0</v>
      </c>
    </row>
    <row r="55" spans="1:17" ht="30" customHeight="1">
      <c r="A55" s="16" t="s">
        <v>36</v>
      </c>
      <c r="B55" s="21">
        <f>37120430.06</f>
        <v>37120430.06</v>
      </c>
      <c r="C55" s="21">
        <f>37104130.5</f>
        <v>37104130.5</v>
      </c>
      <c r="D55" s="21">
        <f>28148412.26</f>
        <v>28148412.26</v>
      </c>
      <c r="E55" s="21">
        <f>6442.06</f>
        <v>6442.06</v>
      </c>
      <c r="F55" s="21">
        <f>122925.13</f>
        <v>122925.13</v>
      </c>
      <c r="G55" s="21">
        <f>27889055.07</f>
        <v>27889055.07</v>
      </c>
      <c r="H55" s="21">
        <f>129990</f>
        <v>129990</v>
      </c>
      <c r="I55" s="21">
        <f>0</f>
        <v>0</v>
      </c>
      <c r="J55" s="21">
        <f>800</f>
        <v>800</v>
      </c>
      <c r="K55" s="21">
        <f>86</f>
        <v>86</v>
      </c>
      <c r="L55" s="21">
        <f>5104057.73</f>
        <v>5104057.73</v>
      </c>
      <c r="M55" s="21">
        <f>3184390.69</f>
        <v>3184390.69</v>
      </c>
      <c r="N55" s="21">
        <f>666383.82</f>
        <v>666383.82</v>
      </c>
      <c r="O55" s="21">
        <f>16299.56</f>
        <v>16299.56</v>
      </c>
      <c r="P55" s="21">
        <f>16299.56</f>
        <v>16299.56</v>
      </c>
      <c r="Q55" s="21">
        <f>0</f>
        <v>0</v>
      </c>
    </row>
    <row r="56" spans="1:17" ht="33" customHeight="1">
      <c r="A56" s="16" t="s">
        <v>77</v>
      </c>
      <c r="B56" s="21">
        <f>97066256.41</f>
        <v>97066256.41</v>
      </c>
      <c r="C56" s="21">
        <f>97066256.41</f>
        <v>97066256.41</v>
      </c>
      <c r="D56" s="21">
        <f>97066134.01</f>
        <v>97066134.01</v>
      </c>
      <c r="E56" s="21">
        <f>97063709.07</f>
        <v>97063709.07</v>
      </c>
      <c r="F56" s="21">
        <f>0</f>
        <v>0</v>
      </c>
      <c r="G56" s="21">
        <f>0</f>
        <v>0</v>
      </c>
      <c r="H56" s="21">
        <f>2424.94</f>
        <v>2424.94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122.4</f>
        <v>122.4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832219055.43</f>
        <v>832219055.43</v>
      </c>
      <c r="C57" s="21">
        <f>832219055.43</f>
        <v>832219055.43</v>
      </c>
      <c r="D57" s="21">
        <f>101089523.38</f>
        <v>101089523.38</v>
      </c>
      <c r="E57" s="21">
        <f>11824524.12</f>
        <v>11824524.12</v>
      </c>
      <c r="F57" s="21">
        <f>191061.37</f>
        <v>191061.37</v>
      </c>
      <c r="G57" s="21">
        <f>88829780.94</f>
        <v>88829780.94</v>
      </c>
      <c r="H57" s="21">
        <f>244156.95</f>
        <v>244156.95</v>
      </c>
      <c r="I57" s="21">
        <f>0</f>
        <v>0</v>
      </c>
      <c r="J57" s="21">
        <f>129683.78</f>
        <v>129683.78</v>
      </c>
      <c r="K57" s="21">
        <f>166850.59</f>
        <v>166850.59</v>
      </c>
      <c r="L57" s="21">
        <f>613928633.47</f>
        <v>613928633.47</v>
      </c>
      <c r="M57" s="21">
        <f>113136272.49</f>
        <v>113136272.49</v>
      </c>
      <c r="N57" s="21">
        <f>3768091.72</f>
        <v>3768091.72</v>
      </c>
      <c r="O57" s="21">
        <f>0</f>
        <v>0</v>
      </c>
      <c r="P57" s="21">
        <f>0</f>
        <v>0</v>
      </c>
      <c r="Q57" s="21">
        <f>0</f>
        <v>0</v>
      </c>
    </row>
    <row r="67" spans="1:13" ht="67.5" customHeight="1">
      <c r="A67" s="28" t="s">
        <v>78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2:13" ht="13.5" customHeight="1">
      <c r="B68" s="38" t="s">
        <v>2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70" spans="2:12" ht="13.5" customHeight="1">
      <c r="B70" s="42" t="s">
        <v>0</v>
      </c>
      <c r="C70" s="43"/>
      <c r="D70" s="43"/>
      <c r="E70" s="44"/>
      <c r="F70" s="54" t="s">
        <v>68</v>
      </c>
      <c r="G70" s="39" t="s">
        <v>74</v>
      </c>
      <c r="H70" s="53"/>
      <c r="I70" s="53"/>
      <c r="J70" s="53"/>
      <c r="K70" s="53"/>
      <c r="L70" s="40"/>
    </row>
    <row r="71" spans="2:12" ht="13.5" customHeight="1">
      <c r="B71" s="45"/>
      <c r="C71" s="46"/>
      <c r="D71" s="46"/>
      <c r="E71" s="47"/>
      <c r="F71" s="55"/>
      <c r="G71" s="57" t="s">
        <v>69</v>
      </c>
      <c r="H71" s="41" t="s">
        <v>66</v>
      </c>
      <c r="I71" s="41" t="s">
        <v>67</v>
      </c>
      <c r="J71" s="41" t="s">
        <v>70</v>
      </c>
      <c r="K71" s="41" t="s">
        <v>71</v>
      </c>
      <c r="L71" s="72" t="s">
        <v>72</v>
      </c>
    </row>
    <row r="72" spans="2:12" ht="13.5" customHeight="1">
      <c r="B72" s="45"/>
      <c r="C72" s="46"/>
      <c r="D72" s="46"/>
      <c r="E72" s="47"/>
      <c r="F72" s="55"/>
      <c r="G72" s="57"/>
      <c r="H72" s="41"/>
      <c r="I72" s="41"/>
      <c r="J72" s="41"/>
      <c r="K72" s="41"/>
      <c r="L72" s="72"/>
    </row>
    <row r="73" spans="2:12" ht="11.25" customHeight="1">
      <c r="B73" s="45"/>
      <c r="C73" s="46"/>
      <c r="D73" s="46"/>
      <c r="E73" s="47"/>
      <c r="F73" s="55"/>
      <c r="G73" s="57"/>
      <c r="H73" s="41"/>
      <c r="I73" s="41"/>
      <c r="J73" s="41"/>
      <c r="K73" s="41"/>
      <c r="L73" s="72"/>
    </row>
    <row r="74" spans="2:12" ht="11.25" customHeight="1">
      <c r="B74" s="48"/>
      <c r="C74" s="49"/>
      <c r="D74" s="49"/>
      <c r="E74" s="50"/>
      <c r="F74" s="56"/>
      <c r="G74" s="57"/>
      <c r="H74" s="41"/>
      <c r="I74" s="41"/>
      <c r="J74" s="41"/>
      <c r="K74" s="41"/>
      <c r="L74" s="72"/>
    </row>
    <row r="75" spans="2:12" ht="11.25" customHeight="1">
      <c r="B75" s="41">
        <v>1</v>
      </c>
      <c r="C75" s="41"/>
      <c r="D75" s="41"/>
      <c r="E75" s="41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41"/>
      <c r="C76" s="41"/>
      <c r="D76" s="41"/>
      <c r="E76" s="41"/>
      <c r="F76" s="39" t="s">
        <v>75</v>
      </c>
      <c r="G76" s="70"/>
      <c r="H76" s="70"/>
      <c r="I76" s="70"/>
      <c r="J76" s="70"/>
      <c r="K76" s="70"/>
      <c r="L76" s="71"/>
    </row>
    <row r="77" spans="2:12" ht="33.75" customHeight="1">
      <c r="B77" s="33" t="s">
        <v>53</v>
      </c>
      <c r="C77" s="34"/>
      <c r="D77" s="34"/>
      <c r="E77" s="35"/>
      <c r="F77" s="23">
        <f>1331937374.26</f>
        <v>1331937374.26</v>
      </c>
      <c r="G77" s="23">
        <f>196096130.78</f>
        <v>196096130.78</v>
      </c>
      <c r="H77" s="23">
        <f>0</f>
        <v>0</v>
      </c>
      <c r="I77" s="23">
        <f>2503703.44</f>
        <v>2503703.44</v>
      </c>
      <c r="J77" s="23">
        <f>193592427.34</f>
        <v>193592427.34</v>
      </c>
      <c r="K77" s="23">
        <f>0</f>
        <v>0</v>
      </c>
      <c r="L77" s="23">
        <f>1135841243.48</f>
        <v>1135841243.48</v>
      </c>
    </row>
    <row r="78" spans="2:12" ht="33.75" customHeight="1">
      <c r="B78" s="33" t="s">
        <v>54</v>
      </c>
      <c r="C78" s="34"/>
      <c r="D78" s="34"/>
      <c r="E78" s="35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33" t="s">
        <v>55</v>
      </c>
      <c r="C79" s="34"/>
      <c r="D79" s="34"/>
      <c r="E79" s="35"/>
      <c r="F79" s="23">
        <f>80712000</f>
        <v>80712000</v>
      </c>
      <c r="G79" s="23">
        <f>20000000</f>
        <v>20000000</v>
      </c>
      <c r="H79" s="23">
        <f>0</f>
        <v>0</v>
      </c>
      <c r="I79" s="23">
        <f>0</f>
        <v>0</v>
      </c>
      <c r="J79" s="23">
        <f>20000000</f>
        <v>20000000</v>
      </c>
      <c r="K79" s="23">
        <f>0</f>
        <v>0</v>
      </c>
      <c r="L79" s="23">
        <f>60712000</f>
        <v>60712000</v>
      </c>
    </row>
    <row r="80" spans="2:12" ht="22.5" customHeight="1">
      <c r="B80" s="33" t="s">
        <v>56</v>
      </c>
      <c r="C80" s="34"/>
      <c r="D80" s="34"/>
      <c r="E80" s="35"/>
      <c r="F80" s="23">
        <f>25301799.62</f>
        <v>25301799.62</v>
      </c>
      <c r="G80" s="23">
        <f>21813418.58</f>
        <v>21813418.58</v>
      </c>
      <c r="H80" s="23">
        <f>0</f>
        <v>0</v>
      </c>
      <c r="I80" s="23">
        <f>0</f>
        <v>0</v>
      </c>
      <c r="J80" s="23">
        <f>21813418.58</f>
        <v>21813418.58</v>
      </c>
      <c r="K80" s="23">
        <f>0</f>
        <v>0</v>
      </c>
      <c r="L80" s="23">
        <f>3488381.04</f>
        <v>3488381.04</v>
      </c>
    </row>
    <row r="81" spans="2:12" ht="33.75" customHeight="1">
      <c r="B81" s="33" t="s">
        <v>57</v>
      </c>
      <c r="C81" s="34"/>
      <c r="D81" s="34"/>
      <c r="E81" s="35"/>
      <c r="F81" s="23">
        <f>1940700.76</f>
        <v>1940700.76</v>
      </c>
      <c r="G81" s="23">
        <f>1901526.33</f>
        <v>1901526.33</v>
      </c>
      <c r="H81" s="23">
        <f>0</f>
        <v>0</v>
      </c>
      <c r="I81" s="23">
        <f>0</f>
        <v>0</v>
      </c>
      <c r="J81" s="23">
        <f>1901526.33</f>
        <v>1901526.33</v>
      </c>
      <c r="K81" s="23">
        <f>0</f>
        <v>0</v>
      </c>
      <c r="L81" s="23">
        <f>39174.43</f>
        <v>39174.43</v>
      </c>
    </row>
    <row r="82" spans="2:12" ht="33.75" customHeight="1">
      <c r="B82" s="33" t="s">
        <v>58</v>
      </c>
      <c r="C82" s="34"/>
      <c r="D82" s="34"/>
      <c r="E82" s="35"/>
      <c r="F82" s="23">
        <f>11003593.53</f>
        <v>11003593.53</v>
      </c>
      <c r="G82" s="23">
        <f>9136926.91</f>
        <v>9136926.91</v>
      </c>
      <c r="H82" s="23">
        <f>0</f>
        <v>0</v>
      </c>
      <c r="I82" s="23">
        <f>0</f>
        <v>0</v>
      </c>
      <c r="J82" s="23">
        <f>9136926.91</f>
        <v>9136926.91</v>
      </c>
      <c r="K82" s="23">
        <f>0</f>
        <v>0</v>
      </c>
      <c r="L82" s="23">
        <f>1866666.62</f>
        <v>1866666.62</v>
      </c>
    </row>
    <row r="83" spans="2:12" ht="33" customHeight="1">
      <c r="B83" s="33" t="s">
        <v>59</v>
      </c>
      <c r="C83" s="34"/>
      <c r="D83" s="34"/>
      <c r="E83" s="35"/>
      <c r="F83" s="23">
        <f>0</f>
        <v>0</v>
      </c>
      <c r="G83" s="23">
        <f>0</f>
        <v>0</v>
      </c>
      <c r="H83" s="23">
        <f>0</f>
        <v>0</v>
      </c>
      <c r="I83" s="23">
        <f>0</f>
        <v>0</v>
      </c>
      <c r="J83" s="23">
        <f>0</f>
        <v>0</v>
      </c>
      <c r="K83" s="23">
        <f>0</f>
        <v>0</v>
      </c>
      <c r="L83" s="23">
        <f>0</f>
        <v>0</v>
      </c>
    </row>
    <row r="86" spans="1:13" ht="60" customHeight="1">
      <c r="A86" s="28" t="s">
        <v>78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ht="13.5" customHeight="1">
      <c r="B87" s="4"/>
    </row>
    <row r="88" spans="2:11" ht="13.5" customHeight="1">
      <c r="B88" s="5"/>
      <c r="C88" s="39"/>
      <c r="D88" s="53"/>
      <c r="E88" s="53"/>
      <c r="F88" s="40"/>
      <c r="G88" s="39" t="s">
        <v>3</v>
      </c>
      <c r="H88" s="40"/>
      <c r="I88" s="39" t="s">
        <v>4</v>
      </c>
      <c r="J88" s="40"/>
      <c r="K88" s="5"/>
    </row>
    <row r="89" spans="2:11" ht="18" customHeight="1">
      <c r="B89" s="6"/>
      <c r="C89" s="33" t="s">
        <v>5</v>
      </c>
      <c r="D89" s="34"/>
      <c r="E89" s="34"/>
      <c r="F89" s="35"/>
      <c r="G89" s="51">
        <f>16</f>
        <v>16</v>
      </c>
      <c r="H89" s="52"/>
      <c r="I89" s="36">
        <f>3767587607.64</f>
        <v>3767587607.64</v>
      </c>
      <c r="J89" s="37"/>
      <c r="K89" s="7"/>
    </row>
    <row r="90" spans="2:11" ht="22.5" customHeight="1">
      <c r="B90" s="6"/>
      <c r="C90" s="33" t="s">
        <v>6</v>
      </c>
      <c r="D90" s="34"/>
      <c r="E90" s="34"/>
      <c r="F90" s="35"/>
      <c r="G90" s="51">
        <f>0</f>
        <v>0</v>
      </c>
      <c r="H90" s="52"/>
      <c r="I90" s="36">
        <f>0</f>
        <v>0</v>
      </c>
      <c r="J90" s="37"/>
      <c r="K90" s="7"/>
    </row>
    <row r="91" spans="2:11" ht="21" customHeight="1">
      <c r="B91" s="6"/>
      <c r="C91" s="33" t="s">
        <v>7</v>
      </c>
      <c r="D91" s="34"/>
      <c r="E91" s="34"/>
      <c r="F91" s="35"/>
      <c r="G91" s="51">
        <f>0</f>
        <v>0</v>
      </c>
      <c r="H91" s="52"/>
      <c r="I91" s="36">
        <f>0</f>
        <v>0</v>
      </c>
      <c r="J91" s="37"/>
      <c r="K91" s="7"/>
    </row>
  </sheetData>
  <sheetProtection/>
  <mergeCells count="79"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2021-12-08T11:27:33Z</dcterms:modified>
  <cp:category/>
  <cp:version/>
  <cp:contentType/>
  <cp:contentStatus/>
</cp:coreProperties>
</file>