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DP.5\FDS-nowe\NABORY_LISTY_FDS\Nabór 2022 na 2023\listy do wysyłki do PRM_po zmianach\"/>
    </mc:Choice>
  </mc:AlternateContent>
  <bookViews>
    <workbookView xWindow="-105" yWindow="-105" windowWidth="23250" windowHeight="12570"/>
  </bookViews>
  <sheets>
    <sheet name="22 - pomorskie" sheetId="7" r:id="rId1"/>
    <sheet name="pow podst" sheetId="3" r:id="rId2"/>
    <sheet name="gm podst" sheetId="5" r:id="rId3"/>
    <sheet name="pow rez" sheetId="4" r:id="rId4"/>
    <sheet name="gm rez" sheetId="6" r:id="rId5"/>
  </sheets>
  <externalReferences>
    <externalReference r:id="rId6"/>
  </externalReferences>
  <definedNames>
    <definedName name="_xlnm._FilterDatabase" localSheetId="2" hidden="1">'gm podst'!$A$2:$AB$93</definedName>
    <definedName name="_xlnm._FilterDatabase" localSheetId="4" hidden="1">'gm rez'!$A$2:$AB$56</definedName>
    <definedName name="_xlnm._FilterDatabase" localSheetId="1" hidden="1">'pow podst'!$A$1:$AA$35</definedName>
    <definedName name="_xlnm._FilterDatabase" localSheetId="3" hidden="1">'pow rez'!$A$1:$AA$14</definedName>
    <definedName name="_xlnm.Print_Area" localSheetId="0">'22 - pomorskie'!$A$1:$O$36</definedName>
    <definedName name="_xlnm.Print_Area" localSheetId="2">'gm podst'!$A$1:$X$98</definedName>
    <definedName name="_xlnm.Print_Area" localSheetId="4">'gm rez'!$A$1:$X$60</definedName>
    <definedName name="_xlnm.Print_Area" localSheetId="1">'pow podst'!$A$1:$W$40</definedName>
    <definedName name="_xlnm.Print_Area" localSheetId="3">'pow rez'!$A$1:$W$18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/>
</workbook>
</file>

<file path=xl/calcChain.xml><?xml version="1.0" encoding="utf-8"?>
<calcChain xmlns="http://schemas.openxmlformats.org/spreadsheetml/2006/main">
  <c r="J13" i="4" l="1"/>
  <c r="G26" i="7" l="1"/>
  <c r="H26" i="7"/>
  <c r="I26" i="7"/>
  <c r="J26" i="7"/>
  <c r="K26" i="7"/>
  <c r="L26" i="7"/>
  <c r="M26" i="7"/>
  <c r="N26" i="7"/>
  <c r="O26" i="7"/>
  <c r="F26" i="7"/>
  <c r="G25" i="7"/>
  <c r="H25" i="7"/>
  <c r="I25" i="7"/>
  <c r="J25" i="7"/>
  <c r="K25" i="7"/>
  <c r="L25" i="7"/>
  <c r="M25" i="7"/>
  <c r="N25" i="7"/>
  <c r="O25" i="7"/>
  <c r="F25" i="7"/>
  <c r="E26" i="7" l="1"/>
  <c r="D26" i="7"/>
  <c r="C26" i="7"/>
  <c r="B26" i="7"/>
  <c r="E25" i="7"/>
  <c r="D25" i="7"/>
  <c r="C25" i="7"/>
  <c r="B25" i="7"/>
  <c r="G24" i="7"/>
  <c r="H24" i="7"/>
  <c r="I24" i="7"/>
  <c r="J24" i="7"/>
  <c r="K24" i="7"/>
  <c r="L24" i="7"/>
  <c r="M24" i="7"/>
  <c r="N24" i="7"/>
  <c r="O24" i="7"/>
  <c r="F24" i="7"/>
  <c r="E24" i="7"/>
  <c r="D24" i="7"/>
  <c r="C24" i="7"/>
  <c r="B24" i="7"/>
  <c r="K54" i="6" l="1"/>
  <c r="I54" i="6"/>
  <c r="O14" i="4"/>
  <c r="P14" i="4"/>
  <c r="Q14" i="4"/>
  <c r="R14" i="4"/>
  <c r="S14" i="4"/>
  <c r="T14" i="4"/>
  <c r="U14" i="4"/>
  <c r="V14" i="4"/>
  <c r="W14" i="4"/>
  <c r="N14" i="4"/>
  <c r="O13" i="4"/>
  <c r="P13" i="4"/>
  <c r="Q13" i="4"/>
  <c r="R13" i="4"/>
  <c r="S13" i="4"/>
  <c r="T13" i="4"/>
  <c r="U13" i="4"/>
  <c r="V13" i="4"/>
  <c r="W13" i="4"/>
  <c r="N13" i="4"/>
  <c r="N12" i="4"/>
  <c r="K14" i="4"/>
  <c r="L14" i="4"/>
  <c r="K13" i="4"/>
  <c r="L13" i="4"/>
  <c r="K12" i="4"/>
  <c r="L12" i="4"/>
  <c r="J14" i="4"/>
  <c r="J12" i="4"/>
  <c r="H14" i="4"/>
  <c r="H13" i="4"/>
  <c r="H12" i="4"/>
  <c r="I90" i="5"/>
  <c r="K32" i="3" l="1"/>
  <c r="H32" i="3"/>
  <c r="S54" i="6" l="1"/>
  <c r="AA3" i="4"/>
  <c r="Y3" i="4"/>
  <c r="Z3" i="4" s="1"/>
  <c r="X3" i="4"/>
  <c r="O12" i="4"/>
  <c r="P12" i="4"/>
  <c r="Q12" i="4"/>
  <c r="R12" i="4"/>
  <c r="S12" i="4"/>
  <c r="T12" i="4"/>
  <c r="U12" i="4"/>
  <c r="V12" i="4"/>
  <c r="W12" i="4"/>
  <c r="K90" i="5"/>
  <c r="J32" i="3"/>
  <c r="AB6" i="6"/>
  <c r="AB7" i="6"/>
  <c r="AB8" i="6"/>
  <c r="AB9" i="6"/>
  <c r="AB10" i="6"/>
  <c r="AB11" i="6"/>
  <c r="AB12" i="6"/>
  <c r="AB13" i="6"/>
  <c r="AB14" i="6"/>
  <c r="AA9" i="6"/>
  <c r="Z6" i="6"/>
  <c r="AA6" i="6" s="1"/>
  <c r="Z7" i="6"/>
  <c r="AA7" i="6" s="1"/>
  <c r="Z8" i="6"/>
  <c r="AA8" i="6" s="1"/>
  <c r="Z9" i="6"/>
  <c r="Z10" i="6"/>
  <c r="AA10" i="6" s="1"/>
  <c r="Z11" i="6"/>
  <c r="AA11" i="6" s="1"/>
  <c r="Z12" i="6"/>
  <c r="AA12" i="6" s="1"/>
  <c r="Z13" i="6"/>
  <c r="AA13" i="6" s="1"/>
  <c r="Z14" i="6"/>
  <c r="AA14" i="6" s="1"/>
  <c r="Y6" i="6"/>
  <c r="Y7" i="6"/>
  <c r="Y8" i="6"/>
  <c r="Y9" i="6"/>
  <c r="Y10" i="6"/>
  <c r="Y11" i="6"/>
  <c r="Y12" i="6"/>
  <c r="Y13" i="6"/>
  <c r="Y14" i="6"/>
  <c r="Y15" i="6"/>
  <c r="L36" i="5"/>
  <c r="S36" i="5" s="1"/>
  <c r="X30" i="3" l="1"/>
  <c r="Y30" i="3"/>
  <c r="Z30" i="3" s="1"/>
  <c r="AA30" i="3"/>
  <c r="Y85" i="5"/>
  <c r="Z85" i="5"/>
  <c r="AA85" i="5" s="1"/>
  <c r="AB85" i="5"/>
  <c r="Y86" i="5"/>
  <c r="Z86" i="5"/>
  <c r="AA86" i="5" s="1"/>
  <c r="AB86" i="5"/>
  <c r="Y87" i="5"/>
  <c r="Z87" i="5"/>
  <c r="AA87" i="5" s="1"/>
  <c r="AB87" i="5"/>
  <c r="Y88" i="5"/>
  <c r="Z88" i="5"/>
  <c r="AA88" i="5" s="1"/>
  <c r="AB88" i="5"/>
  <c r="M36" i="5" l="1"/>
  <c r="M90" i="5" s="1"/>
  <c r="Z15" i="6" l="1"/>
  <c r="AA15" i="6" s="1"/>
  <c r="AB15" i="6"/>
  <c r="Y16" i="6"/>
  <c r="Z16" i="6"/>
  <c r="AA16" i="6" s="1"/>
  <c r="AB16" i="6"/>
  <c r="Y17" i="6"/>
  <c r="Z17" i="6"/>
  <c r="AA17" i="6" s="1"/>
  <c r="AB17" i="6"/>
  <c r="Y18" i="6"/>
  <c r="Z18" i="6"/>
  <c r="AA18" i="6" s="1"/>
  <c r="AB18" i="6"/>
  <c r="Y19" i="6"/>
  <c r="Z19" i="6"/>
  <c r="AA19" i="6" s="1"/>
  <c r="AB19" i="6"/>
  <c r="Y20" i="6"/>
  <c r="Z20" i="6"/>
  <c r="AA20" i="6" s="1"/>
  <c r="AB20" i="6"/>
  <c r="Y21" i="6"/>
  <c r="Z21" i="6"/>
  <c r="AA21" i="6" s="1"/>
  <c r="AB21" i="6"/>
  <c r="Y22" i="6"/>
  <c r="Z22" i="6"/>
  <c r="AA22" i="6" s="1"/>
  <c r="AB22" i="6"/>
  <c r="Y23" i="6"/>
  <c r="Z23" i="6"/>
  <c r="AA23" i="6" s="1"/>
  <c r="AB23" i="6"/>
  <c r="Y24" i="6"/>
  <c r="Z24" i="6"/>
  <c r="AA24" i="6" s="1"/>
  <c r="AB24" i="6"/>
  <c r="Y25" i="6"/>
  <c r="Z25" i="6"/>
  <c r="AA25" i="6" s="1"/>
  <c r="AB25" i="6"/>
  <c r="Y26" i="6"/>
  <c r="Z26" i="6"/>
  <c r="AA26" i="6" s="1"/>
  <c r="AB26" i="6"/>
  <c r="Y27" i="6"/>
  <c r="Z27" i="6"/>
  <c r="AA27" i="6" s="1"/>
  <c r="AB27" i="6"/>
  <c r="Y28" i="6"/>
  <c r="Z28" i="6"/>
  <c r="AA28" i="6" s="1"/>
  <c r="AB28" i="6"/>
  <c r="Y29" i="6"/>
  <c r="Z29" i="6"/>
  <c r="AA29" i="6" s="1"/>
  <c r="AB29" i="6"/>
  <c r="Y30" i="6"/>
  <c r="Z30" i="6"/>
  <c r="AA30" i="6" s="1"/>
  <c r="AB30" i="6"/>
  <c r="Y31" i="6"/>
  <c r="Z31" i="6"/>
  <c r="AA31" i="6" s="1"/>
  <c r="AB31" i="6"/>
  <c r="Y32" i="6"/>
  <c r="Z32" i="6"/>
  <c r="AA32" i="6" s="1"/>
  <c r="AB32" i="6"/>
  <c r="Y33" i="6"/>
  <c r="Z33" i="6"/>
  <c r="AA33" i="6" s="1"/>
  <c r="AB33" i="6"/>
  <c r="Y34" i="6"/>
  <c r="Z34" i="6"/>
  <c r="AA34" i="6" s="1"/>
  <c r="AB34" i="6"/>
  <c r="Y35" i="6"/>
  <c r="Z35" i="6"/>
  <c r="AA35" i="6" s="1"/>
  <c r="AB35" i="6"/>
  <c r="Y36" i="6"/>
  <c r="Z36" i="6"/>
  <c r="AA36" i="6" s="1"/>
  <c r="AB36" i="6"/>
  <c r="Y37" i="6"/>
  <c r="Z37" i="6"/>
  <c r="AA37" i="6" s="1"/>
  <c r="AB37" i="6"/>
  <c r="Y38" i="6"/>
  <c r="Z38" i="6"/>
  <c r="AA38" i="6" s="1"/>
  <c r="AB38" i="6"/>
  <c r="Y39" i="6"/>
  <c r="Z39" i="6"/>
  <c r="AA39" i="6" s="1"/>
  <c r="AB39" i="6"/>
  <c r="Y40" i="6"/>
  <c r="Z40" i="6"/>
  <c r="AA40" i="6" s="1"/>
  <c r="AB40" i="6"/>
  <c r="Y41" i="6"/>
  <c r="Z41" i="6"/>
  <c r="AA41" i="6" s="1"/>
  <c r="AB41" i="6"/>
  <c r="Y42" i="6"/>
  <c r="Z42" i="6"/>
  <c r="AA42" i="6" s="1"/>
  <c r="AB42" i="6"/>
  <c r="Y43" i="6"/>
  <c r="Z43" i="6"/>
  <c r="AA43" i="6" s="1"/>
  <c r="AB43" i="6"/>
  <c r="Y44" i="6"/>
  <c r="Z44" i="6"/>
  <c r="AA44" i="6" s="1"/>
  <c r="AB44" i="6"/>
  <c r="Y45" i="6"/>
  <c r="Z45" i="6"/>
  <c r="AA45" i="6" s="1"/>
  <c r="AB45" i="6"/>
  <c r="Y46" i="6"/>
  <c r="Z46" i="6"/>
  <c r="AA46" i="6" s="1"/>
  <c r="AB46" i="6"/>
  <c r="Y47" i="6"/>
  <c r="Z47" i="6"/>
  <c r="AA47" i="6" s="1"/>
  <c r="AB47" i="6"/>
  <c r="Y48" i="6"/>
  <c r="Z48" i="6"/>
  <c r="AA48" i="6" s="1"/>
  <c r="AB48" i="6"/>
  <c r="Y49" i="6"/>
  <c r="Z49" i="6"/>
  <c r="AA49" i="6" s="1"/>
  <c r="AB49" i="6"/>
  <c r="Y50" i="6"/>
  <c r="Z50" i="6"/>
  <c r="AA50" i="6" s="1"/>
  <c r="AB50" i="6"/>
  <c r="Y51" i="6"/>
  <c r="Z51" i="6"/>
  <c r="AA51" i="6" s="1"/>
  <c r="AB51" i="6"/>
  <c r="Y52" i="6"/>
  <c r="Z52" i="6"/>
  <c r="AA52" i="6" s="1"/>
  <c r="AB52" i="6"/>
  <c r="Y53" i="6"/>
  <c r="Z53" i="6"/>
  <c r="AA53" i="6" s="1"/>
  <c r="AB53" i="6"/>
  <c r="Y51" i="5" l="1"/>
  <c r="Z51" i="5"/>
  <c r="AA51" i="5" s="1"/>
  <c r="AB51" i="5"/>
  <c r="Y52" i="5"/>
  <c r="Z52" i="5"/>
  <c r="AA52" i="5" s="1"/>
  <c r="AB52" i="5"/>
  <c r="Y53" i="5"/>
  <c r="Z53" i="5"/>
  <c r="AA53" i="5" s="1"/>
  <c r="AB53" i="5"/>
  <c r="Y54" i="5"/>
  <c r="Z54" i="5"/>
  <c r="AA54" i="5" s="1"/>
  <c r="AB54" i="5"/>
  <c r="Y55" i="5"/>
  <c r="Z55" i="5"/>
  <c r="AA55" i="5" s="1"/>
  <c r="AB55" i="5"/>
  <c r="Y56" i="5"/>
  <c r="Z56" i="5"/>
  <c r="AA56" i="5" s="1"/>
  <c r="AB56" i="5"/>
  <c r="Y57" i="5"/>
  <c r="Z57" i="5"/>
  <c r="AA57" i="5" s="1"/>
  <c r="AB57" i="5"/>
  <c r="Y58" i="5"/>
  <c r="Z58" i="5"/>
  <c r="AA58" i="5" s="1"/>
  <c r="AB58" i="5"/>
  <c r="Y59" i="5"/>
  <c r="Z59" i="5"/>
  <c r="AA59" i="5" s="1"/>
  <c r="AB59" i="5"/>
  <c r="Y60" i="5"/>
  <c r="Z60" i="5"/>
  <c r="AA60" i="5" s="1"/>
  <c r="AB60" i="5"/>
  <c r="Y61" i="5"/>
  <c r="Z61" i="5"/>
  <c r="AA61" i="5" s="1"/>
  <c r="AB61" i="5"/>
  <c r="Y62" i="5"/>
  <c r="Z62" i="5"/>
  <c r="AA62" i="5" s="1"/>
  <c r="AB62" i="5"/>
  <c r="Y63" i="5"/>
  <c r="Z63" i="5"/>
  <c r="AA63" i="5" s="1"/>
  <c r="AB63" i="5"/>
  <c r="Y64" i="5"/>
  <c r="Z64" i="5"/>
  <c r="AA64" i="5" s="1"/>
  <c r="AB64" i="5"/>
  <c r="Y65" i="5"/>
  <c r="Z65" i="5"/>
  <c r="AA65" i="5" s="1"/>
  <c r="AB65" i="5"/>
  <c r="Y66" i="5"/>
  <c r="Z66" i="5"/>
  <c r="AA66" i="5" s="1"/>
  <c r="AB66" i="5"/>
  <c r="Y67" i="5"/>
  <c r="Z67" i="5"/>
  <c r="AA67" i="5" s="1"/>
  <c r="AB67" i="5"/>
  <c r="Y68" i="5"/>
  <c r="Z68" i="5"/>
  <c r="AA68" i="5" s="1"/>
  <c r="AB68" i="5"/>
  <c r="Y69" i="5"/>
  <c r="Z69" i="5"/>
  <c r="AA69" i="5" s="1"/>
  <c r="AB69" i="5"/>
  <c r="Y70" i="5"/>
  <c r="Z70" i="5"/>
  <c r="AA70" i="5" s="1"/>
  <c r="AB70" i="5"/>
  <c r="Y71" i="5"/>
  <c r="Z71" i="5"/>
  <c r="AA71" i="5" s="1"/>
  <c r="AB71" i="5"/>
  <c r="Y72" i="5"/>
  <c r="Z72" i="5"/>
  <c r="AA72" i="5" s="1"/>
  <c r="AB72" i="5"/>
  <c r="Y73" i="5"/>
  <c r="Z73" i="5"/>
  <c r="AA73" i="5" s="1"/>
  <c r="AB73" i="5"/>
  <c r="Y74" i="5"/>
  <c r="Z74" i="5"/>
  <c r="AA74" i="5" s="1"/>
  <c r="AB74" i="5"/>
  <c r="Y75" i="5"/>
  <c r="Z75" i="5"/>
  <c r="AA75" i="5" s="1"/>
  <c r="AB75" i="5"/>
  <c r="Y76" i="5"/>
  <c r="Z76" i="5"/>
  <c r="AA76" i="5" s="1"/>
  <c r="AB76" i="5"/>
  <c r="Y77" i="5"/>
  <c r="Z77" i="5"/>
  <c r="AA77" i="5" s="1"/>
  <c r="AB77" i="5"/>
  <c r="Y78" i="5"/>
  <c r="Z78" i="5"/>
  <c r="AA78" i="5" s="1"/>
  <c r="AB78" i="5"/>
  <c r="Y79" i="5"/>
  <c r="Z79" i="5"/>
  <c r="AA79" i="5" s="1"/>
  <c r="AB79" i="5"/>
  <c r="Y80" i="5"/>
  <c r="Z80" i="5"/>
  <c r="AA80" i="5" s="1"/>
  <c r="AB80" i="5"/>
  <c r="Y81" i="5"/>
  <c r="Z81" i="5"/>
  <c r="AA81" i="5" s="1"/>
  <c r="AB81" i="5"/>
  <c r="Y82" i="5"/>
  <c r="Z82" i="5"/>
  <c r="AA82" i="5" s="1"/>
  <c r="AB82" i="5"/>
  <c r="Y83" i="5"/>
  <c r="Z83" i="5"/>
  <c r="AA83" i="5" s="1"/>
  <c r="AB83" i="5"/>
  <c r="Y84" i="5"/>
  <c r="Z84" i="5"/>
  <c r="AA84" i="5" s="1"/>
  <c r="AB84" i="5"/>
  <c r="Y4" i="6"/>
  <c r="Z4" i="6"/>
  <c r="AA4" i="6" s="1"/>
  <c r="AB4" i="6"/>
  <c r="Y5" i="6"/>
  <c r="Z5" i="6"/>
  <c r="AA5" i="6" s="1"/>
  <c r="AB5" i="6"/>
  <c r="O32" i="3"/>
  <c r="N32" i="3"/>
  <c r="X14" i="3" l="1"/>
  <c r="Y14" i="3"/>
  <c r="Z14" i="3" s="1"/>
  <c r="AA14" i="3"/>
  <c r="AA8" i="4" l="1"/>
  <c r="AA9" i="4"/>
  <c r="AA10" i="4"/>
  <c r="Y8" i="4"/>
  <c r="Z8" i="4" s="1"/>
  <c r="Y9" i="4"/>
  <c r="Z9" i="4" s="1"/>
  <c r="Y10" i="4"/>
  <c r="Z10" i="4" s="1"/>
  <c r="X8" i="4"/>
  <c r="X9" i="4"/>
  <c r="X10" i="4"/>
  <c r="X11" i="4"/>
  <c r="Y89" i="5" l="1"/>
  <c r="Y37" i="5"/>
  <c r="R32" i="3"/>
  <c r="X16" i="3" l="1"/>
  <c r="X23" i="3"/>
  <c r="I16" i="7" l="1"/>
  <c r="L32" i="3" l="1"/>
  <c r="P32" i="3"/>
  <c r="Q32" i="3"/>
  <c r="S32" i="3"/>
  <c r="T32" i="3"/>
  <c r="U32" i="3"/>
  <c r="V32" i="3"/>
  <c r="W32" i="3"/>
  <c r="H33" i="3"/>
  <c r="J33" i="3"/>
  <c r="K33" i="3"/>
  <c r="L33" i="3"/>
  <c r="N33" i="3"/>
  <c r="O33" i="3"/>
  <c r="P33" i="3"/>
  <c r="Q33" i="3"/>
  <c r="R33" i="3"/>
  <c r="S33" i="3"/>
  <c r="T33" i="3"/>
  <c r="U33" i="3"/>
  <c r="V33" i="3"/>
  <c r="W33" i="3"/>
  <c r="H34" i="3"/>
  <c r="J34" i="3"/>
  <c r="K34" i="3"/>
  <c r="L34" i="3"/>
  <c r="N34" i="3"/>
  <c r="O34" i="3"/>
  <c r="P34" i="3"/>
  <c r="Q34" i="3"/>
  <c r="R34" i="3"/>
  <c r="S34" i="3"/>
  <c r="T34" i="3"/>
  <c r="U34" i="3"/>
  <c r="V34" i="3"/>
  <c r="W34" i="3"/>
  <c r="H35" i="3"/>
  <c r="J35" i="3"/>
  <c r="K35" i="3"/>
  <c r="L35" i="3"/>
  <c r="N35" i="3"/>
  <c r="O35" i="3"/>
  <c r="P35" i="3"/>
  <c r="Q35" i="3"/>
  <c r="R35" i="3"/>
  <c r="S35" i="3"/>
  <c r="T35" i="3"/>
  <c r="U35" i="3"/>
  <c r="V35" i="3"/>
  <c r="W35" i="3"/>
  <c r="I15" i="7" l="1"/>
  <c r="U54" i="6" l="1"/>
  <c r="Z24" i="5" l="1"/>
  <c r="AA24" i="5" s="1"/>
  <c r="Y3" i="6" l="1"/>
  <c r="Z3" i="6"/>
  <c r="AA3" i="6" s="1"/>
  <c r="AB3" i="6"/>
  <c r="Y45" i="5" l="1"/>
  <c r="AB40" i="5"/>
  <c r="AB41" i="5"/>
  <c r="AB42" i="5"/>
  <c r="Z41" i="5"/>
  <c r="AA41" i="5" s="1"/>
  <c r="Y40" i="5"/>
  <c r="Y41" i="5"/>
  <c r="Y30" i="5"/>
  <c r="Y25" i="5"/>
  <c r="AA4" i="4" l="1"/>
  <c r="AA5" i="4"/>
  <c r="Y5" i="4"/>
  <c r="Z5" i="4" s="1"/>
  <c r="X5" i="4"/>
  <c r="X15" i="3" l="1"/>
  <c r="AA6" i="4" l="1"/>
  <c r="AA7" i="4"/>
  <c r="Y4" i="4"/>
  <c r="Z4" i="4" s="1"/>
  <c r="Y6" i="4"/>
  <c r="Z6" i="4" s="1"/>
  <c r="Y7" i="4"/>
  <c r="Z7" i="4" s="1"/>
  <c r="X4" i="4"/>
  <c r="X6" i="4"/>
  <c r="X7" i="4"/>
  <c r="Y11" i="5" l="1"/>
  <c r="Z11" i="5"/>
  <c r="AA11" i="5" s="1"/>
  <c r="AB11" i="5"/>
  <c r="Y12" i="5"/>
  <c r="Z12" i="5"/>
  <c r="AA12" i="5" s="1"/>
  <c r="AB12" i="5"/>
  <c r="Y15" i="3" l="1"/>
  <c r="Z15" i="3" s="1"/>
  <c r="AA15" i="3"/>
  <c r="Y16" i="3"/>
  <c r="Z16" i="3" s="1"/>
  <c r="AA16" i="3"/>
  <c r="X17" i="3"/>
  <c r="Y17" i="3"/>
  <c r="Z17" i="3" s="1"/>
  <c r="AA17" i="3"/>
  <c r="X18" i="3"/>
  <c r="Y18" i="3"/>
  <c r="Z18" i="3" s="1"/>
  <c r="AA18" i="3"/>
  <c r="X19" i="3"/>
  <c r="Y19" i="3"/>
  <c r="Z19" i="3" s="1"/>
  <c r="AA19" i="3"/>
  <c r="X20" i="3"/>
  <c r="Y20" i="3"/>
  <c r="Z20" i="3" s="1"/>
  <c r="AA20" i="3"/>
  <c r="X21" i="3"/>
  <c r="Y21" i="3"/>
  <c r="Z21" i="3" s="1"/>
  <c r="AA21" i="3"/>
  <c r="X22" i="3"/>
  <c r="Y22" i="3"/>
  <c r="Z22" i="3" s="1"/>
  <c r="AA22" i="3"/>
  <c r="Y23" i="3"/>
  <c r="Z23" i="3" s="1"/>
  <c r="AA23" i="3"/>
  <c r="X24" i="3"/>
  <c r="Y24" i="3"/>
  <c r="Z24" i="3" s="1"/>
  <c r="AA24" i="3"/>
  <c r="X25" i="3"/>
  <c r="Y25" i="3"/>
  <c r="Z25" i="3" s="1"/>
  <c r="AA25" i="3"/>
  <c r="X26" i="3"/>
  <c r="Y26" i="3"/>
  <c r="Z26" i="3" s="1"/>
  <c r="AA26" i="3"/>
  <c r="X27" i="3"/>
  <c r="Y27" i="3"/>
  <c r="Z27" i="3" s="1"/>
  <c r="AA27" i="3"/>
  <c r="X28" i="3"/>
  <c r="Y28" i="3"/>
  <c r="Z28" i="3" s="1"/>
  <c r="AA28" i="3"/>
  <c r="X29" i="3"/>
  <c r="Y29" i="3"/>
  <c r="Z29" i="3" s="1"/>
  <c r="AA29" i="3"/>
  <c r="X31" i="3"/>
  <c r="Y31" i="3"/>
  <c r="Z31" i="3" s="1"/>
  <c r="AA31" i="3"/>
  <c r="P90" i="5" l="1"/>
  <c r="AB4" i="5" l="1"/>
  <c r="AB5" i="5"/>
  <c r="Z4" i="5"/>
  <c r="AA4" i="5" s="1"/>
  <c r="Z5" i="5"/>
  <c r="AA5" i="5" s="1"/>
  <c r="Y4" i="5"/>
  <c r="Y5" i="5"/>
  <c r="L55" i="6" l="1"/>
  <c r="K55" i="6"/>
  <c r="K91" i="5" l="1"/>
  <c r="K92" i="5"/>
  <c r="K93" i="5"/>
  <c r="AB38" i="5" l="1"/>
  <c r="AB39" i="5"/>
  <c r="AB43" i="5"/>
  <c r="AB44" i="5"/>
  <c r="AB45" i="5"/>
  <c r="AB46" i="5"/>
  <c r="AB47" i="5"/>
  <c r="AB48" i="5"/>
  <c r="AB49" i="5"/>
  <c r="AB50" i="5"/>
  <c r="AB89" i="5"/>
  <c r="Z37" i="5"/>
  <c r="AA37" i="5" s="1"/>
  <c r="Z38" i="5"/>
  <c r="AA38" i="5" s="1"/>
  <c r="Z39" i="5"/>
  <c r="AA39" i="5" s="1"/>
  <c r="Z40" i="5"/>
  <c r="AA40" i="5" s="1"/>
  <c r="Z42" i="5"/>
  <c r="AA42" i="5" s="1"/>
  <c r="Z43" i="5"/>
  <c r="AA43" i="5" s="1"/>
  <c r="Z44" i="5"/>
  <c r="AA44" i="5" s="1"/>
  <c r="Z45" i="5"/>
  <c r="AA45" i="5" s="1"/>
  <c r="Z46" i="5"/>
  <c r="AA46" i="5" s="1"/>
  <c r="Z47" i="5"/>
  <c r="AA47" i="5" s="1"/>
  <c r="Z48" i="5"/>
  <c r="AA48" i="5" s="1"/>
  <c r="Z49" i="5"/>
  <c r="AA49" i="5" s="1"/>
  <c r="Z50" i="5"/>
  <c r="AA50" i="5" s="1"/>
  <c r="Z89" i="5"/>
  <c r="AA89" i="5" s="1"/>
  <c r="Y36" i="5"/>
  <c r="Y38" i="5"/>
  <c r="Y39" i="5"/>
  <c r="Y42" i="5"/>
  <c r="Y43" i="5"/>
  <c r="Y44" i="5"/>
  <c r="Y46" i="5"/>
  <c r="Y47" i="5"/>
  <c r="Y48" i="5"/>
  <c r="Y49" i="5"/>
  <c r="Y50" i="5"/>
  <c r="AA8" i="3" l="1"/>
  <c r="AA9" i="3"/>
  <c r="AA10" i="3"/>
  <c r="AA11" i="3"/>
  <c r="AA12" i="3"/>
  <c r="AA13" i="3"/>
  <c r="Y8" i="3"/>
  <c r="Z8" i="3" s="1"/>
  <c r="Y9" i="3"/>
  <c r="Z9" i="3" s="1"/>
  <c r="Y10" i="3"/>
  <c r="Z10" i="3" s="1"/>
  <c r="Y11" i="3"/>
  <c r="Z11" i="3" s="1"/>
  <c r="Y12" i="3"/>
  <c r="Z12" i="3" s="1"/>
  <c r="Y13" i="3"/>
  <c r="Z13" i="3" s="1"/>
  <c r="X8" i="3"/>
  <c r="X9" i="3"/>
  <c r="X10" i="3"/>
  <c r="X11" i="3"/>
  <c r="X12" i="3"/>
  <c r="X13" i="3"/>
  <c r="AA11" i="4" l="1"/>
  <c r="Y11" i="4"/>
  <c r="Z11" i="4" s="1"/>
  <c r="AA5" i="3" l="1"/>
  <c r="AA6" i="3"/>
  <c r="Y5" i="3"/>
  <c r="Z5" i="3" s="1"/>
  <c r="Y6" i="3"/>
  <c r="Z6" i="3" s="1"/>
  <c r="Y4" i="3"/>
  <c r="Z4" i="3" s="1"/>
  <c r="X5" i="3"/>
  <c r="X6" i="3"/>
  <c r="Y32" i="3"/>
  <c r="AB21" i="5"/>
  <c r="L90" i="5"/>
  <c r="O90" i="5"/>
  <c r="O91" i="5"/>
  <c r="O92" i="5"/>
  <c r="P91" i="5"/>
  <c r="AB30" i="5"/>
  <c r="AB31" i="5"/>
  <c r="AB32" i="5"/>
  <c r="AB33" i="5"/>
  <c r="AB34" i="5"/>
  <c r="AB35" i="5"/>
  <c r="AB36" i="5"/>
  <c r="AB37" i="5"/>
  <c r="Z30" i="5"/>
  <c r="AA30" i="5" s="1"/>
  <c r="Z31" i="5"/>
  <c r="AA31" i="5" s="1"/>
  <c r="Z32" i="5"/>
  <c r="AA32" i="5" s="1"/>
  <c r="Z33" i="5"/>
  <c r="AA33" i="5" s="1"/>
  <c r="Z34" i="5"/>
  <c r="AA34" i="5" s="1"/>
  <c r="Z35" i="5"/>
  <c r="AA35" i="5" s="1"/>
  <c r="Z36" i="5"/>
  <c r="AA36" i="5" s="1"/>
  <c r="Y31" i="5"/>
  <c r="Y32" i="5"/>
  <c r="Y33" i="5"/>
  <c r="Y34" i="5"/>
  <c r="Y35" i="5"/>
  <c r="P92" i="5"/>
  <c r="AB29" i="5"/>
  <c r="Z29" i="5"/>
  <c r="AA29" i="5" s="1"/>
  <c r="Y29" i="5"/>
  <c r="Q90" i="5"/>
  <c r="Q92" i="5"/>
  <c r="AB28" i="5"/>
  <c r="Z28" i="5"/>
  <c r="AA28" i="5" s="1"/>
  <c r="Y28" i="5"/>
  <c r="B27" i="7"/>
  <c r="F27" i="7"/>
  <c r="F28" i="7"/>
  <c r="F29" i="7"/>
  <c r="G27" i="7"/>
  <c r="G28" i="7"/>
  <c r="G29" i="7"/>
  <c r="AA4" i="3"/>
  <c r="AA7" i="3"/>
  <c r="Y7" i="3"/>
  <c r="Z7" i="3" s="1"/>
  <c r="X4" i="3"/>
  <c r="X7" i="3"/>
  <c r="AB26" i="5"/>
  <c r="AB27" i="5"/>
  <c r="Z26" i="5"/>
  <c r="AA26" i="5" s="1"/>
  <c r="Z27" i="5"/>
  <c r="AA27" i="5" s="1"/>
  <c r="Y26" i="5"/>
  <c r="Y27" i="5"/>
  <c r="AB3" i="5"/>
  <c r="AB6" i="5"/>
  <c r="AB7" i="5"/>
  <c r="AB8" i="5"/>
  <c r="AB9" i="5"/>
  <c r="AB10" i="5"/>
  <c r="AB13" i="5"/>
  <c r="AB14" i="5"/>
  <c r="AB15" i="5"/>
  <c r="AB16" i="5"/>
  <c r="AB17" i="5"/>
  <c r="AB18" i="5"/>
  <c r="AB19" i="5"/>
  <c r="AB20" i="5"/>
  <c r="AB22" i="5"/>
  <c r="AB23" i="5"/>
  <c r="AB24" i="5"/>
  <c r="Z3" i="5"/>
  <c r="AA3" i="5" s="1"/>
  <c r="Z6" i="5"/>
  <c r="AA6" i="5" s="1"/>
  <c r="Z7" i="5"/>
  <c r="AA7" i="5" s="1"/>
  <c r="Z8" i="5"/>
  <c r="AA8" i="5" s="1"/>
  <c r="Z9" i="5"/>
  <c r="AA9" i="5" s="1"/>
  <c r="Z10" i="5"/>
  <c r="AA10" i="5" s="1"/>
  <c r="Z13" i="5"/>
  <c r="AA13" i="5" s="1"/>
  <c r="Z14" i="5"/>
  <c r="AA14" i="5" s="1"/>
  <c r="Z15" i="5"/>
  <c r="AA15" i="5" s="1"/>
  <c r="Z16" i="5"/>
  <c r="AA16" i="5" s="1"/>
  <c r="Z17" i="5"/>
  <c r="AA17" i="5" s="1"/>
  <c r="Z18" i="5"/>
  <c r="AA18" i="5" s="1"/>
  <c r="Z19" i="5"/>
  <c r="AA19" i="5" s="1"/>
  <c r="Z20" i="5"/>
  <c r="AA20" i="5" s="1"/>
  <c r="Z21" i="5"/>
  <c r="AA21" i="5" s="1"/>
  <c r="Z22" i="5"/>
  <c r="AA22" i="5" s="1"/>
  <c r="Z23" i="5"/>
  <c r="AA23" i="5" s="1"/>
  <c r="Y3" i="5"/>
  <c r="Y6" i="5"/>
  <c r="Y7" i="5"/>
  <c r="Y8" i="5"/>
  <c r="Y9" i="5"/>
  <c r="Y10" i="5"/>
  <c r="Y13" i="5"/>
  <c r="Y14" i="5"/>
  <c r="Y15" i="5"/>
  <c r="Y16" i="5"/>
  <c r="Y17" i="5"/>
  <c r="Y18" i="5"/>
  <c r="Y19" i="5"/>
  <c r="Y20" i="5"/>
  <c r="Y21" i="5"/>
  <c r="Y22" i="5"/>
  <c r="Y23" i="5"/>
  <c r="Y24" i="5"/>
  <c r="B29" i="7"/>
  <c r="B28" i="7"/>
  <c r="B19" i="7"/>
  <c r="B18" i="7"/>
  <c r="B17" i="7"/>
  <c r="B15" i="7"/>
  <c r="B14" i="7"/>
  <c r="B13" i="7"/>
  <c r="O29" i="7"/>
  <c r="N29" i="7"/>
  <c r="M29" i="7"/>
  <c r="L29" i="7"/>
  <c r="K29" i="7"/>
  <c r="J29" i="7"/>
  <c r="I29" i="7"/>
  <c r="H29" i="7"/>
  <c r="E29" i="7"/>
  <c r="D29" i="7"/>
  <c r="O28" i="7"/>
  <c r="N28" i="7"/>
  <c r="M28" i="7"/>
  <c r="L28" i="7"/>
  <c r="K28" i="7"/>
  <c r="J28" i="7"/>
  <c r="I28" i="7"/>
  <c r="H28" i="7"/>
  <c r="E28" i="7"/>
  <c r="D28" i="7"/>
  <c r="C28" i="7"/>
  <c r="O19" i="7"/>
  <c r="N19" i="7"/>
  <c r="M19" i="7"/>
  <c r="L19" i="7"/>
  <c r="K19" i="7"/>
  <c r="J19" i="7"/>
  <c r="I19" i="7"/>
  <c r="I23" i="7" s="1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O15" i="7"/>
  <c r="O14" i="7"/>
  <c r="N15" i="7"/>
  <c r="N14" i="7"/>
  <c r="M15" i="7"/>
  <c r="M14" i="7"/>
  <c r="L15" i="7"/>
  <c r="L14" i="7"/>
  <c r="K15" i="7"/>
  <c r="K14" i="7"/>
  <c r="J15" i="7"/>
  <c r="J14" i="7"/>
  <c r="I14" i="7"/>
  <c r="H15" i="7"/>
  <c r="H14" i="7"/>
  <c r="G15" i="7"/>
  <c r="G14" i="7"/>
  <c r="F15" i="7"/>
  <c r="F14" i="7"/>
  <c r="E15" i="7"/>
  <c r="E14" i="7"/>
  <c r="D15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29" i="7"/>
  <c r="C19" i="7"/>
  <c r="C18" i="7"/>
  <c r="C17" i="7"/>
  <c r="C15" i="7"/>
  <c r="C14" i="7"/>
  <c r="C13" i="7"/>
  <c r="X93" i="5"/>
  <c r="W93" i="5"/>
  <c r="V93" i="5"/>
  <c r="U93" i="5"/>
  <c r="T93" i="5"/>
  <c r="S93" i="5"/>
  <c r="R93" i="5"/>
  <c r="Q93" i="5"/>
  <c r="P93" i="5"/>
  <c r="O93" i="5"/>
  <c r="X92" i="5"/>
  <c r="W92" i="5"/>
  <c r="V92" i="5"/>
  <c r="U92" i="5"/>
  <c r="T92" i="5"/>
  <c r="S92" i="5"/>
  <c r="R92" i="5"/>
  <c r="X91" i="5"/>
  <c r="W91" i="5"/>
  <c r="V91" i="5"/>
  <c r="U91" i="5"/>
  <c r="T91" i="5"/>
  <c r="S91" i="5"/>
  <c r="R91" i="5"/>
  <c r="Q91" i="5"/>
  <c r="M93" i="5"/>
  <c r="L93" i="5"/>
  <c r="M92" i="5"/>
  <c r="L92" i="5"/>
  <c r="I92" i="5"/>
  <c r="I91" i="5"/>
  <c r="X55" i="6"/>
  <c r="W55" i="6"/>
  <c r="V55" i="6"/>
  <c r="U55" i="6"/>
  <c r="T55" i="6"/>
  <c r="S55" i="6"/>
  <c r="R55" i="6"/>
  <c r="Q55" i="6"/>
  <c r="P55" i="6"/>
  <c r="O55" i="6"/>
  <c r="M55" i="6"/>
  <c r="I55" i="6"/>
  <c r="E17" i="7"/>
  <c r="L91" i="5"/>
  <c r="O27" i="7"/>
  <c r="N27" i="7"/>
  <c r="M27" i="7"/>
  <c r="L27" i="7"/>
  <c r="K27" i="7"/>
  <c r="J27" i="7"/>
  <c r="I27" i="7"/>
  <c r="H27" i="7"/>
  <c r="E27" i="7"/>
  <c r="D27" i="7"/>
  <c r="C27" i="7"/>
  <c r="X56" i="6"/>
  <c r="W56" i="6"/>
  <c r="V56" i="6"/>
  <c r="U56" i="6"/>
  <c r="T56" i="6"/>
  <c r="S56" i="6"/>
  <c r="R56" i="6"/>
  <c r="Q56" i="6"/>
  <c r="P56" i="6"/>
  <c r="O56" i="6"/>
  <c r="M56" i="6"/>
  <c r="L56" i="6"/>
  <c r="K56" i="6"/>
  <c r="I56" i="6"/>
  <c r="X54" i="6"/>
  <c r="W54" i="6"/>
  <c r="V54" i="6"/>
  <c r="T54" i="6"/>
  <c r="R54" i="6"/>
  <c r="Q54" i="6"/>
  <c r="P54" i="6"/>
  <c r="O54" i="6"/>
  <c r="M54" i="6"/>
  <c r="L54" i="6"/>
  <c r="Z54" i="6" s="1"/>
  <c r="I93" i="5"/>
  <c r="D17" i="7"/>
  <c r="M91" i="5"/>
  <c r="B16" i="7"/>
  <c r="B12" i="7"/>
  <c r="O16" i="7"/>
  <c r="N16" i="7"/>
  <c r="M16" i="7"/>
  <c r="L16" i="7"/>
  <c r="K16" i="7"/>
  <c r="H16" i="7"/>
  <c r="O12" i="7"/>
  <c r="N12" i="7"/>
  <c r="M12" i="7"/>
  <c r="L12" i="7"/>
  <c r="K12" i="7"/>
  <c r="J12" i="7"/>
  <c r="I12" i="7"/>
  <c r="H12" i="7"/>
  <c r="Z25" i="5"/>
  <c r="AA25" i="5" s="1"/>
  <c r="AB25" i="5"/>
  <c r="X3" i="3"/>
  <c r="Y3" i="3"/>
  <c r="Z3" i="3" s="1"/>
  <c r="E16" i="7"/>
  <c r="E12" i="7"/>
  <c r="G12" i="7"/>
  <c r="G16" i="7"/>
  <c r="F16" i="7"/>
  <c r="F12" i="7"/>
  <c r="C16" i="7"/>
  <c r="C12" i="7"/>
  <c r="X90" i="5"/>
  <c r="W90" i="5"/>
  <c r="V90" i="5"/>
  <c r="U90" i="5"/>
  <c r="T90" i="5"/>
  <c r="R90" i="5"/>
  <c r="AA3" i="3"/>
  <c r="D16" i="7"/>
  <c r="D12" i="7"/>
  <c r="S90" i="5"/>
  <c r="J16" i="7"/>
  <c r="M23" i="7" l="1"/>
  <c r="J22" i="7"/>
  <c r="N22" i="7"/>
  <c r="F22" i="7"/>
  <c r="H20" i="7"/>
  <c r="Y91" i="5"/>
  <c r="Y90" i="5"/>
  <c r="Y93" i="5"/>
  <c r="G20" i="7"/>
  <c r="D45" i="7"/>
  <c r="H45" i="7"/>
  <c r="K21" i="7"/>
  <c r="K34" i="7" s="1"/>
  <c r="O21" i="7"/>
  <c r="O34" i="7" s="1"/>
  <c r="G23" i="7"/>
  <c r="K23" i="7"/>
  <c r="O23" i="7"/>
  <c r="I32" i="7"/>
  <c r="I36" i="7" s="1"/>
  <c r="I41" i="7" s="1"/>
  <c r="Y12" i="4"/>
  <c r="F30" i="7"/>
  <c r="B32" i="7"/>
  <c r="Y54" i="6"/>
  <c r="B46" i="7"/>
  <c r="AB56" i="6"/>
  <c r="O31" i="7"/>
  <c r="G32" i="7"/>
  <c r="K32" i="7"/>
  <c r="M32" i="7"/>
  <c r="O32" i="7"/>
  <c r="Y55" i="6"/>
  <c r="N43" i="7"/>
  <c r="Z55" i="6"/>
  <c r="AB55" i="6"/>
  <c r="C32" i="7"/>
  <c r="F32" i="7"/>
  <c r="L21" i="7"/>
  <c r="L34" i="7" s="1"/>
  <c r="D22" i="7"/>
  <c r="H22" i="7"/>
  <c r="Y56" i="6"/>
  <c r="D46" i="7"/>
  <c r="I31" i="7"/>
  <c r="M31" i="7"/>
  <c r="N21" i="7"/>
  <c r="N34" i="7" s="1"/>
  <c r="I21" i="7"/>
  <c r="I34" i="7" s="1"/>
  <c r="M21" i="7"/>
  <c r="M34" i="7" s="1"/>
  <c r="B22" i="7"/>
  <c r="O22" i="7"/>
  <c r="J21" i="7"/>
  <c r="J34" i="7" s="1"/>
  <c r="F43" i="7"/>
  <c r="L43" i="7"/>
  <c r="L22" i="7"/>
  <c r="I20" i="7"/>
  <c r="D43" i="7"/>
  <c r="H43" i="7"/>
  <c r="B43" i="7"/>
  <c r="P19" i="7"/>
  <c r="F21" i="7"/>
  <c r="F34" i="7" s="1"/>
  <c r="E43" i="7"/>
  <c r="G43" i="7"/>
  <c r="K43" i="7"/>
  <c r="M43" i="7"/>
  <c r="O43" i="7"/>
  <c r="P17" i="7"/>
  <c r="Z91" i="5"/>
  <c r="Z92" i="5"/>
  <c r="Z93" i="5"/>
  <c r="F20" i="7"/>
  <c r="G21" i="7"/>
  <c r="G34" i="7" s="1"/>
  <c r="C43" i="7"/>
  <c r="I43" i="7"/>
  <c r="P18" i="7"/>
  <c r="Z90" i="5"/>
  <c r="Q16" i="7"/>
  <c r="O20" i="7"/>
  <c r="J43" i="7"/>
  <c r="Q17" i="7"/>
  <c r="D20" i="7"/>
  <c r="B20" i="7"/>
  <c r="AB91" i="5"/>
  <c r="AB92" i="5"/>
  <c r="AB93" i="5"/>
  <c r="E21" i="7"/>
  <c r="E34" i="7" s="1"/>
  <c r="D23" i="7"/>
  <c r="AB90" i="5"/>
  <c r="H21" i="7"/>
  <c r="H34" i="7" s="1"/>
  <c r="Q18" i="7"/>
  <c r="Q19" i="7"/>
  <c r="P16" i="7"/>
  <c r="Y92" i="5"/>
  <c r="D21" i="7"/>
  <c r="D34" i="7" s="1"/>
  <c r="D39" i="7" s="1"/>
  <c r="E22" i="7"/>
  <c r="G22" i="7"/>
  <c r="I22" i="7"/>
  <c r="K22" i="7"/>
  <c r="M22" i="7"/>
  <c r="B21" i="7"/>
  <c r="B34" i="7" s="1"/>
  <c r="B39" i="7" s="1"/>
  <c r="B23" i="7"/>
  <c r="F45" i="7"/>
  <c r="X14" i="4"/>
  <c r="X12" i="4"/>
  <c r="AA12" i="4"/>
  <c r="P24" i="7"/>
  <c r="J45" i="7"/>
  <c r="L45" i="7"/>
  <c r="N45" i="7"/>
  <c r="X13" i="4"/>
  <c r="P26" i="7"/>
  <c r="P25" i="7"/>
  <c r="Q25" i="7"/>
  <c r="G45" i="7"/>
  <c r="O45" i="7"/>
  <c r="Q26" i="7"/>
  <c r="D31" i="7"/>
  <c r="H31" i="7"/>
  <c r="J31" i="7"/>
  <c r="J35" i="7" s="1"/>
  <c r="J40" i="7" s="1"/>
  <c r="L31" i="7"/>
  <c r="N31" i="7"/>
  <c r="D32" i="7"/>
  <c r="H32" i="7"/>
  <c r="J32" i="7"/>
  <c r="L32" i="7"/>
  <c r="N32" i="7"/>
  <c r="K45" i="7"/>
  <c r="Y14" i="4"/>
  <c r="AA14" i="4"/>
  <c r="Q24" i="7"/>
  <c r="B45" i="7"/>
  <c r="G31" i="7"/>
  <c r="C45" i="7"/>
  <c r="B30" i="7"/>
  <c r="C31" i="7"/>
  <c r="K31" i="7"/>
  <c r="P14" i="7"/>
  <c r="B31" i="7"/>
  <c r="E45" i="7"/>
  <c r="I45" i="7"/>
  <c r="M45" i="7"/>
  <c r="Y13" i="4"/>
  <c r="E31" i="7"/>
  <c r="E32" i="7"/>
  <c r="AA13" i="4"/>
  <c r="H46" i="7"/>
  <c r="H30" i="7"/>
  <c r="J46" i="7"/>
  <c r="J30" i="7"/>
  <c r="L46" i="7"/>
  <c r="L30" i="7"/>
  <c r="N46" i="7"/>
  <c r="N30" i="7"/>
  <c r="Q29" i="7"/>
  <c r="G46" i="7"/>
  <c r="G30" i="7"/>
  <c r="Q28" i="7"/>
  <c r="F31" i="7"/>
  <c r="D30" i="7"/>
  <c r="Q27" i="7"/>
  <c r="C46" i="7"/>
  <c r="P27" i="7"/>
  <c r="C30" i="7"/>
  <c r="E46" i="7"/>
  <c r="E30" i="7"/>
  <c r="I46" i="7"/>
  <c r="I30" i="7"/>
  <c r="K46" i="7"/>
  <c r="K30" i="7"/>
  <c r="M46" i="7"/>
  <c r="M30" i="7"/>
  <c r="O46" i="7"/>
  <c r="O30" i="7"/>
  <c r="P29" i="7"/>
  <c r="F46" i="7"/>
  <c r="AB54" i="6"/>
  <c r="Z56" i="6"/>
  <c r="P28" i="7"/>
  <c r="AA33" i="3"/>
  <c r="Y33" i="3"/>
  <c r="Y34" i="3"/>
  <c r="Q12" i="7"/>
  <c r="X32" i="3"/>
  <c r="E42" i="7"/>
  <c r="C22" i="7"/>
  <c r="Q15" i="7"/>
  <c r="H42" i="7"/>
  <c r="J42" i="7"/>
  <c r="L42" i="7"/>
  <c r="N42" i="7"/>
  <c r="B42" i="7"/>
  <c r="AA35" i="3"/>
  <c r="X35" i="3"/>
  <c r="I42" i="7"/>
  <c r="K42" i="7"/>
  <c r="M42" i="7"/>
  <c r="O42" i="7"/>
  <c r="Y35" i="3"/>
  <c r="E20" i="7"/>
  <c r="J20" i="7"/>
  <c r="C42" i="7"/>
  <c r="G42" i="7"/>
  <c r="L20" i="7"/>
  <c r="K20" i="7"/>
  <c r="N20" i="7"/>
  <c r="M20" i="7"/>
  <c r="E23" i="7"/>
  <c r="P12" i="7"/>
  <c r="D42" i="7"/>
  <c r="F42" i="7"/>
  <c r="Q14" i="7"/>
  <c r="Q13" i="7"/>
  <c r="C21" i="7"/>
  <c r="P13" i="7"/>
  <c r="P15" i="7"/>
  <c r="C23" i="7"/>
  <c r="F23" i="7"/>
  <c r="H23" i="7"/>
  <c r="J23" i="7"/>
  <c r="L23" i="7"/>
  <c r="N23" i="7"/>
  <c r="X34" i="3"/>
  <c r="X33" i="3"/>
  <c r="AA32" i="3"/>
  <c r="C20" i="7"/>
  <c r="AA34" i="3"/>
  <c r="M36" i="7" l="1"/>
  <c r="M41" i="7" s="1"/>
  <c r="N35" i="7"/>
  <c r="N40" i="7" s="1"/>
  <c r="F33" i="7"/>
  <c r="G35" i="7"/>
  <c r="G40" i="7" s="1"/>
  <c r="O47" i="7"/>
  <c r="I35" i="7"/>
  <c r="I40" i="7" s="1"/>
  <c r="D35" i="7"/>
  <c r="D40" i="7" s="1"/>
  <c r="B35" i="7"/>
  <c r="B40" i="7" s="1"/>
  <c r="H35" i="7"/>
  <c r="H40" i="7" s="1"/>
  <c r="P32" i="7"/>
  <c r="O35" i="7"/>
  <c r="O40" i="7" s="1"/>
  <c r="I47" i="7"/>
  <c r="G36" i="7"/>
  <c r="G41" i="7" s="1"/>
  <c r="L39" i="7"/>
  <c r="K39" i="7"/>
  <c r="O36" i="7"/>
  <c r="O41" i="7" s="1"/>
  <c r="K36" i="7"/>
  <c r="K41" i="7" s="1"/>
  <c r="O39" i="7"/>
  <c r="N33" i="7"/>
  <c r="B36" i="7"/>
  <c r="B41" i="7" s="1"/>
  <c r="F36" i="7"/>
  <c r="F41" i="7" s="1"/>
  <c r="K33" i="7"/>
  <c r="F47" i="7"/>
  <c r="E36" i="7"/>
  <c r="E41" i="7" s="1"/>
  <c r="M47" i="7"/>
  <c r="K47" i="7"/>
  <c r="M39" i="7"/>
  <c r="I39" i="7"/>
  <c r="K35" i="7"/>
  <c r="K40" i="7" s="1"/>
  <c r="N39" i="7"/>
  <c r="D36" i="7"/>
  <c r="D41" i="7" s="1"/>
  <c r="B33" i="7"/>
  <c r="M33" i="7"/>
  <c r="I33" i="7"/>
  <c r="M35" i="7"/>
  <c r="M40" i="7" s="1"/>
  <c r="O44" i="7"/>
  <c r="E39" i="7"/>
  <c r="L35" i="7"/>
  <c r="L40" i="7" s="1"/>
  <c r="J39" i="7"/>
  <c r="H39" i="7"/>
  <c r="G39" i="7"/>
  <c r="I44" i="7"/>
  <c r="Q22" i="7"/>
  <c r="D44" i="7"/>
  <c r="B44" i="7"/>
  <c r="E35" i="7"/>
  <c r="E40" i="7" s="1"/>
  <c r="Q34" i="7"/>
  <c r="Q21" i="7"/>
  <c r="L36" i="7"/>
  <c r="L41" i="7" s="1"/>
  <c r="L33" i="7"/>
  <c r="Q32" i="7"/>
  <c r="J36" i="7"/>
  <c r="J41" i="7" s="1"/>
  <c r="D47" i="7"/>
  <c r="N47" i="7"/>
  <c r="L47" i="7"/>
  <c r="J47" i="7"/>
  <c r="H47" i="7"/>
  <c r="P31" i="7"/>
  <c r="J33" i="7"/>
  <c r="G47" i="7"/>
  <c r="G33" i="7"/>
  <c r="C35" i="7"/>
  <c r="C40" i="7" s="1"/>
  <c r="M44" i="7"/>
  <c r="K44" i="7"/>
  <c r="B47" i="7"/>
  <c r="Q30" i="7"/>
  <c r="E47" i="7"/>
  <c r="C47" i="7"/>
  <c r="P30" i="7"/>
  <c r="F35" i="7"/>
  <c r="F40" i="7" s="1"/>
  <c r="E33" i="7"/>
  <c r="O33" i="7"/>
  <c r="D33" i="7"/>
  <c r="Q31" i="7"/>
  <c r="H33" i="7"/>
  <c r="P22" i="7"/>
  <c r="Q20" i="7"/>
  <c r="G44" i="7"/>
  <c r="L44" i="7"/>
  <c r="E44" i="7"/>
  <c r="Q23" i="7"/>
  <c r="N36" i="7"/>
  <c r="N44" i="7"/>
  <c r="H44" i="7"/>
  <c r="H36" i="7"/>
  <c r="C36" i="7"/>
  <c r="P23" i="7"/>
  <c r="F44" i="7"/>
  <c r="C33" i="7"/>
  <c r="C44" i="7"/>
  <c r="P20" i="7"/>
  <c r="C34" i="7"/>
  <c r="P34" i="7" s="1"/>
  <c r="P21" i="7"/>
  <c r="F39" i="7"/>
  <c r="J44" i="7"/>
  <c r="I38" i="7" l="1"/>
  <c r="B38" i="7"/>
  <c r="G38" i="7"/>
  <c r="O38" i="7"/>
  <c r="K38" i="7"/>
  <c r="E38" i="7"/>
  <c r="M38" i="7"/>
  <c r="D38" i="7"/>
  <c r="L38" i="7"/>
  <c r="J38" i="7"/>
  <c r="P35" i="7"/>
  <c r="F38" i="7"/>
  <c r="Q35" i="7"/>
  <c r="Q33" i="7"/>
  <c r="P36" i="7"/>
  <c r="C41" i="7"/>
  <c r="H38" i="7"/>
  <c r="H41" i="7"/>
  <c r="C39" i="7"/>
  <c r="C38" i="7"/>
  <c r="P33" i="7"/>
  <c r="Q36" i="7"/>
  <c r="N38" i="7"/>
  <c r="N41" i="7"/>
</calcChain>
</file>

<file path=xl/sharedStrings.xml><?xml version="1.0" encoding="utf-8"?>
<sst xmlns="http://schemas.openxmlformats.org/spreadsheetml/2006/main" count="1551" uniqueCount="720">
  <si>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</si>
  <si>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</si>
  <si>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</si>
  <si>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</si>
  <si>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</si>
  <si>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</si>
  <si>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</si>
  <si>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</si>
  <si>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</si>
  <si>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</si>
  <si>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</si>
  <si>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</si>
  <si>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</si>
  <si>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</si>
  <si>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</si>
  <si>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</si>
  <si>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</si>
  <si>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</si>
  <si>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Wartość zadań ogółem</t>
  </si>
  <si>
    <t>Deklarowana kwota środków własnych</t>
  </si>
  <si>
    <t>Kwota dofinasowania ogółem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</si>
  <si>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</si>
  <si>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</si>
  <si>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</si>
  <si>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</si>
  <si>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</si>
  <si>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</si>
  <si>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spr-lata</t>
  </si>
  <si>
    <t>spr-procent</t>
  </si>
  <si>
    <t>spr-dof</t>
  </si>
  <si>
    <t>spr-montaż</t>
  </si>
  <si>
    <t>TERC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</si>
  <si>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</si>
  <si>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</si>
  <si>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</si>
  <si>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</si>
  <si>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</si>
  <si>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</si>
  <si>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</si>
  <si>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</si>
  <si>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</si>
  <si>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</si>
  <si>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</si>
  <si>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</si>
  <si>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2201012</t>
  </si>
  <si>
    <t>2201023</t>
  </si>
  <si>
    <t>2201032</t>
  </si>
  <si>
    <t>2201042</t>
  </si>
  <si>
    <t>2201063</t>
  </si>
  <si>
    <t>2201092</t>
  </si>
  <si>
    <t>2201102</t>
  </si>
  <si>
    <t>2202011</t>
  </si>
  <si>
    <t>2202023</t>
  </si>
  <si>
    <t>2202032</t>
  </si>
  <si>
    <t>2202043</t>
  </si>
  <si>
    <t>2203011</t>
  </si>
  <si>
    <t>Powiat człuchowski</t>
  </si>
  <si>
    <t>2203023</t>
  </si>
  <si>
    <t>2203032</t>
  </si>
  <si>
    <t>2203043</t>
  </si>
  <si>
    <t>2203052</t>
  </si>
  <si>
    <t>2203062</t>
  </si>
  <si>
    <t>2204011</t>
  </si>
  <si>
    <t>2204022</t>
  </si>
  <si>
    <t>2204032</t>
  </si>
  <si>
    <t>2204042</t>
  </si>
  <si>
    <t>2204052</t>
  </si>
  <si>
    <t>2204062</t>
  </si>
  <si>
    <t>2204082</t>
  </si>
  <si>
    <t>2205012</t>
  </si>
  <si>
    <t>2205023</t>
  </si>
  <si>
    <t>2205032</t>
  </si>
  <si>
    <t>2205042</t>
  </si>
  <si>
    <t>2205052</t>
  </si>
  <si>
    <t>2205062</t>
  </si>
  <si>
    <t>2206011</t>
  </si>
  <si>
    <t>Powiat kościerski</t>
  </si>
  <si>
    <t>2206022</t>
  </si>
  <si>
    <t>2206032</t>
  </si>
  <si>
    <t>2206042</t>
  </si>
  <si>
    <t>2206052</t>
  </si>
  <si>
    <t>2206062</t>
  </si>
  <si>
    <t>2206072</t>
  </si>
  <si>
    <t>2207022</t>
  </si>
  <si>
    <t>2207032</t>
  </si>
  <si>
    <t>2208011</t>
  </si>
  <si>
    <t>2208021</t>
  </si>
  <si>
    <t>2208032</t>
  </si>
  <si>
    <t>2208042</t>
  </si>
  <si>
    <t>2208052</t>
  </si>
  <si>
    <t>2209073</t>
  </si>
  <si>
    <t>2209082</t>
  </si>
  <si>
    <t>2210011</t>
  </si>
  <si>
    <t>2210023</t>
  </si>
  <si>
    <t>2210032</t>
  </si>
  <si>
    <t>2210042</t>
  </si>
  <si>
    <t>2210052</t>
  </si>
  <si>
    <t>2211023</t>
  </si>
  <si>
    <t>2211043</t>
  </si>
  <si>
    <t>2211052</t>
  </si>
  <si>
    <t>2211062</t>
  </si>
  <si>
    <t>2211072</t>
  </si>
  <si>
    <t>2212011</t>
  </si>
  <si>
    <t>Powiat słupski</t>
  </si>
  <si>
    <t>2212022</t>
  </si>
  <si>
    <t>2212032</t>
  </si>
  <si>
    <t>2212053</t>
  </si>
  <si>
    <t>2212082</t>
  </si>
  <si>
    <t>2212092</t>
  </si>
  <si>
    <t>2212102</t>
  </si>
  <si>
    <t>Powiat starogardzki</t>
  </si>
  <si>
    <t>2213021</t>
  </si>
  <si>
    <t>2213031</t>
  </si>
  <si>
    <t>2213042</t>
  </si>
  <si>
    <t>2213062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</si>
  <si>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</si>
  <si>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</si>
  <si>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</si>
  <si>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</si>
  <si>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</si>
  <si>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</si>
  <si>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</si>
  <si>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</si>
  <si>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</si>
  <si>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2214062</t>
  </si>
  <si>
    <t>2215031</t>
  </si>
  <si>
    <t>2215042</t>
  </si>
  <si>
    <t>2215052</t>
  </si>
  <si>
    <t>2215062</t>
  </si>
  <si>
    <t>2215072</t>
  </si>
  <si>
    <t>2215082</t>
  </si>
  <si>
    <t>2215102</t>
  </si>
  <si>
    <t>2216013</t>
  </si>
  <si>
    <t>Powiat sztumski</t>
  </si>
  <si>
    <t>2216053</t>
  </si>
  <si>
    <t>2201000</t>
  </si>
  <si>
    <t>2202000</t>
  </si>
  <si>
    <t>2203000</t>
  </si>
  <si>
    <t>2204000</t>
  </si>
  <si>
    <t>2205000</t>
  </si>
  <si>
    <t>2206000</t>
  </si>
  <si>
    <t>2207000</t>
  </si>
  <si>
    <t>2208000</t>
  </si>
  <si>
    <t>2209000</t>
  </si>
  <si>
    <t>2210000</t>
  </si>
  <si>
    <t>2211000</t>
  </si>
  <si>
    <t>2212000</t>
  </si>
  <si>
    <t>2213000</t>
  </si>
  <si>
    <t>2214000</t>
  </si>
  <si>
    <t>2215000</t>
  </si>
  <si>
    <t>2216000</t>
  </si>
  <si>
    <t>RAZEM listy, z tego:</t>
  </si>
  <si>
    <t>RAZEM listy rezerwowe, z tego:</t>
  </si>
  <si>
    <t xml:space="preserve">ZATWIERDZAM
</t>
  </si>
  <si>
    <t>Lista zadań rekomendowanych do dofinansowania w ramach Rządowego Funduszu Rowoju Dróg</t>
  </si>
  <si>
    <t xml:space="preserve">  WI-VII.805.472.2019</t>
  </si>
  <si>
    <t>K</t>
  </si>
  <si>
    <t>Gmina Miasta Wejherowa</t>
  </si>
  <si>
    <t>wejherowski</t>
  </si>
  <si>
    <t>Budowa ulicy Necla (odcinek od ul. Chmielewskiego do ul. Patoka) i ulicy Gryfa Pomorskiego (odcinek od ul. Patoka do ul. Orzeszkowej) w Wejherowie</t>
  </si>
  <si>
    <t>B</t>
  </si>
  <si>
    <t>06.2020-07.2023</t>
  </si>
  <si>
    <t xml:space="preserve">  WI-VII.805.405.2019</t>
  </si>
  <si>
    <t>Gmina Brusy</t>
  </si>
  <si>
    <t>chojnicki</t>
  </si>
  <si>
    <t>Budowa ulic Osiedla Słonecznego w Brusach</t>
  </si>
  <si>
    <t>04.2020-08.2023</t>
  </si>
  <si>
    <t xml:space="preserve">  WI-VII.805.441.2019 </t>
  </si>
  <si>
    <t>Gmina Krokowa</t>
  </si>
  <si>
    <t>pucki</t>
  </si>
  <si>
    <t xml:space="preserve">Przebudowa dróg gminnych w miejscowościach Wierzchucino, Sławoszyno i Żarnowiec - gmina Krokowa </t>
  </si>
  <si>
    <t>P</t>
  </si>
  <si>
    <t>02.2020-06.2024</t>
  </si>
  <si>
    <t>WI-VII.805.429.2019</t>
  </si>
  <si>
    <t xml:space="preserve">Przebudowa i budowa ulicy Żarnowieckiej oraz przebudowa ulicy Szkolnej w miejscowości Krokowa </t>
  </si>
  <si>
    <t>04.2020-10.2023</t>
  </si>
  <si>
    <t>WI-VII.805.273.2020</t>
  </si>
  <si>
    <t>Przebudowa mostu w ciągu drogi nr 108027G w m. Dębki wraz z przebudową drogi ul. Leśnej w m. Łętowice</t>
  </si>
  <si>
    <t>09.2021-05.2023</t>
  </si>
  <si>
    <t>WI-VII.805.322.2020</t>
  </si>
  <si>
    <t>Gmina Sierakowice</t>
  </si>
  <si>
    <t>kartuski</t>
  </si>
  <si>
    <t>Budowa i rozbudowa dróg gminnych w miejscowościach Bącka Huta, Gowidlino, Paczewo, Pałubice, Puzdrowo, Sierakowice, Skrzeszewo, Szopa oraz Tuchlino w Gminie Sierakowice</t>
  </si>
  <si>
    <t>07.2021-09.2023</t>
  </si>
  <si>
    <t>WI-VII.805.99.2020</t>
  </si>
  <si>
    <t>Gmina Ustka</t>
  </si>
  <si>
    <t>słupski</t>
  </si>
  <si>
    <t>Przebudowa dróg wraz z odwodnieniem, oświetleniem i usunięciem kolizji z infrastrukturą energetyczną na osiedlu przewłoka i w miejscowości przewłoka finansowana z dotacji budżetu państwa w ramach funduszu dróg samorządowych</t>
  </si>
  <si>
    <t>12.2021-06.2023</t>
  </si>
  <si>
    <t>WI-VII.805.188.2020</t>
  </si>
  <si>
    <t>Gmina Przodkowo</t>
  </si>
  <si>
    <t>Przebudowa odcinków dróg gminnych: w Smołdzinie(ulica Krótka), w Pomieczynie(ulica Jeziorna), w Młynku(ulica Dworska) Przodkowo-Bursztynik, Przodkowo-Kawle Dolne (ulica Kaszubska), Tokary-Warzenko</t>
  </si>
  <si>
    <t>07.2021-08.2023</t>
  </si>
  <si>
    <t>WI-VII.805.18.2020</t>
  </si>
  <si>
    <t>Gmina Kosakowo</t>
  </si>
  <si>
    <t>Budowa dróg gminnych o nazwie Chmielna i Gronowa w miejscowości Dębogórze oraz budowa drogi gminnej o nazwie Paska w miejscowości Suchy Dwór</t>
  </si>
  <si>
    <t>12.2021-02.2023</t>
  </si>
  <si>
    <t>WI-VII.805.400.2021</t>
  </si>
  <si>
    <t>Budowa bezkolizyjnego powiązania drogowego łączącego północną i południową cześć miasta Wejherowa oraz drogę krajową nr 6 wraz z obiektami mostowymi (węzeł ZRYW)</t>
  </si>
  <si>
    <t>10.2022-12.2025</t>
  </si>
  <si>
    <t>WI-VII.805.428.2021</t>
  </si>
  <si>
    <t>Gmina Morzeszczyn</t>
  </si>
  <si>
    <t>tczewski</t>
  </si>
  <si>
    <t>Budowa drogi gminnej nr 227020G w miejscowości Morzeszczyn</t>
  </si>
  <si>
    <t>07.2022-05.2023</t>
  </si>
  <si>
    <t>10.2022-09.2023</t>
  </si>
  <si>
    <t>WI-VII.805.421.2021</t>
  </si>
  <si>
    <t>Gmina Nowa Karczma</t>
  </si>
  <si>
    <t>kościerski</t>
  </si>
  <si>
    <t>Budowa drogi w Nowej Karczmie w ciągu droga wojewódzkiej nr 224 - droga gminna nr 188022G</t>
  </si>
  <si>
    <t>07.2022-04.2024</t>
  </si>
  <si>
    <t>WI-VII.805.416.2021</t>
  </si>
  <si>
    <t>Gmina Miasta Chojnice</t>
  </si>
  <si>
    <t>Budowa ul. Leśnej, Modrzewiowej i Wierzbowej w Chojnicach</t>
  </si>
  <si>
    <t>08.2022-11.2023</t>
  </si>
  <si>
    <t>WI-VII.805.265.2021</t>
  </si>
  <si>
    <t>Gmina Czersk</t>
  </si>
  <si>
    <t xml:space="preserve">Budowa ulic na Osiedlu Piastowskim w Czersku </t>
  </si>
  <si>
    <t>04.2022-05.2023</t>
  </si>
  <si>
    <t>WI-VII.805.443.2021</t>
  </si>
  <si>
    <t>Budowa ulicy Cisowej wraz z oświetleniem i parkingiem w miejscowości Dębina finansowana z dotacji Budżetu Państwa w ramach Funduszu Rozwoju Dróg</t>
  </si>
  <si>
    <t>10.2022-12.2023</t>
  </si>
  <si>
    <t>WI-VII.805.365.2021</t>
  </si>
  <si>
    <t>Gmina Tczew</t>
  </si>
  <si>
    <t>Budowa ulicy Leśnej w Czarlinie</t>
  </si>
  <si>
    <t>10.2022-08.2023</t>
  </si>
  <si>
    <t>WI-VII.805.380.2021</t>
  </si>
  <si>
    <t>Gmina Puck</t>
  </si>
  <si>
    <t>Przebudowa drogi gminnej na trasie Strzelno - Łebcz - Swarzewo</t>
  </si>
  <si>
    <t>WI-VII.805.254.2021</t>
  </si>
  <si>
    <t>Gmina Smętowo Graniczne</t>
  </si>
  <si>
    <t>starogardzki</t>
  </si>
  <si>
    <t>Przebudowa drogi gminnej w miejscowości Kamionka</t>
  </si>
  <si>
    <t>WI-VII.805.253.2021</t>
  </si>
  <si>
    <t>Przebudowa dróg gminnych w miejscowości Smętowo Graniczne - ul. Polna, Podgórna, Wałowa i Działkowa</t>
  </si>
  <si>
    <t>10.2022-11.2023</t>
  </si>
  <si>
    <t>sztumski</t>
  </si>
  <si>
    <t>WI-VII.805.266.2021</t>
  </si>
  <si>
    <t>Gmina Nowy Dwór Gdański</t>
  </si>
  <si>
    <t>nowodworski</t>
  </si>
  <si>
    <t xml:space="preserve">Przebudowa i budowa 2 skrzyżowań dróg gminnych z drogą wojewódzką w Nowym Dworze Gdańskim </t>
  </si>
  <si>
    <t>WI-VII.805.458.2021</t>
  </si>
  <si>
    <t>Gmina Liniewo</t>
  </si>
  <si>
    <t>Przebudowa drogi Lubieszynek Liniewskie Góry</t>
  </si>
  <si>
    <t>07.2022-03.2023</t>
  </si>
  <si>
    <t>WI-VII.805.282.2021</t>
  </si>
  <si>
    <t>Gmina Kartuzy</t>
  </si>
  <si>
    <t>Remont dróg gminnych w miejscowościach Kiełpinio, Staniszewo, Łapalice, Nowa Huta, Prokowo, Głusino-Stążki oraz w mieście Kartuzy w gminie Kartuzy.</t>
  </si>
  <si>
    <t>R</t>
  </si>
  <si>
    <t>07.2022-07.2023</t>
  </si>
  <si>
    <t>WI-VII.805.305.2021</t>
  </si>
  <si>
    <t>Remont odcinków dróg gminnych: w Przodkowie (ulica Łąkowa), Pomieczyno-Rąb, Kczewo-Małkowo</t>
  </si>
  <si>
    <t>06.2022-08.2024</t>
  </si>
  <si>
    <t>WI-VII.805.406.2021</t>
  </si>
  <si>
    <t xml:space="preserve">Przebudowa dróg gminnych w miejscowościach: Białogóra, Żarnowiec, Sławoszynko </t>
  </si>
  <si>
    <t>10.2022-11.2024</t>
  </si>
  <si>
    <t>WI-VII.805.405.2021</t>
  </si>
  <si>
    <t>Przebudowa dróg gminnych w miejscowościach: Wierzchucino, Karwieńskie Błoto Pierwsze, Sławoszynko i Lubocino</t>
  </si>
  <si>
    <t>WI-VII.805.124.2020</t>
  </si>
  <si>
    <t>Przebudowa drogi powiatowej nr 2548G DK nr 22-Stanisławka-DP nr 2550G</t>
  </si>
  <si>
    <t>04.2021-10.2023</t>
  </si>
  <si>
    <t>WI-VII.805.227.2020</t>
  </si>
  <si>
    <t>Przebudowa drogi powiatowych nr 3119G, 3129G, 3162G, 3165G, 3129G, 3175G,  w wymiarze 3,329km w celu poprawy bezpieczeństwa i dostępności sieci drogowej Dolnego Powiśla</t>
  </si>
  <si>
    <t>12.2021-11.2023</t>
  </si>
  <si>
    <t>WI-VII.805.478.2021</t>
  </si>
  <si>
    <t>Przebudowa drogi powiatowej 2411G od Liniewa do Starych Polaszek</t>
  </si>
  <si>
    <t>WI-VII.805.474.2022</t>
  </si>
  <si>
    <t>Przebudowa drogi powiatowej 2415G od DW 221 w miejscowości Będomin do Starego Barkoczyna</t>
  </si>
  <si>
    <t>WI-VII.805.479.2021</t>
  </si>
  <si>
    <t>Przebudowa drogi powiatowej nr 1123G w m. Kluki (gmina Smołdzino)</t>
  </si>
  <si>
    <t>WI-VII.805.487.2021</t>
  </si>
  <si>
    <t>Przebudowa drogi powiatowej nr 1197G ul. Kopernika w Ustce (miasto Ustka)</t>
  </si>
  <si>
    <t>WI-VII.805.518.2021</t>
  </si>
  <si>
    <t>Przebudowa drogi powiatowej nr 2730G na odc. od miejscowości Jaszczerek (DW nr 214) do miejscowości Leśna Jania</t>
  </si>
  <si>
    <t>06.2022-04.2023</t>
  </si>
  <si>
    <t>WI-VII.805.486.2021</t>
  </si>
  <si>
    <t>Miasto Gdynia</t>
  </si>
  <si>
    <t>Rozbudowa drogi powiatowej – ul. Chwarznieńskiej w Gdyni na odcinku od przystanku autobusowego Chwarzno Polanki do włączenia z Obwodnicy Trójmiasta</t>
  </si>
  <si>
    <t>12.2022-06.2024</t>
  </si>
  <si>
    <t xml:space="preserve">  WI-VII.805.231.2022</t>
  </si>
  <si>
    <t xml:space="preserve">  WI-VII.805.221.2022</t>
  </si>
  <si>
    <t xml:space="preserve">  WI-VII.805.249.2022</t>
  </si>
  <si>
    <t xml:space="preserve">  WI-VII.805.225.2022</t>
  </si>
  <si>
    <t xml:space="preserve">  WI-VII.805.247.2022</t>
  </si>
  <si>
    <t xml:space="preserve">  WI-VII.805.248.2022</t>
  </si>
  <si>
    <t xml:space="preserve">  WI-VII.805.236.2022</t>
  </si>
  <si>
    <t xml:space="preserve">  WI-VII.805.246.2022</t>
  </si>
  <si>
    <t xml:space="preserve">  WI-VII.805.215.2022</t>
  </si>
  <si>
    <t xml:space="preserve">  WI-VII.805.219.2022</t>
  </si>
  <si>
    <t xml:space="preserve">  WI-VII.805.227.2022</t>
  </si>
  <si>
    <t xml:space="preserve">  WI-VII.805.220.2022</t>
  </si>
  <si>
    <t xml:space="preserve">  WI-VII.805.214.2022</t>
  </si>
  <si>
    <t xml:space="preserve">  WI-VII.805.241.2022</t>
  </si>
  <si>
    <t xml:space="preserve">  WI-VII.805.233.2022</t>
  </si>
  <si>
    <t xml:space="preserve">  WI-VII.805.244.2022</t>
  </si>
  <si>
    <t xml:space="preserve">  WI-VII.805.217.2022</t>
  </si>
  <si>
    <t xml:space="preserve">  WI-VII.805.216.2022</t>
  </si>
  <si>
    <t xml:space="preserve">  WI-VII.805.212.2022</t>
  </si>
  <si>
    <t xml:space="preserve">  WI-VII.805.226.2022</t>
  </si>
  <si>
    <t>N</t>
  </si>
  <si>
    <t>W</t>
  </si>
  <si>
    <t>Powiat Bytowski</t>
  </si>
  <si>
    <t>Powiat Nowodworski</t>
  </si>
  <si>
    <t>Powiat Kościerski</t>
  </si>
  <si>
    <t>Powiat Słupski</t>
  </si>
  <si>
    <t>Powiat Lęborski</t>
  </si>
  <si>
    <t>Powiat Pucki</t>
  </si>
  <si>
    <t>Powiat Gdański</t>
  </si>
  <si>
    <t>Powiat Człuchowski</t>
  </si>
  <si>
    <t>Powiat Chojnicki</t>
  </si>
  <si>
    <t>Powiat Tczewski</t>
  </si>
  <si>
    <t>Powiat Wejherowski</t>
  </si>
  <si>
    <t>Powiat Kartuski</t>
  </si>
  <si>
    <t>Powiat Kwidzyński</t>
  </si>
  <si>
    <t>Przebudowa czterech dróg w Powiecie Nowodworskim tj. droga 2329G Wiśniówka, droga 2316G Płonina, droga 2344G Tuja, droga 2334G Ostaszewo</t>
  </si>
  <si>
    <t>Przebudowa drogi powiatowej 2404G od Olpucha do osady Bestra Suka na odcinku 2,0 km</t>
  </si>
  <si>
    <t>Przebudowa drogi powiatowej nr 1141G  w miejscowości Głuszyno (Gmina Potęgowo)</t>
  </si>
  <si>
    <t>Przebudowa drogi powiatowej nr 1325G - na odcinku od m. Lębork do m. Małoszyce DP 1325G od km 6+450 do km 7+700</t>
  </si>
  <si>
    <t>Przebudowa drogi powiatowej 2406G w miejscowości Bąk</t>
  </si>
  <si>
    <t>Przebudowa drogi powiatowej nr 1511G w zakresie wykonania chodnika w miejscowości Żelistrzewo</t>
  </si>
  <si>
    <t>Przebudowa drogi powiatowej nr 1328G o długości 0,995 km w m. Siemirowice</t>
  </si>
  <si>
    <t xml:space="preserve">Przebudowa drogi powiatowej nr 2238G Wiślinka - Trzcinisko - Błotnik na odcinku Trzcinisko - Błotnik </t>
  </si>
  <si>
    <t>Przebudowa drogi powiatowej nr 2516G na odc. Płaszczyca - Sąpolno</t>
  </si>
  <si>
    <t>Przebudowa drogi powiatowej nr 2626G na odcinku Zapędowo – gr. powiatu</t>
  </si>
  <si>
    <t>Przebudowa drogi powiatowej nr 2529G w m. Wyczechy wraz z  budową chodnika</t>
  </si>
  <si>
    <t xml:space="preserve">Przebudowa dróg powiatowych nr 2220G Różyny - Ulkowy - Rębielcz i nr 2209G Kleszczewo - Graniczna Wieś - Pawłowo w msc. Pawłowo </t>
  </si>
  <si>
    <t>Przebudowa przepustu drogowego w m. Kierwałd</t>
  </si>
  <si>
    <t>Remont drogi powiatowej nr 1513G na odcinku Osłonino - Żelistrzewo</t>
  </si>
  <si>
    <t>Rozbudowa skrzyżowania drogi powiatowej nr 1412G z drogą wojewódzką nr 218 na skrzyżowanie typu rondo w miejscowości Koleczkowo, wchodzącego w skład układu
komunikacyjnego drogi ekspresowej S6 - Trasy Kaszubskiej</t>
  </si>
  <si>
    <t>Rozbudowa drogi powiatowej nr 1923G wraz z budową kładki dla rowerzystów w miejscowości Sławki - Goręczyno</t>
  </si>
  <si>
    <t>Rozbudowa drogi powiatowej nr 1918G Wygoda Łączyńska - Chmielno  na odcinku Chmielno - Lipowiec</t>
  </si>
  <si>
    <t>Wykonanie remontów dróg powiatowych w technologii cienkich dywaników na zimno metodą "SLURRY SEAL" - droga powiatowa nr 3233G Krzykosy - Cygany - Zebrdowo</t>
  </si>
  <si>
    <t>Przebudowa drogi powiatowej nr 2624G Chociński Młyn - Charzykowy na odcinku Charzykowy - Małe Swornegacie</t>
  </si>
  <si>
    <t>05.2023-11.2023</t>
  </si>
  <si>
    <t>04.2023-11.2023</t>
  </si>
  <si>
    <t>06.2023-07.2024</t>
  </si>
  <si>
    <t>06.2023-05.2024</t>
  </si>
  <si>
    <t>03.2023-09.2023</t>
  </si>
  <si>
    <t>04.2023-09.2023</t>
  </si>
  <si>
    <t>06.2023-11.2025</t>
  </si>
  <si>
    <t>04.2023-10.2023</t>
  </si>
  <si>
    <t>05.2023-04.2024</t>
  </si>
  <si>
    <t>06.2023-11.2027</t>
  </si>
  <si>
    <t>05.2023-09.2023</t>
  </si>
  <si>
    <t>06.2023-08.2024</t>
  </si>
  <si>
    <t>06.2023-11.2023</t>
  </si>
  <si>
    <t xml:space="preserve">  WI-VII.805.117.2022</t>
  </si>
  <si>
    <t xml:space="preserve">  WI-VII.805.106.2022</t>
  </si>
  <si>
    <t xml:space="preserve">  WI-VII.805.175.2022</t>
  </si>
  <si>
    <t xml:space="preserve">  WI-VII.805.168.2022</t>
  </si>
  <si>
    <t xml:space="preserve">  WI-VII.805.177.2022</t>
  </si>
  <si>
    <t xml:space="preserve">  WI-VII.805.93.2022</t>
  </si>
  <si>
    <t xml:space="preserve">  WI-VII.805.74.2022</t>
  </si>
  <si>
    <t xml:space="preserve">  WI-VII.805.136.2022</t>
  </si>
  <si>
    <t xml:space="preserve">  WI-VII.805.80.2022</t>
  </si>
  <si>
    <t xml:space="preserve">  WI-VII.805.96.2022</t>
  </si>
  <si>
    <t xml:space="preserve">  WI-VII.805.75.2022</t>
  </si>
  <si>
    <t xml:space="preserve">  WI-VII.805.112.2022</t>
  </si>
  <si>
    <t xml:space="preserve">  WI-VII.805.150.2022</t>
  </si>
  <si>
    <t xml:space="preserve">  WI-VII.805.50.2022</t>
  </si>
  <si>
    <t xml:space="preserve">  WI-VII.805.156.2022</t>
  </si>
  <si>
    <t xml:space="preserve">  WI-VII.805.181.2022</t>
  </si>
  <si>
    <t xml:space="preserve">  WI-VII.805.68.2022</t>
  </si>
  <si>
    <t xml:space="preserve">  WI-VII.805.84.2022</t>
  </si>
  <si>
    <t xml:space="preserve">  WI-VII.805.185.2022</t>
  </si>
  <si>
    <t xml:space="preserve">  WI-VII.805.88.2022</t>
  </si>
  <si>
    <t xml:space="preserve">  WI-VII.805.111.2022</t>
  </si>
  <si>
    <t xml:space="preserve">  WI-VII.805.15.2022</t>
  </si>
  <si>
    <t xml:space="preserve">  WI-VII.805.108.2022</t>
  </si>
  <si>
    <t xml:space="preserve">  WI-VII.805.184.2022</t>
  </si>
  <si>
    <t xml:space="preserve">  WI-VII.805.57.2022</t>
  </si>
  <si>
    <t xml:space="preserve">  WI-VII.805.60.2022</t>
  </si>
  <si>
    <t xml:space="preserve">  WI-VII.805.12.2022</t>
  </si>
  <si>
    <t xml:space="preserve">  WI-VII.805.58.2022</t>
  </si>
  <si>
    <t xml:space="preserve">  WI-VII.805.65.2022</t>
  </si>
  <si>
    <t xml:space="preserve">  WI-VII.805.166.2022</t>
  </si>
  <si>
    <t xml:space="preserve">  WI-VII.805.25.2022</t>
  </si>
  <si>
    <t xml:space="preserve"> WI-VII.805.61.2022</t>
  </si>
  <si>
    <t xml:space="preserve">  WI-VII.805.79.2022</t>
  </si>
  <si>
    <t xml:space="preserve">  WI-VII.805.167.2022</t>
  </si>
  <si>
    <t xml:space="preserve">  WI-VII.805.31.2022</t>
  </si>
  <si>
    <t xml:space="preserve">  WI-VII.805.153.2022</t>
  </si>
  <si>
    <t xml:space="preserve">  WI-VII.805.48.2022</t>
  </si>
  <si>
    <t xml:space="preserve">  WI-VII.805.28.2022</t>
  </si>
  <si>
    <t xml:space="preserve">  WI-VII.805.180.2022</t>
  </si>
  <si>
    <t xml:space="preserve">  WI-VII.805.100.2022</t>
  </si>
  <si>
    <t xml:space="preserve">  WI-VII.805.29.2022</t>
  </si>
  <si>
    <t xml:space="preserve">  WI-VII.805.152.2022</t>
  </si>
  <si>
    <t xml:space="preserve">  WI-VII.805.169.2022</t>
  </si>
  <si>
    <t xml:space="preserve">  WI-VII.805.32.2022</t>
  </si>
  <si>
    <t xml:space="preserve">  WI-VII.805.140.2022</t>
  </si>
  <si>
    <t xml:space="preserve">  WI-VII.805.66.2022</t>
  </si>
  <si>
    <t xml:space="preserve">  WI-VII.805.30.2022</t>
  </si>
  <si>
    <t xml:space="preserve">  WI-VII.805.43.2022</t>
  </si>
  <si>
    <t xml:space="preserve">  WI-VII.805.164.2022</t>
  </si>
  <si>
    <t xml:space="preserve">  WI-VII.805.137.2022</t>
  </si>
  <si>
    <t xml:space="preserve">  WI-VII.805.209.2022</t>
  </si>
  <si>
    <t xml:space="preserve">  WI-VII.805.138.2022</t>
  </si>
  <si>
    <t xml:space="preserve">  WI-VII.805.122.2022</t>
  </si>
  <si>
    <t xml:space="preserve">  WI-VII.805.17.2022</t>
  </si>
  <si>
    <t xml:space="preserve">  WI-VII.805.16.2022</t>
  </si>
  <si>
    <t xml:space="preserve">  WI-VII.805.102.2022</t>
  </si>
  <si>
    <t>Gmina Dziemiany</t>
  </si>
  <si>
    <t>Gmina Zblewo</t>
  </si>
  <si>
    <t>Gmina Trąbki Wielkie</t>
  </si>
  <si>
    <t>Gmina Miasta Kościerzyna</t>
  </si>
  <si>
    <t>Gmina Wejherowo</t>
  </si>
  <si>
    <t>Gmina Przechlewo</t>
  </si>
  <si>
    <t>Gmina Karsin</t>
  </si>
  <si>
    <t>Gmina Miasta Skórcz</t>
  </si>
  <si>
    <t>Gmina Koczała</t>
  </si>
  <si>
    <t>Gmina Cedry Wielkie</t>
  </si>
  <si>
    <t>Gmina Miastko</t>
  </si>
  <si>
    <t>Gmina Łęczyce</t>
  </si>
  <si>
    <t>Gmina Borzytuchom</t>
  </si>
  <si>
    <t>Gmina Skarszewy</t>
  </si>
  <si>
    <t>Gmina Ostaszewo</t>
  </si>
  <si>
    <t>Gmina Jastarnia</t>
  </si>
  <si>
    <t>Gmina Somonino</t>
  </si>
  <si>
    <t>Gmina Stegna</t>
  </si>
  <si>
    <t>Gmina Skórcz</t>
  </si>
  <si>
    <t>Gmina Słupsk</t>
  </si>
  <si>
    <t>Gmina Lubichowo</t>
  </si>
  <si>
    <t>Gmina Bobowo</t>
  </si>
  <si>
    <t>Gmina Stare Pole</t>
  </si>
  <si>
    <t>Gmina Lipusz</t>
  </si>
  <si>
    <t>Gmina Miasta Łeba</t>
  </si>
  <si>
    <t>Gmina Gniew</t>
  </si>
  <si>
    <t>Gmina Miasta Starogard Gdański</t>
  </si>
  <si>
    <t xml:space="preserve">Gmina Kolbudy </t>
  </si>
  <si>
    <t>Gmina Sztum</t>
  </si>
  <si>
    <t>Gmina Chmielno</t>
  </si>
  <si>
    <t>Gmina Stężyca</t>
  </si>
  <si>
    <t>Gmina Kościerzyna</t>
  </si>
  <si>
    <t>Gmina Sztutowo</t>
  </si>
  <si>
    <t>Gmina Starogard Gdański</t>
  </si>
  <si>
    <t>Gmina Nowy Staw</t>
  </si>
  <si>
    <t>gdański</t>
  </si>
  <si>
    <t>człuchowski</t>
  </si>
  <si>
    <t>bytowski</t>
  </si>
  <si>
    <t>malborski</t>
  </si>
  <si>
    <t>lęborski</t>
  </si>
  <si>
    <t>Uregulowanie układu komunikacyjnego dróg gminnych poprzez przebudowę ul. Kaszubskiej w Dziemianach</t>
  </si>
  <si>
    <t>Rozbudowa drogi gminnej -  ul. Długiej wraz z budową kanalizacji deszczowej oraz budową oświetlenia drogowego w m. Czersk</t>
  </si>
  <si>
    <t>Przebudowa ulicy Młyńskiej (droga gminna) w Zblewie i ulicy Semlińskiej (droga gminna) w Pinczynie</t>
  </si>
  <si>
    <t>Przebudowa ulic: Bolta, Świętopełka, Witosa, Derdowskiego, Chełmowskiej, ks. Antoniego Graduszewskiego, bł. ks. Józefa Jankowskiego, Szkolnej, Kościelnej, Pocztowej i 2-go Lutego oraz Placu Jana Pawła II w Brusach</t>
  </si>
  <si>
    <t>Przebudowa ulic Rzemieślniczej, Polonii Gdańskiej, Świerkowej i Grabowej w Trąbkach Wiekich</t>
  </si>
  <si>
    <t>Przebudowa odcinków dróg gminnych: Pomieczyno-Rąb, Pomieczyno (ulica Ks. Borka)</t>
  </si>
  <si>
    <t>Przebudowa dróg gminnych: ulicy Jeziornej, Kowalskiej oraz Świętojańskiej w Kościerzynie</t>
  </si>
  <si>
    <t>Przebudowa dróg gminnych: ul. Jęczmiennej i ul. Pszenicznej w miejscowości Gościcino</t>
  </si>
  <si>
    <t>Przebudowa dróg gminnych w miejscowościach: Wierzchucino, Sławoszyno, Lubkowo, Odargowo i Karlikowo</t>
  </si>
  <si>
    <t xml:space="preserve"> Przebudowa drogi gminnej nr 222011G, na działce nr 718/2 w miejscowości Przechlewo</t>
  </si>
  <si>
    <t>Przebudowa dróg gminnych w miejscowości Przytarnia</t>
  </si>
  <si>
    <t>Przebudowa dróg gminnych położonych na Osiedlu Leśnym w Skórczu</t>
  </si>
  <si>
    <t>Przebudowa dróg gminnych nr 188005G i nr 188007G w miejscowości Stary Barkoczyn</t>
  </si>
  <si>
    <t>Przebudowa drogi wewnętrznej w miejscowości Koczała.</t>
  </si>
  <si>
    <t>Przebudowa drogi wewnętrznej dojazdowej do Przedszkola Samorządowego wraz ze żłobkiem w Cedrach Wielkich</t>
  </si>
  <si>
    <t>Przebudowa drogi gminnej wewnętrznej w Świeszynie</t>
  </si>
  <si>
    <t>Przebudowa drogi gminnej wewnętrznej w miejscowości Chrzanowo</t>
  </si>
  <si>
    <t xml:space="preserve">Przebudowa drogi gminnej w msc. Krosnowo, gm. Borzytuchom.  </t>
  </si>
  <si>
    <t>Przebudowa drogi gminnej w miejscowości Skarszewy - ul. Kościelna</t>
  </si>
  <si>
    <t>Przebudowa drogi gminnej w miejscowości Osowo</t>
  </si>
  <si>
    <t>Przebudowa drogi gminnej w Gniazdowie</t>
  </si>
  <si>
    <t>Przebudowa drogi gminnej ulicy Kasztanowej w Juracie</t>
  </si>
  <si>
    <t>Przebudowa drogi gminnej ul. Topolowej w Goręczynie</t>
  </si>
  <si>
    <t>Przebudowa drogi gminnej ul. Słonecznej w miejscowości Jantar wraz z budową zatok parkingowych</t>
  </si>
  <si>
    <t>Przebudowa drogi gminnej nr 243002G (Czarnylas-Lubichowo)</t>
  </si>
  <si>
    <t>Przebudowa drogi gminnej nr 119048G wraz z budową ścieżki rowerowej wzdłuż działki drogowej nr 46 w miejscowości Swochowo</t>
  </si>
  <si>
    <t>Przebudowa drogi gminnej ul. Kasztanowej w miejscowości Drewnica</t>
  </si>
  <si>
    <t>Przebudowa drogi gminnej nr 226051G – Ocypel. ul. Jeziorna</t>
  </si>
  <si>
    <t xml:space="preserve">Przebudowa drogi gminnej nr 214004G w Bobowie dz. Nr 604 </t>
  </si>
  <si>
    <t>Przebudowa drogi gminnej nr 203009G Kaczynos-Kolonia (II etap)</t>
  </si>
  <si>
    <t>Przebudowa drogi gminnej nr 243003G (Czarnylas-Wysoka)</t>
  </si>
  <si>
    <t>Przebudowa drogi gminnej na dz. nr 84 w miejscowości Borzytuchom</t>
  </si>
  <si>
    <t>Przebudowa drogi gminnej 184011G</t>
  </si>
  <si>
    <t>Przebudowa drogi gminnej 104041 G  ul. Sportowej w Łebie</t>
  </si>
  <si>
    <t>Przebudowa drogi gminnej - ulicy Partyzantów w Gniewie wraz z niezbędną infrastrukturą techniczną</t>
  </si>
  <si>
    <t>Przebudowa drogi gminnej - ul. Osiedlowa w Starogardzie Gdańskim</t>
  </si>
  <si>
    <t>Przebudowa drogi gminnej 104031G ul. Olszewskiego w Łebie</t>
  </si>
  <si>
    <t>Przebudowa  dróg gminnych w Gminie Cedry Wielkie</t>
  </si>
  <si>
    <t>Poprawa jakości dróg gminnych na terenie gminy Kolbudy - Budowa ul. Studziennej w Bielkówku oraz ul. Kościelnej w Pręgowie</t>
  </si>
  <si>
    <t>Przebudowa drogi gminnej 104030 G  ul. Okrzei w Łebie</t>
  </si>
  <si>
    <t>Poprawa bezpieczeństwa i dostępności komunikacyjnej Zespołu Szkół im. Rodziny Donimirskich i Ośrodka Rehabilitacyjno - Opiekuńczego "Dar Serca" poprzez przebudowę dróg gminnych - ul. Topolowej, Zielnej, Krótkiej i Okrężnej w Czerninie w Gminie Sztum</t>
  </si>
  <si>
    <t>Budowa ulic: Jodłowej, Świerkowej, Dębowej, Klonowej i Liliowej oraz przedłużenie Słonecznej, Jaśminowej, Zielonej i Łanowej w Brusach</t>
  </si>
  <si>
    <t>Przebudowa drogi gminnej 104001 G  ul. 1 Maja w Łebie</t>
  </si>
  <si>
    <t>Budowa odcinka drogi gminnej 188004G Lubań - Rekownica</t>
  </si>
  <si>
    <t>Budowa i przebudowa ulic w Czersku, Łęgu i Rytlu</t>
  </si>
  <si>
    <t>Budowa przedłużenia drogi gminnej 104035G ul. Piotra Wysockiego w Łebie na wschód od Alei Św. Jakuba</t>
  </si>
  <si>
    <t>Budowa i przebudowa dróg gminnych w Nowym Dworze Gdańskim - ul. Makowa, Lawendowa i Fiołkowa - IV etap</t>
  </si>
  <si>
    <t>Budowa dróg gminnych, ulice: Podgórna, Widokowa i Pogodna w  miejscowości Miechucino</t>
  </si>
  <si>
    <t>Budowa dróg gminnych w miejscowościach Zgorzałe, Gołubie, Borucino, Czysta Woda,Rzepiska i Kamienica Szlachecka na terenie Gminy Stężyca</t>
  </si>
  <si>
    <t>Budowa drogi Niedamowo – Hamerbark</t>
  </si>
  <si>
    <t>Budowa drogi gminnej w Grochowie Pierwszym</t>
  </si>
  <si>
    <t>Budowa drogi gminnej Osiedle Polanki w miejscowości Rokocin.</t>
  </si>
  <si>
    <t>Budowa drogi gminnej (ulica Wierzbowa) w ramach układu drogowego stanowiącego dowiązanie do ul. Obrońców Westerplatte w Nowym Stawie</t>
  </si>
  <si>
    <t>Budowa drogi gminnej (ulica osiedlowa SIM) w ramach układu drogowego stanowiącego dowiązanie do ul. Obrońców Westerplatte w Nowym Stawie</t>
  </si>
  <si>
    <t>Budowa i przebudowa dróg gminnych w miejscowościach Jelonko, Karczewko, Kujaty, Migi, Piekiełko, Puzdrowo, Sierakowice, Tuchlino oraz Załakowo na terenie Gminy
Sierakowice</t>
  </si>
  <si>
    <t>02.2023-12.2023</t>
  </si>
  <si>
    <t>07.2023-06.2024</t>
  </si>
  <si>
    <t>01.2023-04.2024</t>
  </si>
  <si>
    <t>05.2023-12.2025</t>
  </si>
  <si>
    <t>04.2023-06.2024</t>
  </si>
  <si>
    <t>05.2023-10.2023</t>
  </si>
  <si>
    <t>02.2023-11.2023</t>
  </si>
  <si>
    <t>04.2023-10.2026</t>
  </si>
  <si>
    <t>01.2023-12.2026</t>
  </si>
  <si>
    <t>03.2023-07.2023</t>
  </si>
  <si>
    <t>01.2023-12.2023</t>
  </si>
  <si>
    <t>09.2023-06.2024</t>
  </si>
  <si>
    <t>03.2023-06.2024</t>
  </si>
  <si>
    <t>03.2023-12.2023</t>
  </si>
  <si>
    <t>03.2023-12.2024</t>
  </si>
  <si>
    <t>09.2023-11.2023</t>
  </si>
  <si>
    <t>09.2023-12.2023</t>
  </si>
  <si>
    <t>04.2023-12.2023</t>
  </si>
  <si>
    <t>05.2023-12.2023</t>
  </si>
  <si>
    <t>10.2023-12.2024</t>
  </si>
  <si>
    <t>01.2023-11.2023</t>
  </si>
  <si>
    <t>05.2023-12.2024</t>
  </si>
  <si>
    <t>06.2023-05.2025</t>
  </si>
  <si>
    <t>07.2023-03.2024</t>
  </si>
  <si>
    <t>04.2023-08.2023</t>
  </si>
  <si>
    <t>07.2023-12.2023</t>
  </si>
  <si>
    <t>06.2023-12.2023</t>
  </si>
  <si>
    <t>03.2023-11.2023</t>
  </si>
  <si>
    <t xml:space="preserve">  WI-VII.805.243.2022</t>
  </si>
  <si>
    <t xml:space="preserve">  WI-VII.805.245.2022</t>
  </si>
  <si>
    <t xml:space="preserve">  WI-VII.805.235.2022</t>
  </si>
  <si>
    <t xml:space="preserve">  WI-VII.805.239.2022</t>
  </si>
  <si>
    <t xml:space="preserve">  WI-VII.805.224.2022</t>
  </si>
  <si>
    <t xml:space="preserve">  WI-VII.805.223.2022</t>
  </si>
  <si>
    <t xml:space="preserve">  WI-VII.805.222.2022</t>
  </si>
  <si>
    <t xml:space="preserve">  WI-VII.805.228.2022</t>
  </si>
  <si>
    <t xml:space="preserve">  WI-VII.805.237.2022</t>
  </si>
  <si>
    <t xml:space="preserve">  WI-VII.805.210.2022</t>
  </si>
  <si>
    <t>Powiat Sztumski</t>
  </si>
  <si>
    <t>Powiat Malborski</t>
  </si>
  <si>
    <t>Przebudowa drogi powiatowej nr 1439G w miejscowości Gniewino</t>
  </si>
  <si>
    <t>Przebudowa drogi powiatowej nr 1321G o długości 0,995 km na odcinku Karwica - Lesiaki</t>
  </si>
  <si>
    <t>Rozbudowa drogi powiatowej nr 1515G ul. Dworcowa w Mrzezinie</t>
  </si>
  <si>
    <t xml:space="preserve">Przebudowa drogi powiatowej nr 3108G Uśnice - Sztumskie Pole </t>
  </si>
  <si>
    <t xml:space="preserve"> Przebudowa drogi powiatowej nr 1147G  od Darnowa do granicy powiatu (Gmina Kępice)</t>
  </si>
  <si>
    <t xml:space="preserve"> Przebudowa drogi powiatowej nr 1178G  między DW210 a  Dobieszewem (Gmina Dębnica Kaszubska)</t>
  </si>
  <si>
    <t xml:space="preserve"> Przebudowa drogi powiatowej nr 1109G od DW203 w miejscowości Wodnica (Gmina Ustka)</t>
  </si>
  <si>
    <t>Rozbudowa dróg powiatowych nr 2676G i 2611G na odcinku Czersk –  Łubna</t>
  </si>
  <si>
    <t>Przebudowa dróg powiatowych oraz budowa chodników na terenie Powiatu Malbork</t>
  </si>
  <si>
    <t>Przebudowa drogi powiatowej nr 3217G Rakowiec - Morawy, etap I
odc. 4+700 - 6+500</t>
  </si>
  <si>
    <t>03.2023-06.2023</t>
  </si>
  <si>
    <t>03.2023-10.2023</t>
  </si>
  <si>
    <t>01.2023-12.2024</t>
  </si>
  <si>
    <t>10.2023-09.2024</t>
  </si>
  <si>
    <t xml:space="preserve">  WI-VII.805.44.2022</t>
  </si>
  <si>
    <t xml:space="preserve">  WI-VII.805.14.2022</t>
  </si>
  <si>
    <t xml:space="preserve">  WI-VII.805.21.2022</t>
  </si>
  <si>
    <t xml:space="preserve">  WI-VII.805.23.2022</t>
  </si>
  <si>
    <t xml:space="preserve">  WI-VII.805.24.2022</t>
  </si>
  <si>
    <t xml:space="preserve">  WI-VII.805.34.2022</t>
  </si>
  <si>
    <t xml:space="preserve">  WI-VII.805.36.2022</t>
  </si>
  <si>
    <t xml:space="preserve">  WI-VII.805.37.2022</t>
  </si>
  <si>
    <t xml:space="preserve">  WI-VII.805.38.2022</t>
  </si>
  <si>
    <t xml:space="preserve">  WI-VII.805.39.2022</t>
  </si>
  <si>
    <t xml:space="preserve">  WI-VII.805.40.2022</t>
  </si>
  <si>
    <t xml:space="preserve">  WI-VII.805.41.2022</t>
  </si>
  <si>
    <t xml:space="preserve">  WI-VII.805.42.2022</t>
  </si>
  <si>
    <t xml:space="preserve">  WI-VII.805.46.2022</t>
  </si>
  <si>
    <t xml:space="preserve">  WI-VII.805.49.2022</t>
  </si>
  <si>
    <t xml:space="preserve">  WI-VII.805.51.2022</t>
  </si>
  <si>
    <t xml:space="preserve">  WI-VII.805.54.2022</t>
  </si>
  <si>
    <t xml:space="preserve">  WI-VII.805.55.2022</t>
  </si>
  <si>
    <t xml:space="preserve">  WI-VII.805.56.2022</t>
  </si>
  <si>
    <t xml:space="preserve">  WI-VII.805.62.2022</t>
  </si>
  <si>
    <t xml:space="preserve">  WI-VII.805.70.2022</t>
  </si>
  <si>
    <t xml:space="preserve">  WI-VII.805.71.2022</t>
  </si>
  <si>
    <t xml:space="preserve">  WI-VII.805.72.2022</t>
  </si>
  <si>
    <t xml:space="preserve">  WI-VII.805.76.2022</t>
  </si>
  <si>
    <t xml:space="preserve">  WI-VII.805.85.2022</t>
  </si>
  <si>
    <t xml:space="preserve">  WI-VII.805.87.2022</t>
  </si>
  <si>
    <t xml:space="preserve">  WI-VII.805.95.2022</t>
  </si>
  <si>
    <t xml:space="preserve">  WI-VII.805.110.2022</t>
  </si>
  <si>
    <t xml:space="preserve">  WI-VII.805.114.2022</t>
  </si>
  <si>
    <t xml:space="preserve">  WI-VII.805.115.2022</t>
  </si>
  <si>
    <t xml:space="preserve">  WI-VII.805.116.2022</t>
  </si>
  <si>
    <t xml:space="preserve">  WI-VII.805.120.2022</t>
  </si>
  <si>
    <t xml:space="preserve">  WI-VII.805.121.2022</t>
  </si>
  <si>
    <t xml:space="preserve">  WI-VII.805.123.2022</t>
  </si>
  <si>
    <t xml:space="preserve">  WI-VII.805.125.2022</t>
  </si>
  <si>
    <t xml:space="preserve">  WI-VII.805.134.2022</t>
  </si>
  <si>
    <t xml:space="preserve">  WI-VII.805.139.2022</t>
  </si>
  <si>
    <t xml:space="preserve">  WI-VII.805.141.2022</t>
  </si>
  <si>
    <t xml:space="preserve">  WI-VII.805.142.2022</t>
  </si>
  <si>
    <t xml:space="preserve">  WI-VII.805.154.2022</t>
  </si>
  <si>
    <t xml:space="preserve">  WI-VII.805.158.2022</t>
  </si>
  <si>
    <t xml:space="preserve">  WI-VII.805.161.2022</t>
  </si>
  <si>
    <t xml:space="preserve">  WI-VII.805.162.2022</t>
  </si>
  <si>
    <t xml:space="preserve">  WI-VII.805.163.2022</t>
  </si>
  <si>
    <t xml:space="preserve">  WI-VII.805.176.2022</t>
  </si>
  <si>
    <t xml:space="preserve">  WI-VII.805.179.2022</t>
  </si>
  <si>
    <t xml:space="preserve">  WI-VII.805.188.2022</t>
  </si>
  <si>
    <t xml:space="preserve">  WI-VII.805.190.2022</t>
  </si>
  <si>
    <t xml:space="preserve">  WI-VII.805.192.2022</t>
  </si>
  <si>
    <t xml:space="preserve">  WI-VII.805.194.2022</t>
  </si>
  <si>
    <t xml:space="preserve">  WI-VII.805.195.2022</t>
  </si>
  <si>
    <t xml:space="preserve">  WI-VII.805.200.2022</t>
  </si>
  <si>
    <t xml:space="preserve">  WI-VII.805.202.2022</t>
  </si>
  <si>
    <t xml:space="preserve">  WI-VII.805.204.2022</t>
  </si>
  <si>
    <t xml:space="preserve">  WI-VII.805.207.2022</t>
  </si>
  <si>
    <t xml:space="preserve">  WI-VII.805.208.2022</t>
  </si>
  <si>
    <t>Gmina Czarna Dąbrówka</t>
  </si>
  <si>
    <t>Gmina Miasta Pruszcz Gdański</t>
  </si>
  <si>
    <t>Gmina Czarne</t>
  </si>
  <si>
    <t>Gmina Pruszcz Gdański</t>
  </si>
  <si>
    <t>Gmina Cewice</t>
  </si>
  <si>
    <t>Gmina Smołdzino</t>
  </si>
  <si>
    <t>Gmina Człuchów</t>
  </si>
  <si>
    <t>Gmina Chojnice</t>
  </si>
  <si>
    <t>Gmina Miasta Krynica Morska</t>
  </si>
  <si>
    <t>Gmina Luzino</t>
  </si>
  <si>
    <t>Gmina Bytów</t>
  </si>
  <si>
    <t>Gmina Debrzno</t>
  </si>
  <si>
    <t>Gmina Damnica</t>
  </si>
  <si>
    <t>Gmina Trzebielino</t>
  </si>
  <si>
    <t>Gmina Miasta Człuchów</t>
  </si>
  <si>
    <t>Gmina Pelplin</t>
  </si>
  <si>
    <t>Gmina Kępice</t>
  </si>
  <si>
    <t>Gmina Miasta Tczew</t>
  </si>
  <si>
    <t>Gmina Nowa Wieś Lęborska</t>
  </si>
  <si>
    <t>Gmina Gniewino</t>
  </si>
  <si>
    <t>Gmina Kwidzyn</t>
  </si>
  <si>
    <t>Gmina Linia</t>
  </si>
  <si>
    <t>Gmina Wicko</t>
  </si>
  <si>
    <t>Gmina Dzierzgoń</t>
  </si>
  <si>
    <t>Gmina Tuchomie</t>
  </si>
  <si>
    <t>Gmina Pszczółki</t>
  </si>
  <si>
    <t>Gmina Dębnica Kaszubska</t>
  </si>
  <si>
    <t>Gmina Miasta Ustka</t>
  </si>
  <si>
    <t>Gmina Choczewo</t>
  </si>
  <si>
    <t>Gmina Gardeja</t>
  </si>
  <si>
    <t>Gmina Przywidz</t>
  </si>
  <si>
    <t>Gmina Miasta Lębork</t>
  </si>
  <si>
    <t>Gmina Władysławowo</t>
  </si>
  <si>
    <t>Gmina Kołczygłowy</t>
  </si>
  <si>
    <t>kwidzyński</t>
  </si>
  <si>
    <t>Przebudowa drogi gminnej w Nowym Dworze Gdańskim – ul. Kościuszki</t>
  </si>
  <si>
    <t xml:space="preserve">Przebudowa drogi gminnej w miejscowości Rokiciny </t>
  </si>
  <si>
    <t>Budowa drogi gminnej - ulicy Tczewskiej oraz budowa fragmentu drogi gminnej - ulicy Towarowej w Pruszczu Gdańskim</t>
  </si>
  <si>
    <t>Przebudowa drogi gminnej, ul. Sportowej w Celbowie</t>
  </si>
  <si>
    <t>Przebudowa drogi wewnętrznej na działkach nr 41 i 51 w obrębie Kaczynos-Kolonia</t>
  </si>
  <si>
    <t>Przebudowa dróg gminnych nr 232074G, 232077G i 232078G łączących drogę wojewódzką nr 201 z miejscowością Nadziejewo</t>
  </si>
  <si>
    <t>Budowa drogi gminnej - ul. Jana Pawła II w Straszynie w Gminie Pruszcz Gdański</t>
  </si>
  <si>
    <t xml:space="preserve">Budowa dróg gminnych w m. Wrzeście (droga publiczna nr 119122G – ul. Leśna oraz droga wewnętrzna – ul. Łąkowa) </t>
  </si>
  <si>
    <t>Budowa drogi gminnej na ulicy Kwiatowej w Cewicach</t>
  </si>
  <si>
    <t>Przebudowa drogi gminnej nr G102013G w miejscowości Smołdzino</t>
  </si>
  <si>
    <t>Przebudowa dróg wewnętrznych, budowa kanalizacji deszczowej, budowa oświetlenia drogowego na terenie miejscowości Kołdowo, gmina Człuchów</t>
  </si>
  <si>
    <t>Przebudowa odcinka ul. Grunowo w Chojnicach wraz z odwodnieniem</t>
  </si>
  <si>
    <t>Przebudowa drogi gminnej ul. Wiśniowej w Luzinie o budowę nawierzchni drogi i budowę chodników</t>
  </si>
  <si>
    <t>Przebudowa drogi gminnej ul. Św. Mikołaja w Niezabyszewie</t>
  </si>
  <si>
    <t>Przebudowa drogi gminnej nr 233027G - ulica Okrzei w Debrznie</t>
  </si>
  <si>
    <t>Przebudowa drogi w miejscowości Wiatrowo</t>
  </si>
  <si>
    <t>Przebudowa drogi w miejscowości Starkówko</t>
  </si>
  <si>
    <t>Przebudowa ulicy Zbożowej w Człuchowie</t>
  </si>
  <si>
    <t>Przebudowa drogi gminnej nr 226005G – Szteklin, ul. Zielonogórska</t>
  </si>
  <si>
    <t>Remont dróg gminnych: nr 215415G - ulica Bolesława Prusa, nr 215425G - ulica Stefana Żeromskiego, nr 215409G - Marii Konopnickiej</t>
  </si>
  <si>
    <t>Budowa drogi gminnej - sięgacza ul. Niepodległości w Kępicach</t>
  </si>
  <si>
    <t>Poprawa bezpieczeństwa mieszkańców Gminy Kępice poprzez budowę i przebudowę  infrastruktury drogowej w m.  Korzybie: ulice Łętowska i Jaśminowa</t>
  </si>
  <si>
    <t>Przebudowa ulicy Królowej Marysieńki na osiedlu Prątnica w Tczewie</t>
  </si>
  <si>
    <t>Przebudowa drogi gminnej wewnętrznej w miejscowości Brzeźno Lęborskie.</t>
  </si>
  <si>
    <t>Przebudowa drogi gminnej wewnętrznej w miejscowości Mosty</t>
  </si>
  <si>
    <t xml:space="preserve">Przebudowa drogi gminnej w miejscowości Bychowo - I etap </t>
  </si>
  <si>
    <t>Przebudowa ul. Sobieskiego, ul. Sportowej i ul. Racławickiej w Korzeniewie, gm. Kwidzyn</t>
  </si>
  <si>
    <t>Przebudowa dróg w miejscowości Niepoczołowice : ul. Piaskowa i droga nr 150022G Niepoczołowice - Bukowina</t>
  </si>
  <si>
    <t>Przebudowa ulic : Kwiatowa, Spacerowa, Północna, Malinowana, cz. Słonecznej, Różanej wraz z przedłużeniem na dz. Nr. 599/14, 599/11 na Osiedlu Sportowa w miejscowości Linia</t>
  </si>
  <si>
    <t>Przebudowa drogi gruntowej Piechowice - Szablewo w gminie Dziemiany</t>
  </si>
  <si>
    <t>Przebudowa ulicy Morskiej i Łebskiej na terenie Gminy Wicko pomiędzy miejscowościami: Wicko oraz Charbrowo</t>
  </si>
  <si>
    <t>Budowa drogi ul. Rubinowa, Perłowa, Szafirowa w Kokoszkowach - Gmina Starogard Gdański</t>
  </si>
  <si>
    <t>Budowa dróg gminnych przy obiektach użyteczności publicznej w miejscowości Rokocin.</t>
  </si>
  <si>
    <t>Budowa Drogi Gminnej  na ulicy Traugutta o długości 205 m do budynków mieszkalnych SIM łączącej drogę powiatową z drogą wojewódzką</t>
  </si>
  <si>
    <t xml:space="preserve">Przebudowa drogi gminnej nr 182037G w miejscowości Piaszno </t>
  </si>
  <si>
    <t>Przebudowa ul. Wspólnej w Pszczółkach</t>
  </si>
  <si>
    <t xml:space="preserve">Budowa drogi gminnej nr 188031G w miejscowości Szumleś Królewski </t>
  </si>
  <si>
    <t>Przebudowa ul. Malinowej i Piaskowej w Dębnicy Kaszubskiej</t>
  </si>
  <si>
    <t xml:space="preserve">Remont drogi gminnej nr 228008G w miejscowości Polskie Gronowo </t>
  </si>
  <si>
    <t>Budowa drogi na osiedlu Polana Leśna w Rokitkach</t>
  </si>
  <si>
    <t>Poprawa jakości dróg gminnych na terenie gminy Kolbudy - budowa ronda w Kowalach wraz z przebudową odcinka ul. Magnackiej (170048G)</t>
  </si>
  <si>
    <t>Przebudowa ulicy Sportowej w Ustce</t>
  </si>
  <si>
    <t>Przebudowa drogi gminnej w m. Zwartówko gm. Choczewo</t>
  </si>
  <si>
    <t>Przebudowa odcinka drogi gminnej w miejscowości Rozajny</t>
  </si>
  <si>
    <t>Poprawa bezpieczeństwa mieszkańców Gminy Kępice poprzez budowę  infrastruktury drogowej w m. Mzdowiec</t>
  </si>
  <si>
    <t xml:space="preserve">Przebudowa ul. Spacerowej i ul. Jeziornej w miejscowości Przywidz </t>
  </si>
  <si>
    <t>Przebudowa publicznej drogi gminnej nr 122045G w miejscowości Lubowidz - ul. Jeziorna</t>
  </si>
  <si>
    <t>Przebudowa publicznych dróg gminnych nr 122003G i 122004G w miejscowości Krępa Kaszubska</t>
  </si>
  <si>
    <t>Budowa ulicy Mieszka i Bis w Lęborku</t>
  </si>
  <si>
    <t>Przebudowa dróg gminnych ulicy Fenikowskiego, Piłata, Drzeżdżona we Władysławowie</t>
  </si>
  <si>
    <t>Przebudowa skrzyżowania drogi gminnej ulicy Wielki Las z drogą krajową nr 6 w Luzinie</t>
  </si>
  <si>
    <t>Przebudowa drogi gminnej ul. Mickiewicza w Luzinie o budowę jezdni i budowę chodnika</t>
  </si>
  <si>
    <t>Przebudowa publicznych dróg gminnych nr 161041G - ul. Łąkowa oraz nr 161044G w miejscowości Witanowo na terenie Gminy Kołczygłowy</t>
  </si>
  <si>
    <t>Budowa drogi gminnej w Wieprznicy</t>
  </si>
  <si>
    <t>08.2023-07.2024</t>
  </si>
  <si>
    <t>08.2023-06.2024</t>
  </si>
  <si>
    <t>04.2023-07.2023</t>
  </si>
  <si>
    <t>03.2023-02.2024</t>
  </si>
  <si>
    <t>05.2023-07.2023</t>
  </si>
  <si>
    <t>06.2023-04.2024</t>
  </si>
  <si>
    <t>06.2023-09.2023</t>
  </si>
  <si>
    <t>01.2023-09.2023</t>
  </si>
  <si>
    <t>04.2023-03.2024</t>
  </si>
  <si>
    <t>08.2023-11.2023</t>
  </si>
  <si>
    <t>Przebudowa drogi gminnej (ul. Plenerowa) w miejscowości Tuchomie</t>
  </si>
  <si>
    <t xml:space="preserve">  WI-VII.805.133.2022</t>
  </si>
  <si>
    <t>09.2022-07.2023</t>
  </si>
  <si>
    <t xml:space="preserve">Remont ulicy Morskiej w miejscowości Grabno finansowana z dotacji Budżetu Państwa w ramach Funduszy Rozwoju Dróg </t>
  </si>
  <si>
    <t>Budowa dróg gminnych w Krynicy Morskiej: ulicy Lotników i Tkaczy</t>
  </si>
  <si>
    <t>10.2022-06.2024</t>
  </si>
  <si>
    <t>12.2022-12.2023</t>
  </si>
  <si>
    <t>11.2022-10.2023</t>
  </si>
  <si>
    <t>Podniesienie standardu technicznego drogi oraz zapewnienie spójności sieci dróg publicznych poprzez remont drogi powiatowej 1334G, łączącej Powiat Bytowski z Powiatem Lęborskim oraz drogi wojewódzkiej nr DW212, DW211 i DW228 - etap I Rokity - Mydlita</t>
  </si>
  <si>
    <t>Przebudowa dróg gminnych w miejscowościach  Borowo, Dzierżążno, Kiełpino oraz w mieście Kartuzy oraz budowa dróg gminnnych w miejscowościach Kolonia, Głusino, Pomieczyńska Huta oraz Kiełpino w gminie Kartuzy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</si>
  <si>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</si>
  <si>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r>
      <t xml:space="preserve">Województwo: </t>
    </r>
    <r>
      <rPr>
        <b/>
        <sz val="10"/>
        <color theme="1"/>
        <rFont val="Times New Roman"/>
        <family val="1"/>
        <charset val="238"/>
      </rPr>
      <t>Pomorskie</t>
    </r>
  </si>
  <si>
    <t>87*</t>
  </si>
  <si>
    <t>29*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</si>
</sst>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\ _z_ł"/>
  </numFmts>
  <fonts count="3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rgb="FFED7D3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22" fillId="0" borderId="0"/>
    <xf numFmtId="44" fontId="5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9" fillId="0" borderId="0" xfId="0" applyNumberFormat="1" applyFont="1"/>
    <xf numFmtId="4" fontId="10" fillId="0" borderId="0" xfId="0" applyNumberFormat="1" applyFont="1"/>
    <xf numFmtId="0" fontId="1" fillId="0" borderId="0" xfId="0" applyFont="1"/>
    <xf numFmtId="4" fontId="10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center"/>
    </xf>
    <xf numFmtId="0" fontId="12" fillId="4" borderId="23" xfId="0" applyFont="1" applyFill="1" applyBorder="1" applyAlignment="1">
      <alignment horizontal="left" vertical="center" indent="2"/>
    </xf>
    <xf numFmtId="0" fontId="10" fillId="0" borderId="2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8" fillId="0" borderId="36" xfId="0" applyFont="1" applyBorder="1" applyAlignment="1">
      <alignment horizontal="left" vertical="center" wrapText="1" indent="2"/>
    </xf>
    <xf numFmtId="0" fontId="12" fillId="0" borderId="36" xfId="0" applyFont="1" applyBorder="1" applyAlignment="1">
      <alignment horizontal="left" vertical="center" indent="2"/>
    </xf>
    <xf numFmtId="0" fontId="18" fillId="0" borderId="38" xfId="0" applyFont="1" applyBorder="1" applyAlignment="1">
      <alignment horizontal="left" vertical="center" indent="2"/>
    </xf>
    <xf numFmtId="0" fontId="19" fillId="3" borderId="30" xfId="0" applyFont="1" applyFill="1" applyBorder="1" applyAlignment="1">
      <alignment vertical="center"/>
    </xf>
    <xf numFmtId="0" fontId="18" fillId="3" borderId="36" xfId="0" applyFont="1" applyFill="1" applyBorder="1" applyAlignment="1">
      <alignment horizontal="left" vertical="center" wrapText="1" indent="2"/>
    </xf>
    <xf numFmtId="0" fontId="12" fillId="3" borderId="36" xfId="0" applyFont="1" applyFill="1" applyBorder="1" applyAlignment="1">
      <alignment horizontal="left" vertical="center" indent="2"/>
    </xf>
    <xf numFmtId="0" fontId="18" fillId="3" borderId="38" xfId="0" applyFont="1" applyFill="1" applyBorder="1" applyAlignment="1">
      <alignment horizontal="left" vertical="center" indent="2"/>
    </xf>
    <xf numFmtId="0" fontId="12" fillId="4" borderId="27" xfId="0" applyFont="1" applyFill="1" applyBorder="1" applyAlignment="1">
      <alignment vertical="center"/>
    </xf>
    <xf numFmtId="0" fontId="18" fillId="4" borderId="24" xfId="0" applyFont="1" applyFill="1" applyBorder="1" applyAlignment="1">
      <alignment horizontal="left" vertical="center" indent="2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9" fontId="0" fillId="0" borderId="0" xfId="2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4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9" fontId="23" fillId="0" borderId="0" xfId="2" applyFont="1" applyAlignment="1">
      <alignment horizontal="center" vertical="center" wrapText="1"/>
    </xf>
    <xf numFmtId="4" fontId="2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51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vertical="center"/>
    </xf>
    <xf numFmtId="0" fontId="18" fillId="6" borderId="23" xfId="0" applyFont="1" applyFill="1" applyBorder="1" applyAlignment="1">
      <alignment horizontal="left" vertical="center" indent="2"/>
    </xf>
    <xf numFmtId="0" fontId="12" fillId="6" borderId="23" xfId="0" applyFont="1" applyFill="1" applyBorder="1" applyAlignment="1">
      <alignment horizontal="left" vertical="center" indent="2"/>
    </xf>
    <xf numFmtId="0" fontId="18" fillId="6" borderId="52" xfId="0" applyFont="1" applyFill="1" applyBorder="1" applyAlignment="1">
      <alignment horizontal="left" vertical="center" indent="2"/>
    </xf>
    <xf numFmtId="4" fontId="4" fillId="0" borderId="5" xfId="6" applyNumberFormat="1" applyFont="1" applyFill="1" applyBorder="1" applyAlignment="1">
      <alignment horizontal="center" vertical="center" wrapText="1"/>
    </xf>
    <xf numFmtId="4" fontId="4" fillId="0" borderId="1" xfId="6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9" fontId="17" fillId="0" borderId="0" xfId="2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9" fontId="17" fillId="0" borderId="0" xfId="2" applyFont="1" applyAlignment="1">
      <alignment horizontal="center" vertical="center" wrapText="1"/>
    </xf>
    <xf numFmtId="166" fontId="19" fillId="3" borderId="32" xfId="0" applyNumberFormat="1" applyFont="1" applyFill="1" applyBorder="1" applyAlignment="1">
      <alignment vertical="center"/>
    </xf>
    <xf numFmtId="166" fontId="12" fillId="0" borderId="32" xfId="0" applyNumberFormat="1" applyFont="1" applyBorder="1" applyAlignment="1">
      <alignment vertical="center"/>
    </xf>
    <xf numFmtId="166" fontId="12" fillId="0" borderId="33" xfId="0" applyNumberFormat="1" applyFont="1" applyBorder="1" applyAlignment="1">
      <alignment vertical="center"/>
    </xf>
    <xf numFmtId="166" fontId="12" fillId="5" borderId="34" xfId="0" applyNumberFormat="1" applyFont="1" applyFill="1" applyBorder="1" applyAlignment="1">
      <alignment vertical="center"/>
    </xf>
    <xf numFmtId="166" fontId="12" fillId="0" borderId="31" xfId="0" applyNumberFormat="1" applyFont="1" applyBorder="1" applyAlignment="1">
      <alignment vertical="center"/>
    </xf>
    <xf numFmtId="166" fontId="12" fillId="0" borderId="35" xfId="0" applyNumberFormat="1" applyFont="1" applyBorder="1" applyAlignment="1">
      <alignment vertical="center"/>
    </xf>
    <xf numFmtId="166" fontId="18" fillId="2" borderId="1" xfId="0" applyNumberFormat="1" applyFont="1" applyFill="1" applyBorder="1" applyAlignment="1">
      <alignment vertical="center"/>
    </xf>
    <xf numFmtId="166" fontId="18" fillId="2" borderId="2" xfId="0" applyNumberFormat="1" applyFont="1" applyFill="1" applyBorder="1" applyAlignment="1">
      <alignment vertical="center"/>
    </xf>
    <xf numFmtId="166" fontId="18" fillId="5" borderId="23" xfId="0" applyNumberFormat="1" applyFont="1" applyFill="1" applyBorder="1" applyAlignment="1">
      <alignment vertical="center"/>
    </xf>
    <xf numFmtId="166" fontId="18" fillId="2" borderId="3" xfId="0" applyNumberFormat="1" applyFont="1" applyFill="1" applyBorder="1" applyAlignment="1">
      <alignment vertical="center"/>
    </xf>
    <xf numFmtId="166" fontId="18" fillId="2" borderId="37" xfId="0" applyNumberFormat="1" applyFont="1" applyFill="1" applyBorder="1" applyAlignment="1">
      <alignment vertical="center"/>
    </xf>
    <xf numFmtId="166" fontId="12" fillId="2" borderId="1" xfId="0" applyNumberFormat="1" applyFont="1" applyFill="1" applyBorder="1" applyAlignment="1">
      <alignment vertical="center"/>
    </xf>
    <xf numFmtId="166" fontId="12" fillId="2" borderId="2" xfId="0" applyNumberFormat="1" applyFont="1" applyFill="1" applyBorder="1" applyAlignment="1">
      <alignment vertical="center"/>
    </xf>
    <xf numFmtId="166" fontId="12" fillId="5" borderId="23" xfId="0" applyNumberFormat="1" applyFont="1" applyFill="1" applyBorder="1" applyAlignment="1">
      <alignment vertical="center"/>
    </xf>
    <xf numFmtId="166" fontId="12" fillId="2" borderId="3" xfId="0" applyNumberFormat="1" applyFont="1" applyFill="1" applyBorder="1" applyAlignment="1">
      <alignment vertical="center"/>
    </xf>
    <xf numFmtId="166" fontId="12" fillId="2" borderId="37" xfId="0" applyNumberFormat="1" applyFont="1" applyFill="1" applyBorder="1" applyAlignment="1">
      <alignment vertical="center"/>
    </xf>
    <xf numFmtId="166" fontId="18" fillId="2" borderId="40" xfId="0" applyNumberFormat="1" applyFont="1" applyFill="1" applyBorder="1" applyAlignment="1">
      <alignment vertical="center"/>
    </xf>
    <xf numFmtId="166" fontId="18" fillId="2" borderId="41" xfId="0" applyNumberFormat="1" applyFont="1" applyFill="1" applyBorder="1" applyAlignment="1">
      <alignment vertical="center"/>
    </xf>
    <xf numFmtId="166" fontId="18" fillId="5" borderId="42" xfId="0" applyNumberFormat="1" applyFont="1" applyFill="1" applyBorder="1" applyAlignment="1">
      <alignment vertical="center"/>
    </xf>
    <xf numFmtId="166" fontId="18" fillId="2" borderId="39" xfId="0" applyNumberFormat="1" applyFont="1" applyFill="1" applyBorder="1" applyAlignment="1">
      <alignment vertical="center"/>
    </xf>
    <xf numFmtId="166" fontId="18" fillId="2" borderId="43" xfId="0" applyNumberFormat="1" applyFont="1" applyFill="1" applyBorder="1" applyAlignment="1">
      <alignment vertical="center"/>
    </xf>
    <xf numFmtId="166" fontId="12" fillId="2" borderId="31" xfId="0" applyNumberFormat="1" applyFont="1" applyFill="1" applyBorder="1" applyAlignment="1">
      <alignment vertical="center"/>
    </xf>
    <xf numFmtId="166" fontId="12" fillId="2" borderId="32" xfId="0" applyNumberFormat="1" applyFont="1" applyFill="1" applyBorder="1" applyAlignment="1">
      <alignment vertical="center"/>
    </xf>
    <xf numFmtId="166" fontId="12" fillId="2" borderId="35" xfId="0" applyNumberFormat="1" applyFont="1" applyFill="1" applyBorder="1" applyAlignment="1">
      <alignment vertical="center"/>
    </xf>
    <xf numFmtId="166" fontId="19" fillId="3" borderId="33" xfId="0" applyNumberFormat="1" applyFont="1" applyFill="1" applyBorder="1" applyAlignment="1">
      <alignment vertical="center"/>
    </xf>
    <xf numFmtId="166" fontId="19" fillId="5" borderId="34" xfId="0" applyNumberFormat="1" applyFont="1" applyFill="1" applyBorder="1" applyAlignment="1">
      <alignment vertical="center"/>
    </xf>
    <xf numFmtId="166" fontId="19" fillId="3" borderId="31" xfId="0" applyNumberFormat="1" applyFont="1" applyFill="1" applyBorder="1" applyAlignment="1">
      <alignment vertical="center"/>
    </xf>
    <xf numFmtId="166" fontId="19" fillId="3" borderId="35" xfId="0" applyNumberFormat="1" applyFont="1" applyFill="1" applyBorder="1" applyAlignment="1">
      <alignment vertical="center"/>
    </xf>
    <xf numFmtId="166" fontId="18" fillId="3" borderId="1" xfId="0" applyNumberFormat="1" applyFont="1" applyFill="1" applyBorder="1" applyAlignment="1">
      <alignment vertical="center"/>
    </xf>
    <xf numFmtId="166" fontId="18" fillId="3" borderId="2" xfId="0" applyNumberFormat="1" applyFont="1" applyFill="1" applyBorder="1" applyAlignment="1">
      <alignment vertical="center"/>
    </xf>
    <xf numFmtId="166" fontId="18" fillId="3" borderId="3" xfId="0" applyNumberFormat="1" applyFont="1" applyFill="1" applyBorder="1" applyAlignment="1">
      <alignment vertical="center"/>
    </xf>
    <xf numFmtId="166" fontId="18" fillId="3" borderId="37" xfId="0" applyNumberFormat="1" applyFont="1" applyFill="1" applyBorder="1" applyAlignment="1">
      <alignment vertical="center"/>
    </xf>
    <xf numFmtId="166" fontId="12" fillId="3" borderId="1" xfId="0" applyNumberFormat="1" applyFont="1" applyFill="1" applyBorder="1" applyAlignment="1">
      <alignment vertical="center"/>
    </xf>
    <xf numFmtId="166" fontId="12" fillId="3" borderId="2" xfId="0" applyNumberFormat="1" applyFont="1" applyFill="1" applyBorder="1" applyAlignment="1">
      <alignment vertical="center"/>
    </xf>
    <xf numFmtId="166" fontId="12" fillId="3" borderId="3" xfId="0" applyNumberFormat="1" applyFont="1" applyFill="1" applyBorder="1" applyAlignment="1">
      <alignment vertical="center"/>
    </xf>
    <xf numFmtId="166" fontId="12" fillId="3" borderId="37" xfId="0" applyNumberFormat="1" applyFont="1" applyFill="1" applyBorder="1" applyAlignment="1">
      <alignment vertical="center"/>
    </xf>
    <xf numFmtId="166" fontId="18" fillId="3" borderId="40" xfId="0" applyNumberFormat="1" applyFont="1" applyFill="1" applyBorder="1" applyAlignment="1">
      <alignment vertical="center"/>
    </xf>
    <xf numFmtId="166" fontId="18" fillId="3" borderId="41" xfId="0" applyNumberFormat="1" applyFont="1" applyFill="1" applyBorder="1" applyAlignment="1">
      <alignment vertical="center"/>
    </xf>
    <xf numFmtId="166" fontId="18" fillId="3" borderId="39" xfId="0" applyNumberFormat="1" applyFont="1" applyFill="1" applyBorder="1" applyAlignment="1">
      <alignment vertical="center"/>
    </xf>
    <xf numFmtId="166" fontId="18" fillId="3" borderId="43" xfId="0" applyNumberFormat="1" applyFont="1" applyFill="1" applyBorder="1" applyAlignment="1">
      <alignment vertical="center"/>
    </xf>
    <xf numFmtId="166" fontId="12" fillId="4" borderId="5" xfId="0" applyNumberFormat="1" applyFont="1" applyFill="1" applyBorder="1" applyAlignment="1">
      <alignment vertical="center"/>
    </xf>
    <xf numFmtId="166" fontId="12" fillId="4" borderId="8" xfId="0" applyNumberFormat="1" applyFont="1" applyFill="1" applyBorder="1" applyAlignment="1">
      <alignment vertical="center"/>
    </xf>
    <xf numFmtId="166" fontId="12" fillId="5" borderId="27" xfId="0" applyNumberFormat="1" applyFont="1" applyFill="1" applyBorder="1" applyAlignment="1">
      <alignment vertical="center"/>
    </xf>
    <xf numFmtId="166" fontId="12" fillId="4" borderId="28" xfId="0" applyNumberFormat="1" applyFont="1" applyFill="1" applyBorder="1" applyAlignment="1">
      <alignment vertical="center"/>
    </xf>
    <xf numFmtId="166" fontId="12" fillId="4" borderId="29" xfId="0" applyNumberFormat="1" applyFont="1" applyFill="1" applyBorder="1" applyAlignment="1">
      <alignment vertical="center"/>
    </xf>
    <xf numFmtId="166" fontId="12" fillId="4" borderId="1" xfId="0" applyNumberFormat="1" applyFont="1" applyFill="1" applyBorder="1" applyAlignment="1">
      <alignment vertical="center"/>
    </xf>
    <xf numFmtId="166" fontId="12" fillId="4" borderId="2" xfId="0" applyNumberFormat="1" applyFont="1" applyFill="1" applyBorder="1" applyAlignment="1">
      <alignment vertical="center"/>
    </xf>
    <xf numFmtId="166" fontId="12" fillId="4" borderId="3" xfId="0" applyNumberFormat="1" applyFont="1" applyFill="1" applyBorder="1" applyAlignment="1">
      <alignment vertical="center"/>
    </xf>
    <xf numFmtId="166" fontId="12" fillId="4" borderId="22" xfId="0" applyNumberFormat="1" applyFont="1" applyFill="1" applyBorder="1" applyAlignment="1">
      <alignment vertical="center"/>
    </xf>
    <xf numFmtId="166" fontId="18" fillId="4" borderId="4" xfId="0" applyNumberFormat="1" applyFont="1" applyFill="1" applyBorder="1" applyAlignment="1">
      <alignment vertical="center"/>
    </xf>
    <xf numFmtId="166" fontId="18" fillId="4" borderId="7" xfId="0" applyNumberFormat="1" applyFont="1" applyFill="1" applyBorder="1" applyAlignment="1">
      <alignment vertical="center"/>
    </xf>
    <xf numFmtId="166" fontId="18" fillId="5" borderId="24" xfId="0" applyNumberFormat="1" applyFont="1" applyFill="1" applyBorder="1" applyAlignment="1">
      <alignment vertical="center"/>
    </xf>
    <xf numFmtId="166" fontId="18" fillId="4" borderId="25" xfId="0" applyNumberFormat="1" applyFont="1" applyFill="1" applyBorder="1" applyAlignment="1">
      <alignment vertical="center"/>
    </xf>
    <xf numFmtId="166" fontId="18" fillId="4" borderId="26" xfId="0" applyNumberFormat="1" applyFont="1" applyFill="1" applyBorder="1" applyAlignment="1">
      <alignment vertical="center"/>
    </xf>
    <xf numFmtId="166" fontId="13" fillId="6" borderId="18" xfId="0" applyNumberFormat="1" applyFont="1" applyFill="1" applyBorder="1" applyAlignment="1">
      <alignment vertical="center"/>
    </xf>
    <xf numFmtId="166" fontId="13" fillId="6" borderId="19" xfId="0" applyNumberFormat="1" applyFont="1" applyFill="1" applyBorder="1" applyAlignment="1">
      <alignment vertical="center"/>
    </xf>
    <xf numFmtId="166" fontId="13" fillId="5" borderId="20" xfId="0" applyNumberFormat="1" applyFont="1" applyFill="1" applyBorder="1" applyAlignment="1">
      <alignment vertical="center"/>
    </xf>
    <xf numFmtId="166" fontId="13" fillId="6" borderId="21" xfId="0" applyNumberFormat="1" applyFont="1" applyFill="1" applyBorder="1" applyAlignment="1">
      <alignment vertical="center"/>
    </xf>
    <xf numFmtId="166" fontId="13" fillId="6" borderId="48" xfId="0" applyNumberFormat="1" applyFont="1" applyFill="1" applyBorder="1" applyAlignment="1">
      <alignment vertical="center"/>
    </xf>
    <xf numFmtId="166" fontId="18" fillId="6" borderId="1" xfId="0" applyNumberFormat="1" applyFont="1" applyFill="1" applyBorder="1" applyAlignment="1">
      <alignment vertical="center"/>
    </xf>
    <xf numFmtId="166" fontId="18" fillId="6" borderId="2" xfId="0" applyNumberFormat="1" applyFont="1" applyFill="1" applyBorder="1" applyAlignment="1">
      <alignment vertical="center"/>
    </xf>
    <xf numFmtId="166" fontId="18" fillId="6" borderId="3" xfId="0" applyNumberFormat="1" applyFont="1" applyFill="1" applyBorder="1" applyAlignment="1">
      <alignment vertical="center"/>
    </xf>
    <xf numFmtId="166" fontId="18" fillId="6" borderId="22" xfId="0" applyNumberFormat="1" applyFont="1" applyFill="1" applyBorder="1" applyAlignment="1">
      <alignment vertical="center"/>
    </xf>
    <xf numFmtId="166" fontId="13" fillId="6" borderId="1" xfId="0" applyNumberFormat="1" applyFont="1" applyFill="1" applyBorder="1" applyAlignment="1">
      <alignment vertical="center"/>
    </xf>
    <xf numFmtId="166" fontId="13" fillId="6" borderId="2" xfId="0" applyNumberFormat="1" applyFont="1" applyFill="1" applyBorder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166" fontId="13" fillId="6" borderId="3" xfId="0" applyNumberFormat="1" applyFont="1" applyFill="1" applyBorder="1" applyAlignment="1">
      <alignment vertical="center"/>
    </xf>
    <xf numFmtId="166" fontId="13" fillId="6" borderId="22" xfId="0" applyNumberFormat="1" applyFont="1" applyFill="1" applyBorder="1" applyAlignment="1">
      <alignment vertical="center"/>
    </xf>
    <xf numFmtId="166" fontId="18" fillId="6" borderId="44" xfId="0" applyNumberFormat="1" applyFont="1" applyFill="1" applyBorder="1" applyAlignment="1">
      <alignment vertical="center"/>
    </xf>
    <xf numFmtId="166" fontId="18" fillId="6" borderId="50" xfId="0" applyNumberFormat="1" applyFont="1" applyFill="1" applyBorder="1" applyAlignment="1">
      <alignment vertical="center"/>
    </xf>
    <xf numFmtId="166" fontId="18" fillId="5" borderId="52" xfId="0" applyNumberFormat="1" applyFont="1" applyFill="1" applyBorder="1" applyAlignment="1">
      <alignment vertical="center"/>
    </xf>
    <xf numFmtId="166" fontId="18" fillId="6" borderId="51" xfId="0" applyNumberFormat="1" applyFont="1" applyFill="1" applyBorder="1" applyAlignment="1">
      <alignment vertical="center"/>
    </xf>
    <xf numFmtId="166" fontId="18" fillId="6" borderId="49" xfId="0" applyNumberFormat="1" applyFont="1" applyFill="1" applyBorder="1" applyAlignment="1">
      <alignment vertical="center"/>
    </xf>
    <xf numFmtId="4" fontId="24" fillId="0" borderId="5" xfId="6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4" fontId="25" fillId="0" borderId="2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9" fontId="26" fillId="0" borderId="1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4" fontId="23" fillId="0" borderId="0" xfId="0" applyNumberFormat="1" applyFont="1" applyFill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4" fontId="23" fillId="0" borderId="0" xfId="0" applyNumberFormat="1" applyFont="1" applyFill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24" fillId="0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4" fillId="0" borderId="5" xfId="5" applyFont="1" applyFill="1" applyBorder="1" applyAlignment="1">
      <alignment horizontal="center" vertical="center" wrapText="1"/>
    </xf>
    <xf numFmtId="167" fontId="24" fillId="0" borderId="1" xfId="0" applyNumberFormat="1" applyFont="1" applyFill="1" applyBorder="1" applyAlignment="1">
      <alignment horizontal="center" vertical="center" wrapText="1"/>
    </xf>
    <xf numFmtId="4" fontId="26" fillId="0" borderId="5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5" fillId="0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 shrinkToFit="1"/>
    </xf>
    <xf numFmtId="0" fontId="16" fillId="0" borderId="0" xfId="0" applyFont="1" applyFill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center" wrapText="1"/>
    </xf>
    <xf numFmtId="0" fontId="21" fillId="7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left" vertical="center" wrapText="1"/>
    </xf>
    <xf numFmtId="0" fontId="14" fillId="0" borderId="0" xfId="1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0" fontId="24" fillId="0" borderId="0" xfId="1" applyFont="1" applyFill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</cellXfs>
  <cellStyles count="7">
    <cellStyle name="Dziesiętny 2" xfId="4"/>
    <cellStyle name="Normalny" xfId="0" builtinId="0"/>
    <cellStyle name="Normalny 2" xfId="3"/>
    <cellStyle name="Normalny 3" xfId="1"/>
    <cellStyle name="Normalny_Arkusz1" xfId="5"/>
    <cellStyle name="Procentowy 2" xfId="2"/>
    <cellStyle name="Walutowy" xfId="6" builtinId="4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7D31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DS%202021\Nab&#243;r%20wniosk&#243;w%202021\Lisat%20przekazana%20do%20MI%20RFRD%202021\Nab&#243;r%20wniosk&#243;w%20FD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47"/>
  <sheetViews>
    <sheetView tabSelected="1" view="pageBreakPreview" topLeftCell="A7" zoomScale="90" zoomScaleNormal="100" zoomScaleSheetLayoutView="90" workbookViewId="0">
      <selection activeCell="C19" sqref="C19"/>
    </sheetView>
  </sheetViews>
  <sheetFormatPr defaultColWidth="9.140625" defaultRowHeight="15"/>
  <cols>
    <col min="1" max="1" width="35" style="9" customWidth="1"/>
    <col min="2" max="2" width="10.7109375" style="1" customWidth="1"/>
    <col min="3" max="5" width="20.7109375" style="9" customWidth="1"/>
    <col min="6" max="8" width="15.7109375" style="9" customWidth="1"/>
    <col min="9" max="9" width="16.85546875" style="9" customWidth="1"/>
    <col min="10" max="10" width="17.140625" style="9" bestFit="1" customWidth="1"/>
    <col min="11" max="15" width="15.7109375" style="9" customWidth="1"/>
    <col min="16" max="16" width="9.140625" style="9"/>
    <col min="17" max="17" width="11.7109375" style="9" bestFit="1" customWidth="1"/>
    <col min="18" max="18" width="12" bestFit="1" customWidth="1"/>
  </cols>
  <sheetData>
    <row r="1" spans="1:24" s="5" customFormat="1" ht="30" customHeight="1" thickBot="1">
      <c r="A1" s="2" t="s">
        <v>154</v>
      </c>
      <c r="B1" s="40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>
      <c r="A2" s="6"/>
      <c r="B2" s="12"/>
      <c r="C2" s="6"/>
      <c r="D2" s="6"/>
      <c r="E2" s="6"/>
      <c r="F2" s="203" t="s">
        <v>153</v>
      </c>
      <c r="G2" s="204"/>
      <c r="H2" s="204"/>
      <c r="I2" s="204"/>
      <c r="J2" s="204"/>
      <c r="K2" s="204"/>
      <c r="L2" s="204"/>
      <c r="M2" s="204"/>
      <c r="N2" s="205"/>
      <c r="O2" s="6"/>
      <c r="P2" s="6"/>
      <c r="Q2" s="6"/>
      <c r="R2" s="7"/>
      <c r="S2" s="7"/>
      <c r="T2" s="7"/>
      <c r="U2" s="7"/>
      <c r="V2" s="7"/>
      <c r="W2" s="7"/>
      <c r="X2" s="7"/>
    </row>
    <row r="3" spans="1:24">
      <c r="A3" s="8"/>
      <c r="B3" s="12"/>
      <c r="C3" s="6"/>
      <c r="D3" s="6"/>
      <c r="E3" s="6"/>
      <c r="F3" s="206"/>
      <c r="G3" s="207"/>
      <c r="H3" s="207"/>
      <c r="I3" s="207"/>
      <c r="J3" s="207"/>
      <c r="K3" s="207"/>
      <c r="L3" s="207"/>
      <c r="M3" s="207"/>
      <c r="N3" s="208"/>
      <c r="X3" s="7"/>
    </row>
    <row r="4" spans="1:24">
      <c r="A4" s="146" t="s">
        <v>716</v>
      </c>
      <c r="B4" s="147"/>
      <c r="C4" s="6"/>
      <c r="D4" s="6"/>
      <c r="E4" s="6"/>
      <c r="F4" s="206"/>
      <c r="G4" s="207"/>
      <c r="H4" s="207"/>
      <c r="I4" s="207"/>
      <c r="J4" s="207"/>
      <c r="K4" s="207"/>
      <c r="L4" s="207"/>
      <c r="M4" s="207"/>
      <c r="N4" s="208"/>
      <c r="X4" s="11"/>
    </row>
    <row r="5" spans="1:24">
      <c r="A5" s="148"/>
      <c r="B5" s="147"/>
      <c r="C5" s="6"/>
      <c r="D5" s="6"/>
      <c r="E5" s="6"/>
      <c r="F5" s="206"/>
      <c r="G5" s="207"/>
      <c r="H5" s="207"/>
      <c r="I5" s="207"/>
      <c r="J5" s="207"/>
      <c r="K5" s="207"/>
      <c r="L5" s="207"/>
      <c r="M5" s="207"/>
      <c r="N5" s="208"/>
      <c r="X5" s="7"/>
    </row>
    <row r="6" spans="1:24">
      <c r="A6" s="146" t="s">
        <v>717</v>
      </c>
      <c r="B6" s="147"/>
      <c r="C6" s="6"/>
      <c r="D6" s="6"/>
      <c r="E6" s="6"/>
      <c r="F6" s="206"/>
      <c r="G6" s="207"/>
      <c r="H6" s="207"/>
      <c r="I6" s="207"/>
      <c r="J6" s="207"/>
      <c r="K6" s="207"/>
      <c r="L6" s="207"/>
      <c r="M6" s="207"/>
      <c r="N6" s="208"/>
      <c r="X6" s="11"/>
    </row>
    <row r="7" spans="1:24" ht="15.75" thickBot="1">
      <c r="A7" s="148"/>
      <c r="B7" s="147"/>
      <c r="C7" s="6"/>
      <c r="D7" s="6"/>
      <c r="E7" s="6"/>
      <c r="F7" s="209"/>
      <c r="G7" s="210"/>
      <c r="H7" s="210"/>
      <c r="I7" s="210"/>
      <c r="J7" s="210"/>
      <c r="K7" s="210"/>
      <c r="L7" s="210"/>
      <c r="M7" s="210"/>
      <c r="N7" s="211"/>
      <c r="X7" s="7"/>
    </row>
    <row r="8" spans="1:24">
      <c r="A8" s="148"/>
      <c r="B8" s="147"/>
      <c r="C8" s="6"/>
      <c r="D8" s="6"/>
      <c r="E8" s="6"/>
      <c r="F8" s="12"/>
      <c r="G8" s="12"/>
      <c r="H8" s="12"/>
      <c r="I8" s="12"/>
      <c r="J8" s="12"/>
      <c r="K8" s="12"/>
      <c r="L8" s="12"/>
      <c r="M8" s="12"/>
      <c r="N8" s="12"/>
      <c r="X8" s="7"/>
    </row>
    <row r="9" spans="1:24" ht="20.100000000000001" customHeight="1" thickBot="1">
      <c r="A9" s="10" t="s">
        <v>0</v>
      </c>
      <c r="B9" s="12"/>
      <c r="C9" s="6"/>
      <c r="D9" s="6"/>
      <c r="E9" s="6"/>
      <c r="F9" s="12"/>
      <c r="G9" s="12"/>
      <c r="H9" s="12"/>
      <c r="I9" s="12"/>
      <c r="J9" s="12"/>
      <c r="K9" s="12"/>
      <c r="L9" s="12"/>
      <c r="M9" s="12"/>
      <c r="N9" s="12"/>
      <c r="X9" s="7"/>
    </row>
    <row r="10" spans="1:24" ht="20.100000000000001" customHeight="1">
      <c r="A10" s="212" t="s">
        <v>1</v>
      </c>
      <c r="B10" s="214" t="s">
        <v>32</v>
      </c>
      <c r="C10" s="216" t="s">
        <v>18</v>
      </c>
      <c r="D10" s="218" t="s">
        <v>19</v>
      </c>
      <c r="E10" s="220" t="s">
        <v>20</v>
      </c>
      <c r="F10" s="222" t="s">
        <v>12</v>
      </c>
      <c r="G10" s="223"/>
      <c r="H10" s="223"/>
      <c r="I10" s="223"/>
      <c r="J10" s="223"/>
      <c r="K10" s="223"/>
      <c r="L10" s="223"/>
      <c r="M10" s="223"/>
      <c r="N10" s="223"/>
      <c r="O10" s="224"/>
      <c r="X10" s="7"/>
    </row>
    <row r="11" spans="1:24" s="1" customFormat="1" ht="20.100000000000001" customHeight="1" thickBot="1">
      <c r="A11" s="213"/>
      <c r="B11" s="215"/>
      <c r="C11" s="217"/>
      <c r="D11" s="219"/>
      <c r="E11" s="221"/>
      <c r="F11" s="20">
        <v>2019</v>
      </c>
      <c r="G11" s="21">
        <v>2020</v>
      </c>
      <c r="H11" s="21">
        <v>2021</v>
      </c>
      <c r="I11" s="21">
        <v>2022</v>
      </c>
      <c r="J11" s="21">
        <v>2023</v>
      </c>
      <c r="K11" s="21">
        <v>2024</v>
      </c>
      <c r="L11" s="21">
        <v>2025</v>
      </c>
      <c r="M11" s="21">
        <v>2026</v>
      </c>
      <c r="N11" s="21">
        <v>2027</v>
      </c>
      <c r="O11" s="22">
        <v>2028</v>
      </c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31.5" customHeight="1" thickTop="1">
      <c r="A12" s="23" t="s">
        <v>34</v>
      </c>
      <c r="B12" s="41">
        <f>COUNTA('pow podst'!K3:K31)</f>
        <v>29</v>
      </c>
      <c r="C12" s="72">
        <f>SUM('pow podst'!J3:J31)</f>
        <v>166997109.56</v>
      </c>
      <c r="D12" s="73">
        <f>SUM('pow podst'!L3:L31)</f>
        <v>91994160.560000002</v>
      </c>
      <c r="E12" s="74">
        <f>SUM('pow podst'!K3:K31)</f>
        <v>75002949</v>
      </c>
      <c r="F12" s="75">
        <f>SUM('pow podst'!N3:N31)</f>
        <v>0</v>
      </c>
      <c r="G12" s="72">
        <f>SUM('pow podst'!O3:O31)</f>
        <v>0</v>
      </c>
      <c r="H12" s="72">
        <f>SUM('pow podst'!P3:P31)</f>
        <v>818461</v>
      </c>
      <c r="I12" s="72">
        <f>SUM('pow podst'!Q3:Q31)</f>
        <v>7784745</v>
      </c>
      <c r="J12" s="72">
        <f>SUM('pow podst'!R3:R31)</f>
        <v>44600981</v>
      </c>
      <c r="K12" s="72">
        <f>SUM('pow podst'!S3:S31)</f>
        <v>11308051</v>
      </c>
      <c r="L12" s="72">
        <f>SUM('pow podst'!T3:T31)</f>
        <v>3248817</v>
      </c>
      <c r="M12" s="72">
        <f>SUM('pow podst'!U3:U31)</f>
        <v>3620947</v>
      </c>
      <c r="N12" s="72">
        <f>SUM('pow podst'!V3:V31)</f>
        <v>3620947</v>
      </c>
      <c r="O12" s="76">
        <f>SUM('pow podst'!W3:W31)</f>
        <v>0</v>
      </c>
      <c r="P12" s="13" t="b">
        <f>C12=(D12+E12)</f>
        <v>1</v>
      </c>
      <c r="Q12" s="18" t="b">
        <f>E12=SUM(F12:O12)</f>
        <v>1</v>
      </c>
      <c r="R12" s="14"/>
      <c r="S12" s="14"/>
      <c r="T12" s="14"/>
      <c r="U12" s="14"/>
      <c r="V12" s="7"/>
      <c r="W12" s="7"/>
      <c r="X12" s="7"/>
    </row>
    <row r="13" spans="1:24" ht="31.5" customHeight="1">
      <c r="A13" s="24" t="s">
        <v>35</v>
      </c>
      <c r="B13" s="42">
        <f>COUNTIF('pow podst'!C3:C31,"K")</f>
        <v>8</v>
      </c>
      <c r="C13" s="77">
        <f>SUMIF('pow podst'!C3:C31,"K",'pow podst'!J3:J31)</f>
        <v>63857680.560000002</v>
      </c>
      <c r="D13" s="78">
        <f>SUMIF('pow podst'!C3:C31,"K",'pow podst'!L3:L31)</f>
        <v>37188000.560000002</v>
      </c>
      <c r="E13" s="79">
        <f>SUMIF('pow podst'!C3:C31,"K",'pow podst'!K3:K31)</f>
        <v>26669680</v>
      </c>
      <c r="F13" s="80">
        <f>SUMIF('pow podst'!C3:C31,"K",'pow podst'!N3:N31)</f>
        <v>0</v>
      </c>
      <c r="G13" s="77">
        <f>SUMIF('pow podst'!C3:C31,"K",'pow podst'!O3:O31)</f>
        <v>0</v>
      </c>
      <c r="H13" s="77">
        <f>SUMIF('pow podst'!C3:C31,"K",'pow podst'!P3:P31)</f>
        <v>818461</v>
      </c>
      <c r="I13" s="77">
        <f>SUMIF('pow podst'!C3:C31,"K",'pow podst'!Q3:Q31)</f>
        <v>7784745</v>
      </c>
      <c r="J13" s="77">
        <f>SUMIF('pow podst'!C3:C31,"K",'pow podst'!R3:R31)</f>
        <v>16206550</v>
      </c>
      <c r="K13" s="77">
        <f>SUMIF('pow podst'!C3:C31,"K",'pow podst'!S3:S31)</f>
        <v>1859924</v>
      </c>
      <c r="L13" s="77">
        <f>SUMIF('pow podst'!C3:C31,"K",'pow podst'!T3:T31)</f>
        <v>0</v>
      </c>
      <c r="M13" s="77">
        <f>SUMIF('pow podst'!C3:C31,"K",'pow podst'!U3:U31)</f>
        <v>0</v>
      </c>
      <c r="N13" s="77">
        <f>SUMIF('pow podst'!C3:C31,"K",'pow podst'!V3:V31)</f>
        <v>0</v>
      </c>
      <c r="O13" s="81">
        <f>SUMIF('pow podst'!C3:C31,"K",'pow podst'!W3:W31)</f>
        <v>0</v>
      </c>
      <c r="P13" s="13" t="b">
        <f t="shared" ref="P13:P22" si="0">C13=(D13+E13)</f>
        <v>1</v>
      </c>
      <c r="Q13" s="18" t="b">
        <f t="shared" ref="Q13:Q19" si="1">E13=SUM(F13:O13)</f>
        <v>1</v>
      </c>
      <c r="R13" s="14"/>
      <c r="S13" s="14"/>
      <c r="T13" s="14"/>
      <c r="U13" s="14"/>
      <c r="V13" s="7"/>
      <c r="W13" s="7"/>
      <c r="X13" s="7"/>
    </row>
    <row r="14" spans="1:24" ht="31.5" customHeight="1">
      <c r="A14" s="25" t="s">
        <v>36</v>
      </c>
      <c r="B14" s="43">
        <f>COUNTIF('pow podst'!C3:C31,"N")</f>
        <v>16</v>
      </c>
      <c r="C14" s="82">
        <f>SUMIF('pow podst'!C3:C31,"N",'pow podst'!J3:J31)</f>
        <v>51468316</v>
      </c>
      <c r="D14" s="83">
        <f>SUMIF('pow podst'!C3:C31,"N",'pow podst'!L3:L31)</f>
        <v>28970602</v>
      </c>
      <c r="E14" s="84">
        <f>SUMIF('pow podst'!C3:C31,"N",'pow podst'!K3:K31)</f>
        <v>22497714</v>
      </c>
      <c r="F14" s="85">
        <f>SUMIF('pow podst'!C3:C31,"N",'pow podst'!N3:N31)</f>
        <v>0</v>
      </c>
      <c r="G14" s="82">
        <f>SUMIF('pow podst'!C3:C31,"N",'pow podst'!O3:O31)</f>
        <v>0</v>
      </c>
      <c r="H14" s="82">
        <f>SUMIF('pow podst'!C3:C31,"N",'pow podst'!P3:P31)</f>
        <v>0</v>
      </c>
      <c r="I14" s="82">
        <f>SUMIF('pow podst'!C3:C31,"N",'pow podst'!Q3:Q31)</f>
        <v>0</v>
      </c>
      <c r="J14" s="82">
        <f>SUMIF('pow podst'!C3:C31,"N",'pow podst'!R3:R31)</f>
        <v>22497714</v>
      </c>
      <c r="K14" s="82">
        <f>SUMIF('pow podst'!C3:C31,"N",'pow podst'!S3:S31)</f>
        <v>0</v>
      </c>
      <c r="L14" s="82">
        <f>SUMIF('pow podst'!C3:C31,"N",'pow podst'!T3:T31)</f>
        <v>0</v>
      </c>
      <c r="M14" s="82">
        <f>SUMIF('pow podst'!C3:C31,"N",'pow podst'!U3:U31)</f>
        <v>0</v>
      </c>
      <c r="N14" s="82">
        <f>SUMIF('pow podst'!C3:C31,"N",'pow podst'!V3:V31)</f>
        <v>0</v>
      </c>
      <c r="O14" s="86">
        <f>SUMIF('pow podst'!C3:C31,"N",'pow podst'!W3:W31)</f>
        <v>0</v>
      </c>
      <c r="P14" s="13" t="b">
        <f t="shared" si="0"/>
        <v>1</v>
      </c>
      <c r="Q14" s="18" t="b">
        <f t="shared" si="1"/>
        <v>1</v>
      </c>
      <c r="R14" s="14"/>
      <c r="S14" s="14"/>
      <c r="T14" s="14"/>
      <c r="U14" s="14"/>
      <c r="V14" s="7"/>
      <c r="W14" s="7"/>
      <c r="X14" s="7"/>
    </row>
    <row r="15" spans="1:24" ht="31.5" customHeight="1" thickBot="1">
      <c r="A15" s="26" t="s">
        <v>37</v>
      </c>
      <c r="B15" s="44">
        <f>COUNTIF('pow podst'!C3:C31,"W")</f>
        <v>5</v>
      </c>
      <c r="C15" s="87">
        <f>SUMIF('pow podst'!C3:C31,"W",'pow podst'!J3:J31)</f>
        <v>51671113</v>
      </c>
      <c r="D15" s="88">
        <f>SUMIF('pow podst'!C3:C31,"W",'pow podst'!L3:L31)</f>
        <v>25835558</v>
      </c>
      <c r="E15" s="89">
        <f>SUMIF('pow podst'!C3:C31,"W",'pow podst'!K3:K31)</f>
        <v>25835555</v>
      </c>
      <c r="F15" s="90">
        <f>SUMIF('pow podst'!C3:C31,"W",'pow podst'!N3:N31)</f>
        <v>0</v>
      </c>
      <c r="G15" s="87">
        <f>SUMIF('pow podst'!C3:C31,"W",'pow podst'!O3:O31)</f>
        <v>0</v>
      </c>
      <c r="H15" s="87">
        <f>SUMIF('pow podst'!C3:C31,"W",'pow podst'!P3:P31)</f>
        <v>0</v>
      </c>
      <c r="I15" s="87">
        <f>SUMIF('pow podst'!C3:C31,"W",'pow podst'!Q3:Q31)</f>
        <v>0</v>
      </c>
      <c r="J15" s="87">
        <f>SUMIF('pow podst'!C3:C31,"W",'pow podst'!R3:R31)</f>
        <v>5896717</v>
      </c>
      <c r="K15" s="87">
        <f>SUMIF('pow podst'!C3:C31,"W",'pow podst'!S3:S31)</f>
        <v>9448127</v>
      </c>
      <c r="L15" s="87">
        <f>SUMIF('pow podst'!C3:C31,"W",'pow podst'!T3:T31)</f>
        <v>3248817</v>
      </c>
      <c r="M15" s="87">
        <f>SUMIF('pow podst'!C3:C31,"W",'pow podst'!U3:U31)</f>
        <v>3620947</v>
      </c>
      <c r="N15" s="87">
        <f>SUMIF('pow podst'!C3:C31,"W",'pow podst'!V3:V31)</f>
        <v>3620947</v>
      </c>
      <c r="O15" s="91">
        <f>SUMIF('pow podst'!C3:C31,"W",'pow podst'!W3:W31)</f>
        <v>0</v>
      </c>
      <c r="P15" s="13" t="b">
        <f t="shared" si="0"/>
        <v>1</v>
      </c>
      <c r="Q15" s="18" t="b">
        <f t="shared" si="1"/>
        <v>1</v>
      </c>
      <c r="R15" s="14"/>
      <c r="S15" s="14"/>
      <c r="T15" s="14"/>
      <c r="U15" s="14"/>
      <c r="V15" s="7"/>
      <c r="W15" s="7"/>
      <c r="X15" s="7"/>
    </row>
    <row r="16" spans="1:24" ht="31.5" customHeight="1" thickTop="1">
      <c r="A16" s="23" t="s">
        <v>38</v>
      </c>
      <c r="B16" s="41">
        <f>COUNTA('gm podst'!L3:L89)</f>
        <v>87</v>
      </c>
      <c r="C16" s="72">
        <f>SUM('gm podst'!K3:K89)</f>
        <v>368754461.33000004</v>
      </c>
      <c r="D16" s="73">
        <f>SUM('gm podst'!M3:M89)</f>
        <v>182360147.20999998</v>
      </c>
      <c r="E16" s="74">
        <f>SUM('gm podst'!L3:L89)</f>
        <v>186394314.12</v>
      </c>
      <c r="F16" s="92">
        <f>SUM('gm podst'!O3:O89)</f>
        <v>0</v>
      </c>
      <c r="G16" s="93">
        <f>SUM('gm podst'!P3:P89)</f>
        <v>777902</v>
      </c>
      <c r="H16" s="93">
        <f>SUM('gm podst'!Q3:Q89)</f>
        <v>11324771</v>
      </c>
      <c r="I16" s="93">
        <f>SUM('gm podst'!R3:R89)</f>
        <v>32385632</v>
      </c>
      <c r="J16" s="93">
        <f>SUM('gm podst'!S3:S89)</f>
        <v>87266507.120000005</v>
      </c>
      <c r="K16" s="93">
        <f>SUM('gm podst'!T3:T89)</f>
        <v>33914911</v>
      </c>
      <c r="L16" s="93">
        <f>SUM('gm podst'!U3:U89)</f>
        <v>17195335</v>
      </c>
      <c r="M16" s="93">
        <f>SUM('gm podst'!V3:V89)</f>
        <v>3529256</v>
      </c>
      <c r="N16" s="93">
        <f>SUM('gm podst'!W3:W89)</f>
        <v>0</v>
      </c>
      <c r="O16" s="94">
        <f>SUM('gm podst'!X3:X89)</f>
        <v>0</v>
      </c>
      <c r="P16" s="13" t="b">
        <f t="shared" si="0"/>
        <v>1</v>
      </c>
      <c r="Q16" s="18" t="b">
        <f t="shared" si="1"/>
        <v>1</v>
      </c>
      <c r="R16" s="14"/>
      <c r="S16" s="14"/>
      <c r="T16" s="14"/>
      <c r="U16" s="14"/>
      <c r="V16" s="14"/>
      <c r="W16" s="14"/>
      <c r="X16" s="14"/>
    </row>
    <row r="17" spans="1:24" ht="31.5" customHeight="1">
      <c r="A17" s="24" t="s">
        <v>35</v>
      </c>
      <c r="B17" s="42">
        <f>COUNTIF('gm podst'!C3:C89,"K")</f>
        <v>25</v>
      </c>
      <c r="C17" s="77">
        <f>SUMIF('gm podst'!C3:C89,"K",'gm podst'!K3:K89)</f>
        <v>177839859.33000001</v>
      </c>
      <c r="D17" s="78">
        <f>SUMIF('gm podst'!C3:C89,"K",'gm podst'!M3:M89)</f>
        <v>88417414.329999983</v>
      </c>
      <c r="E17" s="79">
        <f>SUMIF('gm podst'!C3:C89,"K",'gm podst'!L3:L89)</f>
        <v>89422445</v>
      </c>
      <c r="F17" s="80">
        <f>SUMIF('gm podst'!C3:C89,"K",'gm podst'!O3:O89)</f>
        <v>0</v>
      </c>
      <c r="G17" s="77">
        <f>SUMIF('gm podst'!C3:C89,"K",'gm podst'!P3:P89)</f>
        <v>777902</v>
      </c>
      <c r="H17" s="77">
        <f>SUMIF('gm podst'!C3:C89,"K",'gm podst'!Q3:Q89)</f>
        <v>11324771</v>
      </c>
      <c r="I17" s="77">
        <f>SUMIF('gm podst'!C3:C89,"K",'gm podst'!R3:R89)</f>
        <v>32385632</v>
      </c>
      <c r="J17" s="77">
        <f>SUMIF('gm podst'!C3:C89,"K",'gm podst'!S3:S89)</f>
        <v>27083490</v>
      </c>
      <c r="K17" s="77">
        <f>SUMIF('gm podst'!C3:C89,"K",'gm podst'!T3:T89)</f>
        <v>11868150</v>
      </c>
      <c r="L17" s="77">
        <f>SUMIF('gm podst'!C3:C89,"K",'gm podst'!U3:U89)</f>
        <v>5982500</v>
      </c>
      <c r="M17" s="77">
        <f>SUMIF('gm podst'!C3:C89,"K",'gm podst'!V3:V89)</f>
        <v>0</v>
      </c>
      <c r="N17" s="77">
        <f>SUMIF('gm podst'!C3:C89,"K",'gm podst'!W3:W89)</f>
        <v>0</v>
      </c>
      <c r="O17" s="81">
        <f>SUMIF('gm podst'!C3:C89,"K",'gm podst'!X3:X89)</f>
        <v>0</v>
      </c>
      <c r="P17" s="13" t="b">
        <f t="shared" si="0"/>
        <v>1</v>
      </c>
      <c r="Q17" s="18" t="b">
        <f t="shared" si="1"/>
        <v>1</v>
      </c>
      <c r="R17" s="14"/>
      <c r="S17" s="14"/>
      <c r="T17" s="14"/>
      <c r="U17" s="14"/>
      <c r="V17" s="14"/>
      <c r="W17" s="14"/>
      <c r="X17" s="14"/>
    </row>
    <row r="18" spans="1:24" ht="31.5" customHeight="1">
      <c r="A18" s="25" t="s">
        <v>36</v>
      </c>
      <c r="B18" s="43">
        <f>COUNTIF('gm podst'!C3:C89,"N")</f>
        <v>45</v>
      </c>
      <c r="C18" s="82">
        <f>SUMIF('gm podst'!C3:C89,"N",'gm podst'!K3:K89)</f>
        <v>94184135</v>
      </c>
      <c r="D18" s="83">
        <f>SUMIF('gm podst'!C3:C89,"N",'gm podst'!M3:M89)</f>
        <v>49597496.880000003</v>
      </c>
      <c r="E18" s="84">
        <f>SUMIF('gm podst'!C3:C89,"N",'gm podst'!L3:L89)</f>
        <v>44586638.119999997</v>
      </c>
      <c r="F18" s="85">
        <f>SUMIF('gm podst'!C3:C89,"N",'gm podst'!O3:O89)</f>
        <v>0</v>
      </c>
      <c r="G18" s="82">
        <f>SUMIF('gm podst'!C3:C89,"N",'gm podst'!P3:P89)</f>
        <v>0</v>
      </c>
      <c r="H18" s="82">
        <f>SUMIF('gm podst'!C3:C89,"N",'gm podst'!Q3:Q89)</f>
        <v>0</v>
      </c>
      <c r="I18" s="82">
        <f>SUMIF('gm podst'!C3:C89,"N",'gm podst'!R3:R89)</f>
        <v>0</v>
      </c>
      <c r="J18" s="82">
        <f>SUMIF('gm podst'!C3:C89,"N",'gm podst'!S3:S89)</f>
        <v>44586638.119999997</v>
      </c>
      <c r="K18" s="82">
        <f>SUMIF('gm podst'!C3:C89,"N",'gm podst'!T3:T89)</f>
        <v>0</v>
      </c>
      <c r="L18" s="82">
        <f>SUMIF('gm podst'!C3:C89,"N",'gm podst'!U3:U89)</f>
        <v>0</v>
      </c>
      <c r="M18" s="82">
        <f>SUMIF('gm podst'!C3:C89,"N",'gm podst'!V3:V89)</f>
        <v>0</v>
      </c>
      <c r="N18" s="82">
        <f>SUMIF('gm podst'!C3:C89,"N",'gm podst'!W3:W89)</f>
        <v>0</v>
      </c>
      <c r="O18" s="86">
        <f>SUMIF('gm podst'!C3:C89,"N",'gm podst'!X3:X89)</f>
        <v>0</v>
      </c>
      <c r="P18" s="13" t="b">
        <f t="shared" si="0"/>
        <v>1</v>
      </c>
      <c r="Q18" s="18" t="b">
        <f t="shared" si="1"/>
        <v>1</v>
      </c>
      <c r="R18" s="14"/>
      <c r="S18" s="14"/>
      <c r="T18" s="14"/>
      <c r="U18" s="14"/>
      <c r="V18" s="14"/>
      <c r="W18" s="14"/>
      <c r="X18" s="14"/>
    </row>
    <row r="19" spans="1:24" ht="31.5" customHeight="1" thickBot="1">
      <c r="A19" s="26" t="s">
        <v>37</v>
      </c>
      <c r="B19" s="44">
        <f>COUNTIF('gm podst'!C3:C89,"W")</f>
        <v>17</v>
      </c>
      <c r="C19" s="87">
        <f>SUMIF('gm podst'!C3:C89,"W",'gm podst'!K3:K89)</f>
        <v>96730467</v>
      </c>
      <c r="D19" s="88">
        <f>SUMIF('gm podst'!C3:C89,"W",'gm podst'!M3:M89)</f>
        <v>44345236</v>
      </c>
      <c r="E19" s="89">
        <f>SUMIF('gm podst'!C3:C89,"W",'gm podst'!L3:L89)</f>
        <v>52385231</v>
      </c>
      <c r="F19" s="90">
        <f>SUMIF('gm podst'!C3:C89,"W",'gm podst'!O3:O89)</f>
        <v>0</v>
      </c>
      <c r="G19" s="87">
        <f>SUMIF('gm podst'!C3:C89,"W",'gm podst'!P3:P89)</f>
        <v>0</v>
      </c>
      <c r="H19" s="87">
        <f>SUMIF('gm podst'!C3:C89,"W",'gm podst'!Q3:Q89)</f>
        <v>0</v>
      </c>
      <c r="I19" s="87">
        <f>SUMIF('gm podst'!C3:C89,"W",'gm podst'!R3:R89)</f>
        <v>0</v>
      </c>
      <c r="J19" s="87">
        <f>SUMIF('gm podst'!C3:C89,"W",'gm podst'!S3:S89)</f>
        <v>15596379</v>
      </c>
      <c r="K19" s="87">
        <f>SUMIF('gm podst'!C3:C89,"W",'gm podst'!T3:T89)</f>
        <v>22046761</v>
      </c>
      <c r="L19" s="87">
        <f>SUMIF('gm podst'!C3:C89,"W",'gm podst'!U3:U89)</f>
        <v>11212835</v>
      </c>
      <c r="M19" s="87">
        <f>SUMIF('gm podst'!C3:C89,"W",'gm podst'!V3:V89)</f>
        <v>3529256</v>
      </c>
      <c r="N19" s="87">
        <f>SUMIF('gm podst'!C3:C89,"W",'gm podst'!W3:W89)</f>
        <v>0</v>
      </c>
      <c r="O19" s="91">
        <f>SUMIF('gm podst'!C3:C89,"W",'gm podst'!X3:X89)</f>
        <v>0</v>
      </c>
      <c r="P19" s="13" t="b">
        <f t="shared" si="0"/>
        <v>1</v>
      </c>
      <c r="Q19" s="18" t="b">
        <f t="shared" si="1"/>
        <v>1</v>
      </c>
      <c r="R19" s="14"/>
      <c r="S19" s="14"/>
      <c r="T19" s="14"/>
      <c r="U19" s="14"/>
      <c r="V19" s="14"/>
      <c r="W19" s="14"/>
      <c r="X19" s="14"/>
    </row>
    <row r="20" spans="1:24" s="16" customFormat="1" ht="31.5" customHeight="1" thickTop="1">
      <c r="A20" s="27" t="s">
        <v>39</v>
      </c>
      <c r="B20" s="45">
        <f>B12+B16</f>
        <v>116</v>
      </c>
      <c r="C20" s="71">
        <f>C12+C16</f>
        <v>535751570.89000005</v>
      </c>
      <c r="D20" s="95">
        <f t="shared" ref="C20:O22" si="2">D12+D16</f>
        <v>274354307.76999998</v>
      </c>
      <c r="E20" s="96">
        <f t="shared" si="2"/>
        <v>261397263.12</v>
      </c>
      <c r="F20" s="97">
        <f t="shared" si="2"/>
        <v>0</v>
      </c>
      <c r="G20" s="71">
        <f>G12+G16</f>
        <v>777902</v>
      </c>
      <c r="H20" s="71">
        <f>H12+H16</f>
        <v>12143232</v>
      </c>
      <c r="I20" s="71">
        <f t="shared" si="2"/>
        <v>40170377</v>
      </c>
      <c r="J20" s="71">
        <f t="shared" si="2"/>
        <v>131867488.12</v>
      </c>
      <c r="K20" s="71">
        <f t="shared" si="2"/>
        <v>45222962</v>
      </c>
      <c r="L20" s="71">
        <f t="shared" si="2"/>
        <v>20444152</v>
      </c>
      <c r="M20" s="71">
        <f t="shared" si="2"/>
        <v>7150203</v>
      </c>
      <c r="N20" s="71">
        <f t="shared" si="2"/>
        <v>3620947</v>
      </c>
      <c r="O20" s="98">
        <f t="shared" si="2"/>
        <v>0</v>
      </c>
      <c r="P20" s="13" t="b">
        <f t="shared" si="0"/>
        <v>1</v>
      </c>
      <c r="Q20" s="18" t="b">
        <f t="shared" ref="Q20:Q22" si="3">E20=SUM(F20:O20)</f>
        <v>1</v>
      </c>
      <c r="R20" s="15"/>
      <c r="S20" s="15"/>
      <c r="T20" s="15"/>
      <c r="U20" s="15"/>
      <c r="V20" s="15"/>
      <c r="W20" s="15"/>
      <c r="X20" s="15"/>
    </row>
    <row r="21" spans="1:24" s="16" customFormat="1" ht="31.5" customHeight="1">
      <c r="A21" s="28" t="s">
        <v>35</v>
      </c>
      <c r="B21" s="46">
        <f>B13+B17</f>
        <v>33</v>
      </c>
      <c r="C21" s="99">
        <f t="shared" si="2"/>
        <v>241697539.89000002</v>
      </c>
      <c r="D21" s="100">
        <f t="shared" si="2"/>
        <v>125605414.88999999</v>
      </c>
      <c r="E21" s="79">
        <f t="shared" si="2"/>
        <v>116092125</v>
      </c>
      <c r="F21" s="101">
        <f t="shared" si="2"/>
        <v>0</v>
      </c>
      <c r="G21" s="99">
        <f t="shared" si="2"/>
        <v>777902</v>
      </c>
      <c r="H21" s="99">
        <f t="shared" si="2"/>
        <v>12143232</v>
      </c>
      <c r="I21" s="99">
        <f t="shared" si="2"/>
        <v>40170377</v>
      </c>
      <c r="J21" s="99">
        <f t="shared" si="2"/>
        <v>43290040</v>
      </c>
      <c r="K21" s="99">
        <f t="shared" si="2"/>
        <v>13728074</v>
      </c>
      <c r="L21" s="99">
        <f t="shared" si="2"/>
        <v>5982500</v>
      </c>
      <c r="M21" s="99">
        <f t="shared" si="2"/>
        <v>0</v>
      </c>
      <c r="N21" s="99">
        <f t="shared" si="2"/>
        <v>0</v>
      </c>
      <c r="O21" s="102">
        <f t="shared" si="2"/>
        <v>0</v>
      </c>
      <c r="P21" s="13" t="b">
        <f t="shared" si="0"/>
        <v>1</v>
      </c>
      <c r="Q21" s="18" t="b">
        <f t="shared" si="3"/>
        <v>1</v>
      </c>
      <c r="R21" s="15"/>
      <c r="S21" s="15"/>
      <c r="T21" s="15"/>
      <c r="U21" s="15"/>
      <c r="V21" s="15"/>
      <c r="W21" s="15"/>
      <c r="X21" s="15"/>
    </row>
    <row r="22" spans="1:24" s="16" customFormat="1" ht="31.5" customHeight="1">
      <c r="A22" s="29" t="s">
        <v>36</v>
      </c>
      <c r="B22" s="47">
        <f>B14+B18</f>
        <v>61</v>
      </c>
      <c r="C22" s="103">
        <f t="shared" si="2"/>
        <v>145652451</v>
      </c>
      <c r="D22" s="104">
        <f t="shared" si="2"/>
        <v>78568098.879999995</v>
      </c>
      <c r="E22" s="84">
        <f t="shared" si="2"/>
        <v>67084352.119999997</v>
      </c>
      <c r="F22" s="105">
        <f t="shared" si="2"/>
        <v>0</v>
      </c>
      <c r="G22" s="103">
        <f t="shared" si="2"/>
        <v>0</v>
      </c>
      <c r="H22" s="103">
        <f t="shared" si="2"/>
        <v>0</v>
      </c>
      <c r="I22" s="103">
        <f t="shared" si="2"/>
        <v>0</v>
      </c>
      <c r="J22" s="103">
        <f t="shared" si="2"/>
        <v>67084352.119999997</v>
      </c>
      <c r="K22" s="103">
        <f t="shared" si="2"/>
        <v>0</v>
      </c>
      <c r="L22" s="103">
        <f t="shared" si="2"/>
        <v>0</v>
      </c>
      <c r="M22" s="103">
        <f t="shared" si="2"/>
        <v>0</v>
      </c>
      <c r="N22" s="103">
        <f t="shared" si="2"/>
        <v>0</v>
      </c>
      <c r="O22" s="106">
        <f t="shared" si="2"/>
        <v>0</v>
      </c>
      <c r="P22" s="13" t="b">
        <f t="shared" si="0"/>
        <v>1</v>
      </c>
      <c r="Q22" s="18" t="b">
        <f t="shared" si="3"/>
        <v>1</v>
      </c>
      <c r="R22" s="15"/>
      <c r="S22" s="15"/>
      <c r="T22" s="15"/>
      <c r="U22" s="15"/>
      <c r="V22" s="15"/>
      <c r="W22" s="15"/>
      <c r="X22" s="15"/>
    </row>
    <row r="23" spans="1:24" s="16" customFormat="1" ht="31.5" customHeight="1" thickBot="1">
      <c r="A23" s="30" t="s">
        <v>37</v>
      </c>
      <c r="B23" s="48">
        <f>B15+B19</f>
        <v>22</v>
      </c>
      <c r="C23" s="107">
        <f t="shared" ref="C23:O23" si="4">C15+C19</f>
        <v>148401580</v>
      </c>
      <c r="D23" s="108">
        <f t="shared" si="4"/>
        <v>70180794</v>
      </c>
      <c r="E23" s="89">
        <f t="shared" si="4"/>
        <v>78220786</v>
      </c>
      <c r="F23" s="109">
        <f t="shared" si="4"/>
        <v>0</v>
      </c>
      <c r="G23" s="107">
        <f t="shared" si="4"/>
        <v>0</v>
      </c>
      <c r="H23" s="107">
        <f t="shared" si="4"/>
        <v>0</v>
      </c>
      <c r="I23" s="107">
        <f t="shared" si="4"/>
        <v>0</v>
      </c>
      <c r="J23" s="107">
        <f t="shared" si="4"/>
        <v>21493096</v>
      </c>
      <c r="K23" s="107">
        <f t="shared" si="4"/>
        <v>31494888</v>
      </c>
      <c r="L23" s="107">
        <f t="shared" si="4"/>
        <v>14461652</v>
      </c>
      <c r="M23" s="107">
        <f t="shared" si="4"/>
        <v>7150203</v>
      </c>
      <c r="N23" s="107">
        <f t="shared" si="4"/>
        <v>3620947</v>
      </c>
      <c r="O23" s="110">
        <f t="shared" si="4"/>
        <v>0</v>
      </c>
      <c r="P23" s="13" t="b">
        <f t="shared" ref="P23" si="5">C23=(D23+E23)</f>
        <v>1</v>
      </c>
      <c r="Q23" s="18" t="b">
        <f t="shared" ref="Q23" si="6">E23=SUM(F23:O23)</f>
        <v>1</v>
      </c>
      <c r="R23" s="15"/>
      <c r="S23" s="15"/>
      <c r="T23" s="15"/>
      <c r="U23" s="15"/>
      <c r="V23" s="15"/>
      <c r="W23" s="15"/>
      <c r="X23" s="15"/>
    </row>
    <row r="24" spans="1:24" ht="31.5" customHeight="1" thickTop="1">
      <c r="A24" s="23" t="s">
        <v>2</v>
      </c>
      <c r="B24" s="41">
        <f>COUNTA('pow rez'!K3:K11)</f>
        <v>9</v>
      </c>
      <c r="C24" s="72">
        <f>SUM('pow rez'!J3:J11)</f>
        <v>68331851.269999996</v>
      </c>
      <c r="D24" s="73">
        <f>SUM('pow rez'!L3:L11)</f>
        <v>34165928.269999996</v>
      </c>
      <c r="E24" s="74">
        <f>SUM('pow rez'!K3:K11)</f>
        <v>34165923</v>
      </c>
      <c r="F24" s="75">
        <f>SUM('pow rez'!N3:N11)</f>
        <v>0</v>
      </c>
      <c r="G24" s="75">
        <f>SUM('pow rez'!O3:O11)</f>
        <v>0</v>
      </c>
      <c r="H24" s="75">
        <f>SUM('pow rez'!P3:P11)</f>
        <v>0</v>
      </c>
      <c r="I24" s="75">
        <f>SUM('pow rez'!Q3:Q11)</f>
        <v>0</v>
      </c>
      <c r="J24" s="75">
        <f>SUM('pow rez'!R3:R11)</f>
        <v>30875924</v>
      </c>
      <c r="K24" s="75">
        <f>SUM('pow rez'!S3:S11)</f>
        <v>3289999</v>
      </c>
      <c r="L24" s="75">
        <f>SUM('pow rez'!T3:T11)</f>
        <v>0</v>
      </c>
      <c r="M24" s="75">
        <f>SUM('pow rez'!U3:U11)</f>
        <v>0</v>
      </c>
      <c r="N24" s="75">
        <f>SUM('pow rez'!V3:V11)</f>
        <v>0</v>
      </c>
      <c r="O24" s="75">
        <f>SUM('pow rez'!W3:W11)</f>
        <v>0</v>
      </c>
      <c r="P24" s="13" t="b">
        <f t="shared" ref="P24:P36" si="7">C24=(D24+E24)</f>
        <v>1</v>
      </c>
      <c r="Q24" s="18" t="b">
        <f t="shared" ref="Q24:Q36" si="8">E24=SUM(F24:O24)</f>
        <v>1</v>
      </c>
      <c r="R24" s="14"/>
      <c r="S24" s="14"/>
      <c r="T24" s="14"/>
      <c r="U24" s="14"/>
      <c r="V24" s="14"/>
      <c r="W24" s="14"/>
      <c r="X24" s="14"/>
    </row>
    <row r="25" spans="1:24" ht="31.5" customHeight="1">
      <c r="A25" s="25" t="s">
        <v>36</v>
      </c>
      <c r="B25" s="43">
        <f>COUNTIF('pow rez'!C3:C11,"N")</f>
        <v>8</v>
      </c>
      <c r="C25" s="82">
        <f>SUMIF('pow rez'!C3:C11,"N",'pow rez'!J3:J11)</f>
        <v>60751852.269999996</v>
      </c>
      <c r="D25" s="83">
        <f>SUMIF('pow rez'!C3:C11,"N",'pow rez'!L3:L11)</f>
        <v>30375928.27</v>
      </c>
      <c r="E25" s="84">
        <f>SUMIF('pow rez'!C3:C11,"N",'pow rez'!K3:K11)</f>
        <v>30375924</v>
      </c>
      <c r="F25" s="85">
        <f>SUMIF('pow rez'!$C$3:$C$11,"N",'pow rez'!N3:N11)</f>
        <v>0</v>
      </c>
      <c r="G25" s="85">
        <f>SUMIF('pow rez'!$C$3:$C$11,"N",'pow rez'!O3:O11)</f>
        <v>0</v>
      </c>
      <c r="H25" s="85">
        <f>SUMIF('pow rez'!$C$3:$C$11,"N",'pow rez'!P3:P11)</f>
        <v>0</v>
      </c>
      <c r="I25" s="85">
        <f>SUMIF('pow rez'!$C$3:$C$11,"N",'pow rez'!Q3:Q11)</f>
        <v>0</v>
      </c>
      <c r="J25" s="85">
        <f>SUMIF('pow rez'!$C$3:$C$11,"N",'pow rez'!R3:R11)</f>
        <v>30375924</v>
      </c>
      <c r="K25" s="85">
        <f>SUMIF('pow rez'!$C$3:$C$11,"N",'pow rez'!S3:S11)</f>
        <v>0</v>
      </c>
      <c r="L25" s="85">
        <f>SUMIF('pow rez'!$C$3:$C$11,"N",'pow rez'!T3:T11)</f>
        <v>0</v>
      </c>
      <c r="M25" s="85">
        <f>SUMIF('pow rez'!$C$3:$C$11,"N",'pow rez'!U3:U11)</f>
        <v>0</v>
      </c>
      <c r="N25" s="85">
        <f>SUMIF('pow rez'!$C$3:$C$11,"N",'pow rez'!V3:V11)</f>
        <v>0</v>
      </c>
      <c r="O25" s="85">
        <f>SUMIF('pow rez'!$C$3:$C$11,"N",'pow rez'!W3:W11)</f>
        <v>0</v>
      </c>
      <c r="P25" s="13" t="b">
        <f t="shared" si="7"/>
        <v>1</v>
      </c>
      <c r="Q25" s="18" t="b">
        <f t="shared" si="8"/>
        <v>1</v>
      </c>
      <c r="R25" s="14"/>
      <c r="S25" s="14"/>
      <c r="T25" s="14"/>
      <c r="U25" s="14"/>
      <c r="V25" s="14"/>
      <c r="W25" s="14"/>
      <c r="X25" s="14"/>
    </row>
    <row r="26" spans="1:24" ht="31.5" customHeight="1" thickBot="1">
      <c r="A26" s="26" t="s">
        <v>37</v>
      </c>
      <c r="B26" s="44">
        <f>COUNTIF('pow rez'!C3:C11,"W")</f>
        <v>1</v>
      </c>
      <c r="C26" s="87">
        <f>SUMIF('pow rez'!C3:C11,"W",'pow rez'!J3:J11)</f>
        <v>7579999</v>
      </c>
      <c r="D26" s="88">
        <f>SUMIF('pow rez'!C3:C11,"W",'pow rez'!L3:L11)</f>
        <v>3790000</v>
      </c>
      <c r="E26" s="89">
        <f>SUMIF('pow rez'!C3:C11,"W",'pow rez'!K3:K11)</f>
        <v>3789999</v>
      </c>
      <c r="F26" s="90">
        <f>SUMIF('pow rez'!$C$3:$C$11,"W",'pow rez'!N3:N11)</f>
        <v>0</v>
      </c>
      <c r="G26" s="90">
        <f>SUMIF('pow rez'!$C$3:$C$11,"W",'pow rez'!O3:O11)</f>
        <v>0</v>
      </c>
      <c r="H26" s="90">
        <f>SUMIF('pow rez'!$C$3:$C$11,"W",'pow rez'!P3:P11)</f>
        <v>0</v>
      </c>
      <c r="I26" s="90">
        <f>SUMIF('pow rez'!$C$3:$C$11,"W",'pow rez'!Q3:Q11)</f>
        <v>0</v>
      </c>
      <c r="J26" s="90">
        <f>SUMIF('pow rez'!$C$3:$C$11,"W",'pow rez'!R3:R11)</f>
        <v>500000</v>
      </c>
      <c r="K26" s="90">
        <f>SUMIF('pow rez'!$C$3:$C$11,"W",'pow rez'!S3:S11)</f>
        <v>3289999</v>
      </c>
      <c r="L26" s="90">
        <f>SUMIF('pow rez'!$C$3:$C$11,"W",'pow rez'!T3:T11)</f>
        <v>0</v>
      </c>
      <c r="M26" s="90">
        <f>SUMIF('pow rez'!$C$3:$C$11,"W",'pow rez'!U3:U11)</f>
        <v>0</v>
      </c>
      <c r="N26" s="90">
        <f>SUMIF('pow rez'!$C$3:$C$11,"W",'pow rez'!V3:V11)</f>
        <v>0</v>
      </c>
      <c r="O26" s="90">
        <f>SUMIF('pow rez'!$C$3:$C$11,"W",'pow rez'!W3:W11)</f>
        <v>0</v>
      </c>
      <c r="P26" s="13" t="b">
        <f t="shared" si="7"/>
        <v>1</v>
      </c>
      <c r="Q26" s="18" t="b">
        <f t="shared" si="8"/>
        <v>1</v>
      </c>
      <c r="R26" s="14"/>
      <c r="S26" s="14"/>
      <c r="T26" s="14"/>
      <c r="U26" s="14"/>
      <c r="V26" s="14"/>
      <c r="W26" s="14"/>
      <c r="X26" s="14"/>
    </row>
    <row r="27" spans="1:24" ht="31.5" customHeight="1" thickTop="1">
      <c r="A27" s="23" t="s">
        <v>3</v>
      </c>
      <c r="B27" s="41">
        <f>COUNTA('gm rez'!L3:L53)</f>
        <v>51</v>
      </c>
      <c r="C27" s="72">
        <f>SUM('gm rez'!K3:K53)</f>
        <v>113616334.97</v>
      </c>
      <c r="D27" s="73">
        <f>SUM('gm rez'!M3:M53)</f>
        <v>56808176.969999999</v>
      </c>
      <c r="E27" s="74">
        <f>SUM('gm rez'!L3:L53)</f>
        <v>56808158</v>
      </c>
      <c r="F27" s="75">
        <f>SUM('gm rez'!O3:O53)</f>
        <v>0</v>
      </c>
      <c r="G27" s="72">
        <f>SUM('gm rez'!P3:P53)</f>
        <v>0</v>
      </c>
      <c r="H27" s="72">
        <f>SUM('gm rez'!Q3:Q53)</f>
        <v>0</v>
      </c>
      <c r="I27" s="72">
        <f>SUM('gm rez'!R3:R53)</f>
        <v>0</v>
      </c>
      <c r="J27" s="72">
        <f>SUM('gm rez'!S3:S53)</f>
        <v>56808158</v>
      </c>
      <c r="K27" s="72">
        <f>SUM('gm rez'!T3:T53)</f>
        <v>0</v>
      </c>
      <c r="L27" s="72">
        <f>SUM('gm rez'!U3:U53)</f>
        <v>0</v>
      </c>
      <c r="M27" s="72">
        <f>SUM('gm rez'!V3:V53)</f>
        <v>0</v>
      </c>
      <c r="N27" s="72">
        <f>SUM('gm rez'!W3:W53)</f>
        <v>0</v>
      </c>
      <c r="O27" s="76">
        <f>SUM('gm rez'!X3:X53)</f>
        <v>0</v>
      </c>
      <c r="P27" s="13" t="b">
        <f t="shared" si="7"/>
        <v>1</v>
      </c>
      <c r="Q27" s="18" t="b">
        <f t="shared" si="8"/>
        <v>1</v>
      </c>
      <c r="R27" s="17"/>
      <c r="S27" s="17"/>
      <c r="T27" s="17"/>
      <c r="U27" s="17"/>
      <c r="V27" s="7"/>
      <c r="W27" s="7"/>
      <c r="X27" s="7"/>
    </row>
    <row r="28" spans="1:24" ht="31.5" customHeight="1">
      <c r="A28" s="25" t="s">
        <v>36</v>
      </c>
      <c r="B28" s="43">
        <f>COUNTIF('gm rez'!C3:C53,"N")</f>
        <v>51</v>
      </c>
      <c r="C28" s="82">
        <f>SUMIF('gm rez'!C3:C53,"N",'gm rez'!K3:K53)</f>
        <v>113616334.97</v>
      </c>
      <c r="D28" s="83">
        <f>SUMIF('gm rez'!C3:C53,"N",'gm rez'!M3:M53)</f>
        <v>56808176.969999999</v>
      </c>
      <c r="E28" s="84">
        <f>SUMIF('gm rez'!C3:C53,"N",'gm rez'!L3:L53)</f>
        <v>56808158</v>
      </c>
      <c r="F28" s="85">
        <f>SUMIF('gm rez'!C3:C53,"N",'gm rez'!O3:O53)</f>
        <v>0</v>
      </c>
      <c r="G28" s="82">
        <f>SUMIF('gm rez'!C3:C53,"N",'gm rez'!P3:P53)</f>
        <v>0</v>
      </c>
      <c r="H28" s="82">
        <f>SUMIF('gm rez'!C3:C53,"N",'gm rez'!Q3:Q53)</f>
        <v>0</v>
      </c>
      <c r="I28" s="82">
        <f>SUMIF('gm rez'!C3:C53,"N",'gm rez'!R3:R53)</f>
        <v>0</v>
      </c>
      <c r="J28" s="82">
        <f>SUMIF('gm rez'!C3:C53,"N",'gm rez'!S3:S53)</f>
        <v>56808158</v>
      </c>
      <c r="K28" s="82">
        <f>SUMIF('gm rez'!C3:C53,"N",'gm rez'!T3:T53)</f>
        <v>0</v>
      </c>
      <c r="L28" s="82">
        <f>SUMIF('gm rez'!C3:C53,"N",'gm rez'!U3:U53)</f>
        <v>0</v>
      </c>
      <c r="M28" s="82">
        <f>SUMIF('gm rez'!C3:C53,"N",'gm rez'!V3:V53)</f>
        <v>0</v>
      </c>
      <c r="N28" s="82">
        <f>SUMIF('gm rez'!C3:C53,"N",'gm rez'!W3:W53)</f>
        <v>0</v>
      </c>
      <c r="O28" s="86">
        <f>SUMIF('gm rez'!C3:C53,"N",'gm rez'!X3:X53)</f>
        <v>0</v>
      </c>
      <c r="P28" s="13" t="b">
        <f t="shared" si="7"/>
        <v>1</v>
      </c>
      <c r="Q28" s="18" t="b">
        <f t="shared" si="8"/>
        <v>1</v>
      </c>
      <c r="R28" s="17"/>
      <c r="S28" s="17"/>
      <c r="T28" s="17"/>
      <c r="U28" s="17"/>
      <c r="V28" s="7"/>
      <c r="W28" s="7"/>
      <c r="X28" s="7"/>
    </row>
    <row r="29" spans="1:24" ht="31.5" customHeight="1" thickBot="1">
      <c r="A29" s="26" t="s">
        <v>37</v>
      </c>
      <c r="B29" s="44">
        <f>COUNTIF('gm rez'!C3:C53,"W")</f>
        <v>0</v>
      </c>
      <c r="C29" s="87">
        <f>SUMIF('gm rez'!C3:C53,"W",'gm rez'!K3:K53)</f>
        <v>0</v>
      </c>
      <c r="D29" s="88">
        <f>SUMIF('gm rez'!C3:C53,"W",'gm rez'!M3:M53)</f>
        <v>0</v>
      </c>
      <c r="E29" s="89">
        <f>SUMIF('gm rez'!C3:C53,"W",'gm rez'!L3:L53)</f>
        <v>0</v>
      </c>
      <c r="F29" s="90">
        <f>SUMIF('gm rez'!C3:C53,"W",'gm rez'!O3:O53)</f>
        <v>0</v>
      </c>
      <c r="G29" s="87">
        <f>SUMIF('gm rez'!C3:C53,"W",'gm rez'!P3:P53)</f>
        <v>0</v>
      </c>
      <c r="H29" s="87">
        <f>SUMIF('gm rez'!C3:C53,"W",'gm rez'!Q3:Q53)</f>
        <v>0</v>
      </c>
      <c r="I29" s="87">
        <f>SUMIF('gm rez'!C3:C53,"W",'gm rez'!R3:R53)</f>
        <v>0</v>
      </c>
      <c r="J29" s="87">
        <f>SUMIF('gm rez'!C3:C53,"W",'gm rez'!S3:S53)</f>
        <v>0</v>
      </c>
      <c r="K29" s="87">
        <f>SUMIF('gm rez'!C3:C53,"W",'gm rez'!T3:T53)</f>
        <v>0</v>
      </c>
      <c r="L29" s="87">
        <f>SUMIF('gm rez'!C3:C53,"W",'gm rez'!U3:U53)</f>
        <v>0</v>
      </c>
      <c r="M29" s="87">
        <f>SUMIF('gm rez'!C3:C53,"W",'gm rez'!V3:V53)</f>
        <v>0</v>
      </c>
      <c r="N29" s="87">
        <f>SUMIF('gm rez'!C3:C53,"W",'gm rez'!W3:W53)</f>
        <v>0</v>
      </c>
      <c r="O29" s="91">
        <f>SUMIF('gm rez'!C3:C53,"W",'gm rez'!X3:X53)</f>
        <v>0</v>
      </c>
      <c r="P29" s="13" t="b">
        <f t="shared" si="7"/>
        <v>1</v>
      </c>
      <c r="Q29" s="18" t="b">
        <f t="shared" si="8"/>
        <v>1</v>
      </c>
      <c r="R29" s="17"/>
      <c r="S29" s="17"/>
      <c r="T29" s="17"/>
      <c r="U29" s="17"/>
      <c r="V29" s="7"/>
      <c r="W29" s="7"/>
      <c r="X29" s="7"/>
    </row>
    <row r="30" spans="1:24" ht="31.5" customHeight="1" thickTop="1">
      <c r="A30" s="31" t="s">
        <v>152</v>
      </c>
      <c r="B30" s="49">
        <f>B24+B27</f>
        <v>60</v>
      </c>
      <c r="C30" s="111">
        <f t="shared" ref="C30:O30" si="9">C24+C27</f>
        <v>181948186.24000001</v>
      </c>
      <c r="D30" s="112">
        <f t="shared" si="9"/>
        <v>90974105.239999995</v>
      </c>
      <c r="E30" s="113">
        <f t="shared" si="9"/>
        <v>90974081</v>
      </c>
      <c r="F30" s="114">
        <f t="shared" si="9"/>
        <v>0</v>
      </c>
      <c r="G30" s="111">
        <f t="shared" si="9"/>
        <v>0</v>
      </c>
      <c r="H30" s="111">
        <f t="shared" si="9"/>
        <v>0</v>
      </c>
      <c r="I30" s="111">
        <f t="shared" si="9"/>
        <v>0</v>
      </c>
      <c r="J30" s="111">
        <f t="shared" si="9"/>
        <v>87684082</v>
      </c>
      <c r="K30" s="111">
        <f t="shared" si="9"/>
        <v>3289999</v>
      </c>
      <c r="L30" s="111">
        <f t="shared" si="9"/>
        <v>0</v>
      </c>
      <c r="M30" s="111">
        <f t="shared" si="9"/>
        <v>0</v>
      </c>
      <c r="N30" s="111">
        <f t="shared" si="9"/>
        <v>0</v>
      </c>
      <c r="O30" s="115">
        <f t="shared" si="9"/>
        <v>0</v>
      </c>
      <c r="P30" s="13" t="b">
        <f t="shared" si="7"/>
        <v>1</v>
      </c>
      <c r="Q30" s="18" t="b">
        <f t="shared" si="8"/>
        <v>1</v>
      </c>
    </row>
    <row r="31" spans="1:24" ht="31.5" customHeight="1">
      <c r="A31" s="19" t="s">
        <v>36</v>
      </c>
      <c r="B31" s="50">
        <f t="shared" ref="B31:O31" si="10">B25+B28</f>
        <v>59</v>
      </c>
      <c r="C31" s="116">
        <f t="shared" si="10"/>
        <v>174368187.24000001</v>
      </c>
      <c r="D31" s="117">
        <f t="shared" si="10"/>
        <v>87184105.239999995</v>
      </c>
      <c r="E31" s="84">
        <f t="shared" si="10"/>
        <v>87184082</v>
      </c>
      <c r="F31" s="118">
        <f t="shared" si="10"/>
        <v>0</v>
      </c>
      <c r="G31" s="116">
        <f t="shared" si="10"/>
        <v>0</v>
      </c>
      <c r="H31" s="116">
        <f t="shared" si="10"/>
        <v>0</v>
      </c>
      <c r="I31" s="116">
        <f t="shared" si="10"/>
        <v>0</v>
      </c>
      <c r="J31" s="116">
        <f t="shared" si="10"/>
        <v>87184082</v>
      </c>
      <c r="K31" s="116">
        <f t="shared" si="10"/>
        <v>0</v>
      </c>
      <c r="L31" s="116">
        <f t="shared" si="10"/>
        <v>0</v>
      </c>
      <c r="M31" s="116">
        <f t="shared" si="10"/>
        <v>0</v>
      </c>
      <c r="N31" s="116">
        <f t="shared" si="10"/>
        <v>0</v>
      </c>
      <c r="O31" s="119">
        <f t="shared" si="10"/>
        <v>0</v>
      </c>
      <c r="P31" s="13" t="b">
        <f t="shared" si="7"/>
        <v>1</v>
      </c>
      <c r="Q31" s="18" t="b">
        <f t="shared" si="8"/>
        <v>1</v>
      </c>
    </row>
    <row r="32" spans="1:24" ht="31.5" customHeight="1" thickBot="1">
      <c r="A32" s="32" t="s">
        <v>37</v>
      </c>
      <c r="B32" s="51">
        <f t="shared" ref="B32:O32" si="11">B26+B29</f>
        <v>1</v>
      </c>
      <c r="C32" s="120">
        <f t="shared" si="11"/>
        <v>7579999</v>
      </c>
      <c r="D32" s="121">
        <f t="shared" si="11"/>
        <v>3790000</v>
      </c>
      <c r="E32" s="122">
        <f t="shared" si="11"/>
        <v>3789999</v>
      </c>
      <c r="F32" s="123">
        <f t="shared" si="11"/>
        <v>0</v>
      </c>
      <c r="G32" s="120">
        <f t="shared" si="11"/>
        <v>0</v>
      </c>
      <c r="H32" s="120">
        <f t="shared" si="11"/>
        <v>0</v>
      </c>
      <c r="I32" s="120">
        <f t="shared" si="11"/>
        <v>0</v>
      </c>
      <c r="J32" s="120">
        <f t="shared" si="11"/>
        <v>500000</v>
      </c>
      <c r="K32" s="120">
        <f t="shared" si="11"/>
        <v>3289999</v>
      </c>
      <c r="L32" s="120">
        <f t="shared" si="11"/>
        <v>0</v>
      </c>
      <c r="M32" s="120">
        <f t="shared" si="11"/>
        <v>0</v>
      </c>
      <c r="N32" s="120">
        <f t="shared" si="11"/>
        <v>0</v>
      </c>
      <c r="O32" s="124">
        <f t="shared" si="11"/>
        <v>0</v>
      </c>
      <c r="P32" s="13" t="b">
        <f t="shared" si="7"/>
        <v>1</v>
      </c>
      <c r="Q32" s="18" t="b">
        <f t="shared" si="8"/>
        <v>1</v>
      </c>
    </row>
    <row r="33" spans="1:17" ht="31.5" customHeight="1">
      <c r="A33" s="61" t="s">
        <v>151</v>
      </c>
      <c r="B33" s="58">
        <f>B20+B30</f>
        <v>176</v>
      </c>
      <c r="C33" s="125">
        <f t="shared" ref="C33:O33" si="12">C20+C30</f>
        <v>717699757.13000011</v>
      </c>
      <c r="D33" s="126">
        <f t="shared" si="12"/>
        <v>365328413.00999999</v>
      </c>
      <c r="E33" s="127">
        <f t="shared" si="12"/>
        <v>352371344.12</v>
      </c>
      <c r="F33" s="128">
        <f t="shared" si="12"/>
        <v>0</v>
      </c>
      <c r="G33" s="125">
        <f t="shared" si="12"/>
        <v>777902</v>
      </c>
      <c r="H33" s="125">
        <f>H20+H30</f>
        <v>12143232</v>
      </c>
      <c r="I33" s="125">
        <f t="shared" si="12"/>
        <v>40170377</v>
      </c>
      <c r="J33" s="125">
        <f t="shared" si="12"/>
        <v>219551570.12</v>
      </c>
      <c r="K33" s="125">
        <f t="shared" si="12"/>
        <v>48512961</v>
      </c>
      <c r="L33" s="125">
        <f t="shared" si="12"/>
        <v>20444152</v>
      </c>
      <c r="M33" s="125">
        <f t="shared" si="12"/>
        <v>7150203</v>
      </c>
      <c r="N33" s="125">
        <f t="shared" si="12"/>
        <v>3620947</v>
      </c>
      <c r="O33" s="129">
        <f t="shared" si="12"/>
        <v>0</v>
      </c>
      <c r="P33" s="13" t="b">
        <f t="shared" si="7"/>
        <v>1</v>
      </c>
      <c r="Q33" s="18" t="b">
        <f t="shared" si="8"/>
        <v>1</v>
      </c>
    </row>
    <row r="34" spans="1:17" ht="31.5" customHeight="1">
      <c r="A34" s="62" t="s">
        <v>35</v>
      </c>
      <c r="B34" s="59">
        <f>B21</f>
        <v>33</v>
      </c>
      <c r="C34" s="130">
        <f t="shared" ref="C34:O34" si="13">C21</f>
        <v>241697539.89000002</v>
      </c>
      <c r="D34" s="131">
        <f t="shared" si="13"/>
        <v>125605414.88999999</v>
      </c>
      <c r="E34" s="79">
        <f t="shared" si="13"/>
        <v>116092125</v>
      </c>
      <c r="F34" s="132">
        <f t="shared" si="13"/>
        <v>0</v>
      </c>
      <c r="G34" s="130">
        <f t="shared" si="13"/>
        <v>777902</v>
      </c>
      <c r="H34" s="130">
        <f t="shared" si="13"/>
        <v>12143232</v>
      </c>
      <c r="I34" s="130">
        <f t="shared" si="13"/>
        <v>40170377</v>
      </c>
      <c r="J34" s="130">
        <f t="shared" si="13"/>
        <v>43290040</v>
      </c>
      <c r="K34" s="130">
        <f t="shared" si="13"/>
        <v>13728074</v>
      </c>
      <c r="L34" s="130">
        <f t="shared" si="13"/>
        <v>5982500</v>
      </c>
      <c r="M34" s="130">
        <f t="shared" si="13"/>
        <v>0</v>
      </c>
      <c r="N34" s="130">
        <f t="shared" si="13"/>
        <v>0</v>
      </c>
      <c r="O34" s="133">
        <f t="shared" si="13"/>
        <v>0</v>
      </c>
      <c r="P34" s="13" t="b">
        <f t="shared" si="7"/>
        <v>1</v>
      </c>
      <c r="Q34" s="18" t="b">
        <f t="shared" si="8"/>
        <v>1</v>
      </c>
    </row>
    <row r="35" spans="1:17" ht="31.5" customHeight="1">
      <c r="A35" s="63" t="s">
        <v>36</v>
      </c>
      <c r="B35" s="52">
        <f>B22+B31</f>
        <v>120</v>
      </c>
      <c r="C35" s="134">
        <f t="shared" ref="C35:O36" si="14">C22+C31</f>
        <v>320020638.24000001</v>
      </c>
      <c r="D35" s="135">
        <f t="shared" si="14"/>
        <v>165752204.12</v>
      </c>
      <c r="E35" s="136">
        <f t="shared" si="14"/>
        <v>154268434.12</v>
      </c>
      <c r="F35" s="137">
        <f t="shared" si="14"/>
        <v>0</v>
      </c>
      <c r="G35" s="134">
        <f t="shared" si="14"/>
        <v>0</v>
      </c>
      <c r="H35" s="134">
        <f t="shared" si="14"/>
        <v>0</v>
      </c>
      <c r="I35" s="134">
        <f t="shared" si="14"/>
        <v>0</v>
      </c>
      <c r="J35" s="134">
        <f t="shared" si="14"/>
        <v>154268434.12</v>
      </c>
      <c r="K35" s="134">
        <f t="shared" si="14"/>
        <v>0</v>
      </c>
      <c r="L35" s="134">
        <f t="shared" si="14"/>
        <v>0</v>
      </c>
      <c r="M35" s="134">
        <f t="shared" si="14"/>
        <v>0</v>
      </c>
      <c r="N35" s="134">
        <f t="shared" si="14"/>
        <v>0</v>
      </c>
      <c r="O35" s="138">
        <f t="shared" si="14"/>
        <v>0</v>
      </c>
      <c r="P35" s="13" t="b">
        <f t="shared" si="7"/>
        <v>1</v>
      </c>
      <c r="Q35" s="18" t="b">
        <f t="shared" si="8"/>
        <v>1</v>
      </c>
    </row>
    <row r="36" spans="1:17" ht="31.5" customHeight="1" thickBot="1">
      <c r="A36" s="64" t="s">
        <v>37</v>
      </c>
      <c r="B36" s="60">
        <f>B23+B32</f>
        <v>23</v>
      </c>
      <c r="C36" s="139">
        <f t="shared" si="14"/>
        <v>155981579</v>
      </c>
      <c r="D36" s="140">
        <f t="shared" si="14"/>
        <v>73970794</v>
      </c>
      <c r="E36" s="141">
        <f t="shared" si="14"/>
        <v>82010785</v>
      </c>
      <c r="F36" s="142">
        <f t="shared" si="14"/>
        <v>0</v>
      </c>
      <c r="G36" s="139">
        <f t="shared" si="14"/>
        <v>0</v>
      </c>
      <c r="H36" s="139">
        <f t="shared" si="14"/>
        <v>0</v>
      </c>
      <c r="I36" s="139">
        <f t="shared" si="14"/>
        <v>0</v>
      </c>
      <c r="J36" s="139">
        <f t="shared" si="14"/>
        <v>21993096</v>
      </c>
      <c r="K36" s="139">
        <f t="shared" si="14"/>
        <v>34784887</v>
      </c>
      <c r="L36" s="139">
        <f t="shared" si="14"/>
        <v>14461652</v>
      </c>
      <c r="M36" s="139">
        <f t="shared" si="14"/>
        <v>7150203</v>
      </c>
      <c r="N36" s="139">
        <f t="shared" si="14"/>
        <v>3620947</v>
      </c>
      <c r="O36" s="143">
        <f t="shared" si="14"/>
        <v>0</v>
      </c>
      <c r="P36" s="13" t="b">
        <f t="shared" si="7"/>
        <v>1</v>
      </c>
      <c r="Q36" s="18" t="b">
        <f t="shared" si="8"/>
        <v>1</v>
      </c>
    </row>
    <row r="38" spans="1:17">
      <c r="B38" s="1" t="b">
        <f>B33=B34+B35+B36</f>
        <v>1</v>
      </c>
      <c r="C38" s="9" t="b">
        <f t="shared" ref="C38:O38" si="15">C33=C34+C35+C36</f>
        <v>1</v>
      </c>
      <c r="D38" s="9" t="b">
        <f t="shared" si="15"/>
        <v>1</v>
      </c>
      <c r="E38" s="9" t="b">
        <f t="shared" si="15"/>
        <v>1</v>
      </c>
      <c r="F38" s="9" t="b">
        <f t="shared" si="15"/>
        <v>1</v>
      </c>
      <c r="G38" s="9" t="b">
        <f t="shared" si="15"/>
        <v>1</v>
      </c>
      <c r="H38" s="9" t="b">
        <f t="shared" si="15"/>
        <v>1</v>
      </c>
      <c r="I38" s="9" t="b">
        <f t="shared" si="15"/>
        <v>1</v>
      </c>
      <c r="J38" s="9" t="b">
        <f t="shared" si="15"/>
        <v>1</v>
      </c>
      <c r="K38" s="9" t="b">
        <f t="shared" si="15"/>
        <v>1</v>
      </c>
      <c r="L38" s="9" t="b">
        <f t="shared" si="15"/>
        <v>1</v>
      </c>
      <c r="M38" s="9" t="b">
        <f t="shared" si="15"/>
        <v>1</v>
      </c>
      <c r="N38" s="9" t="b">
        <f t="shared" si="15"/>
        <v>1</v>
      </c>
      <c r="O38" s="9" t="b">
        <f t="shared" si="15"/>
        <v>1</v>
      </c>
    </row>
    <row r="39" spans="1:17">
      <c r="B39" s="1" t="b">
        <f>B21=B34</f>
        <v>1</v>
      </c>
      <c r="C39" s="9" t="b">
        <f t="shared" ref="C39:O39" si="16">C21=C34</f>
        <v>1</v>
      </c>
      <c r="D39" s="9" t="b">
        <f t="shared" si="16"/>
        <v>1</v>
      </c>
      <c r="E39" s="9" t="b">
        <f t="shared" si="16"/>
        <v>1</v>
      </c>
      <c r="F39" s="9" t="b">
        <f t="shared" si="16"/>
        <v>1</v>
      </c>
      <c r="G39" s="9" t="b">
        <f t="shared" si="16"/>
        <v>1</v>
      </c>
      <c r="H39" s="9" t="b">
        <f t="shared" si="16"/>
        <v>1</v>
      </c>
      <c r="I39" s="9" t="b">
        <f t="shared" si="16"/>
        <v>1</v>
      </c>
      <c r="J39" s="9" t="b">
        <f t="shared" si="16"/>
        <v>1</v>
      </c>
      <c r="K39" s="9" t="b">
        <f t="shared" si="16"/>
        <v>1</v>
      </c>
      <c r="L39" s="9" t="b">
        <f t="shared" si="16"/>
        <v>1</v>
      </c>
      <c r="M39" s="9" t="b">
        <f t="shared" si="16"/>
        <v>1</v>
      </c>
      <c r="N39" s="9" t="b">
        <f t="shared" si="16"/>
        <v>1</v>
      </c>
      <c r="O39" s="9" t="b">
        <f t="shared" si="16"/>
        <v>1</v>
      </c>
    </row>
    <row r="40" spans="1:17">
      <c r="B40" s="1" t="b">
        <f>B14+B18+B25+B28=B35</f>
        <v>1</v>
      </c>
      <c r="C40" s="9" t="b">
        <f t="shared" ref="C40:O41" si="17">C14+C18+C25+C28=C35</f>
        <v>1</v>
      </c>
      <c r="D40" s="9" t="b">
        <f t="shared" si="17"/>
        <v>1</v>
      </c>
      <c r="E40" s="9" t="b">
        <f t="shared" si="17"/>
        <v>1</v>
      </c>
      <c r="F40" s="9" t="b">
        <f t="shared" si="17"/>
        <v>1</v>
      </c>
      <c r="G40" s="9" t="b">
        <f t="shared" si="17"/>
        <v>1</v>
      </c>
      <c r="H40" s="9" t="b">
        <f t="shared" si="17"/>
        <v>1</v>
      </c>
      <c r="I40" s="9" t="b">
        <f t="shared" si="17"/>
        <v>1</v>
      </c>
      <c r="J40" s="9" t="b">
        <f t="shared" si="17"/>
        <v>1</v>
      </c>
      <c r="K40" s="9" t="b">
        <f t="shared" si="17"/>
        <v>1</v>
      </c>
      <c r="L40" s="9" t="b">
        <f t="shared" si="17"/>
        <v>1</v>
      </c>
      <c r="M40" s="9" t="b">
        <f t="shared" si="17"/>
        <v>1</v>
      </c>
      <c r="N40" s="9" t="b">
        <f t="shared" si="17"/>
        <v>1</v>
      </c>
      <c r="O40" s="9" t="b">
        <f t="shared" si="17"/>
        <v>1</v>
      </c>
    </row>
    <row r="41" spans="1:17">
      <c r="B41" s="1" t="b">
        <f>B15+B19+B26+B29=B36</f>
        <v>1</v>
      </c>
      <c r="C41" s="9" t="b">
        <f t="shared" si="17"/>
        <v>1</v>
      </c>
      <c r="D41" s="9" t="b">
        <f t="shared" si="17"/>
        <v>1</v>
      </c>
      <c r="E41" s="9" t="b">
        <f t="shared" si="17"/>
        <v>1</v>
      </c>
      <c r="F41" s="9" t="b">
        <f t="shared" si="17"/>
        <v>1</v>
      </c>
      <c r="G41" s="9" t="b">
        <f t="shared" si="17"/>
        <v>1</v>
      </c>
      <c r="H41" s="9" t="b">
        <f t="shared" si="17"/>
        <v>1</v>
      </c>
      <c r="I41" s="9" t="b">
        <f t="shared" si="17"/>
        <v>1</v>
      </c>
      <c r="J41" s="9" t="b">
        <f t="shared" si="17"/>
        <v>1</v>
      </c>
      <c r="K41" s="9" t="b">
        <f t="shared" si="17"/>
        <v>1</v>
      </c>
      <c r="L41" s="9" t="b">
        <f t="shared" si="17"/>
        <v>1</v>
      </c>
      <c r="M41" s="9" t="b">
        <f t="shared" si="17"/>
        <v>1</v>
      </c>
      <c r="N41" s="9" t="b">
        <f t="shared" si="17"/>
        <v>1</v>
      </c>
      <c r="O41" s="9" t="b">
        <f t="shared" si="17"/>
        <v>1</v>
      </c>
    </row>
    <row r="42" spans="1:17">
      <c r="B42" s="1" t="b">
        <f>B12=B13+B14+B15</f>
        <v>1</v>
      </c>
      <c r="C42" s="9" t="b">
        <f t="shared" ref="C42:O42" si="18">C12=C13+C14+C15</f>
        <v>1</v>
      </c>
      <c r="D42" s="9" t="b">
        <f t="shared" si="18"/>
        <v>1</v>
      </c>
      <c r="E42" s="9" t="b">
        <f>E12=E13+E14+E15</f>
        <v>1</v>
      </c>
      <c r="F42" s="9" t="b">
        <f t="shared" si="18"/>
        <v>1</v>
      </c>
      <c r="G42" s="9" t="b">
        <f t="shared" si="18"/>
        <v>1</v>
      </c>
      <c r="H42" s="9" t="b">
        <f t="shared" si="18"/>
        <v>1</v>
      </c>
      <c r="I42" s="9" t="b">
        <f t="shared" si="18"/>
        <v>1</v>
      </c>
      <c r="J42" s="9" t="b">
        <f t="shared" si="18"/>
        <v>1</v>
      </c>
      <c r="K42" s="9" t="b">
        <f t="shared" si="18"/>
        <v>1</v>
      </c>
      <c r="L42" s="9" t="b">
        <f t="shared" si="18"/>
        <v>1</v>
      </c>
      <c r="M42" s="9" t="b">
        <f t="shared" si="18"/>
        <v>1</v>
      </c>
      <c r="N42" s="9" t="b">
        <f t="shared" si="18"/>
        <v>1</v>
      </c>
      <c r="O42" s="9" t="b">
        <f t="shared" si="18"/>
        <v>1</v>
      </c>
    </row>
    <row r="43" spans="1:17">
      <c r="B43" s="1" t="b">
        <f>B16=B17+B18+B19</f>
        <v>1</v>
      </c>
      <c r="C43" s="9" t="b">
        <f t="shared" ref="C43:O43" si="19">C16=C17+C18+C19</f>
        <v>1</v>
      </c>
      <c r="D43" s="9" t="b">
        <f t="shared" si="19"/>
        <v>1</v>
      </c>
      <c r="E43" s="9" t="b">
        <f t="shared" si="19"/>
        <v>1</v>
      </c>
      <c r="F43" s="9" t="b">
        <f t="shared" si="19"/>
        <v>1</v>
      </c>
      <c r="G43" s="9" t="b">
        <f t="shared" si="19"/>
        <v>1</v>
      </c>
      <c r="H43" s="9" t="b">
        <f t="shared" si="19"/>
        <v>1</v>
      </c>
      <c r="I43" s="9" t="b">
        <f t="shared" si="19"/>
        <v>1</v>
      </c>
      <c r="J43" s="9" t="b">
        <f t="shared" si="19"/>
        <v>1</v>
      </c>
      <c r="K43" s="9" t="b">
        <f t="shared" si="19"/>
        <v>1</v>
      </c>
      <c r="L43" s="9" t="b">
        <f t="shared" si="19"/>
        <v>1</v>
      </c>
      <c r="M43" s="9" t="b">
        <f t="shared" si="19"/>
        <v>1</v>
      </c>
      <c r="N43" s="9" t="b">
        <f t="shared" si="19"/>
        <v>1</v>
      </c>
      <c r="O43" s="9" t="b">
        <f t="shared" si="19"/>
        <v>1</v>
      </c>
    </row>
    <row r="44" spans="1:17">
      <c r="B44" s="1" t="b">
        <f>B20=B21+B22+B23</f>
        <v>1</v>
      </c>
      <c r="C44" s="9" t="b">
        <f t="shared" ref="C44:O44" si="20">C20=C21+C22+C23</f>
        <v>1</v>
      </c>
      <c r="D44" s="9" t="b">
        <f t="shared" si="20"/>
        <v>1</v>
      </c>
      <c r="E44" s="9" t="b">
        <f t="shared" si="20"/>
        <v>1</v>
      </c>
      <c r="F44" s="9" t="b">
        <f t="shared" si="20"/>
        <v>1</v>
      </c>
      <c r="G44" s="9" t="b">
        <f t="shared" si="20"/>
        <v>1</v>
      </c>
      <c r="H44" s="9" t="b">
        <f t="shared" si="20"/>
        <v>1</v>
      </c>
      <c r="I44" s="9" t="b">
        <f t="shared" si="20"/>
        <v>1</v>
      </c>
      <c r="J44" s="9" t="b">
        <f t="shared" si="20"/>
        <v>1</v>
      </c>
      <c r="K44" s="9" t="b">
        <f t="shared" si="20"/>
        <v>1</v>
      </c>
      <c r="L44" s="9" t="b">
        <f t="shared" si="20"/>
        <v>1</v>
      </c>
      <c r="M44" s="9" t="b">
        <f t="shared" si="20"/>
        <v>1</v>
      </c>
      <c r="N44" s="9" t="b">
        <f t="shared" si="20"/>
        <v>1</v>
      </c>
      <c r="O44" s="9" t="b">
        <f t="shared" si="20"/>
        <v>1</v>
      </c>
    </row>
    <row r="45" spans="1:17">
      <c r="B45" s="1" t="b">
        <f>B24=B25+B26</f>
        <v>1</v>
      </c>
      <c r="C45" s="9" t="b">
        <f t="shared" ref="C45:O45" si="21">C24=C25+C26</f>
        <v>1</v>
      </c>
      <c r="D45" s="9" t="b">
        <f t="shared" si="21"/>
        <v>1</v>
      </c>
      <c r="E45" s="9" t="b">
        <f t="shared" si="21"/>
        <v>1</v>
      </c>
      <c r="F45" s="9" t="b">
        <f t="shared" si="21"/>
        <v>1</v>
      </c>
      <c r="G45" s="9" t="b">
        <f t="shared" si="21"/>
        <v>1</v>
      </c>
      <c r="H45" s="9" t="b">
        <f t="shared" si="21"/>
        <v>1</v>
      </c>
      <c r="I45" s="9" t="b">
        <f t="shared" si="21"/>
        <v>1</v>
      </c>
      <c r="J45" s="9" t="b">
        <f t="shared" si="21"/>
        <v>1</v>
      </c>
      <c r="K45" s="9" t="b">
        <f t="shared" si="21"/>
        <v>1</v>
      </c>
      <c r="L45" s="9" t="b">
        <f t="shared" si="21"/>
        <v>1</v>
      </c>
      <c r="M45" s="9" t="b">
        <f t="shared" si="21"/>
        <v>1</v>
      </c>
      <c r="N45" s="9" t="b">
        <f t="shared" si="21"/>
        <v>1</v>
      </c>
      <c r="O45" s="9" t="b">
        <f t="shared" si="21"/>
        <v>1</v>
      </c>
    </row>
    <row r="46" spans="1:17">
      <c r="B46" s="1" t="b">
        <f>B27=B28+B29</f>
        <v>1</v>
      </c>
      <c r="C46" s="9" t="b">
        <f t="shared" ref="C46:O46" si="22">C27=C28+C29</f>
        <v>1</v>
      </c>
      <c r="D46" s="9" t="b">
        <f t="shared" si="22"/>
        <v>1</v>
      </c>
      <c r="E46" s="9" t="b">
        <f t="shared" si="22"/>
        <v>1</v>
      </c>
      <c r="F46" s="9" t="b">
        <f t="shared" si="22"/>
        <v>1</v>
      </c>
      <c r="G46" s="9" t="b">
        <f t="shared" si="22"/>
        <v>1</v>
      </c>
      <c r="H46" s="9" t="b">
        <f t="shared" si="22"/>
        <v>1</v>
      </c>
      <c r="I46" s="9" t="b">
        <f t="shared" si="22"/>
        <v>1</v>
      </c>
      <c r="J46" s="9" t="b">
        <f t="shared" si="22"/>
        <v>1</v>
      </c>
      <c r="K46" s="9" t="b">
        <f t="shared" si="22"/>
        <v>1</v>
      </c>
      <c r="L46" s="9" t="b">
        <f t="shared" si="22"/>
        <v>1</v>
      </c>
      <c r="M46" s="9" t="b">
        <f t="shared" si="22"/>
        <v>1</v>
      </c>
      <c r="N46" s="9" t="b">
        <f t="shared" si="22"/>
        <v>1</v>
      </c>
      <c r="O46" s="9" t="b">
        <f t="shared" si="22"/>
        <v>1</v>
      </c>
    </row>
    <row r="47" spans="1:17">
      <c r="B47" s="1" t="b">
        <f>B30=+B31+B32</f>
        <v>1</v>
      </c>
      <c r="C47" s="9" t="b">
        <f t="shared" ref="C47:O47" si="23">C30=+C31+C32</f>
        <v>1</v>
      </c>
      <c r="D47" s="9" t="b">
        <f t="shared" si="23"/>
        <v>1</v>
      </c>
      <c r="E47" s="9" t="b">
        <f t="shared" si="23"/>
        <v>1</v>
      </c>
      <c r="F47" s="9" t="b">
        <f t="shared" si="23"/>
        <v>1</v>
      </c>
      <c r="G47" s="9" t="b">
        <f t="shared" si="23"/>
        <v>1</v>
      </c>
      <c r="H47" s="9" t="b">
        <f t="shared" si="23"/>
        <v>1</v>
      </c>
      <c r="I47" s="9" t="b">
        <f t="shared" si="23"/>
        <v>1</v>
      </c>
      <c r="J47" s="9" t="b">
        <f t="shared" si="23"/>
        <v>1</v>
      </c>
      <c r="K47" s="9" t="b">
        <f t="shared" si="23"/>
        <v>1</v>
      </c>
      <c r="L47" s="9" t="b">
        <f t="shared" si="23"/>
        <v>1</v>
      </c>
      <c r="M47" s="9" t="b">
        <f t="shared" si="23"/>
        <v>1</v>
      </c>
      <c r="N47" s="9" t="b">
        <f t="shared" si="23"/>
        <v>1</v>
      </c>
      <c r="O47" s="9" t="b">
        <f t="shared" si="23"/>
        <v>1</v>
      </c>
    </row>
  </sheetData>
  <mergeCells count="8"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Header>&amp;L&amp;K000000Województwo Pomorskie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"/>
  <sheetViews>
    <sheetView showGridLines="0" view="pageBreakPreview" topLeftCell="A22" zoomScale="90" zoomScaleNormal="78" zoomScaleSheetLayoutView="90" workbookViewId="0">
      <selection activeCell="O34" sqref="O34"/>
    </sheetView>
  </sheetViews>
  <sheetFormatPr defaultColWidth="9.140625" defaultRowHeight="11.25"/>
  <cols>
    <col min="1" max="1" width="5" style="179" customWidth="1"/>
    <col min="2" max="2" width="10" style="180" customWidth="1"/>
    <col min="3" max="3" width="9.28515625" style="180" customWidth="1"/>
    <col min="4" max="4" width="14.7109375" style="180" customWidth="1"/>
    <col min="5" max="5" width="10.7109375" style="180" customWidth="1"/>
    <col min="6" max="6" width="42.28515625" style="180" customWidth="1"/>
    <col min="7" max="7" width="7" style="180" customWidth="1"/>
    <col min="8" max="8" width="8.140625" style="180" customWidth="1"/>
    <col min="9" max="9" width="14.85546875" style="180" customWidth="1"/>
    <col min="10" max="10" width="13.28515625" style="180" customWidth="1"/>
    <col min="11" max="12" width="14.5703125" style="180" customWidth="1"/>
    <col min="13" max="13" width="13.42578125" style="180" customWidth="1"/>
    <col min="14" max="14" width="12.42578125" style="180" bestFit="1" customWidth="1"/>
    <col min="15" max="15" width="13.5703125" style="181" bestFit="1" customWidth="1"/>
    <col min="16" max="16" width="12.42578125" style="181" bestFit="1" customWidth="1"/>
    <col min="17" max="17" width="12.85546875" style="181" customWidth="1"/>
    <col min="18" max="18" width="12.140625" style="181" customWidth="1"/>
    <col min="19" max="19" width="12" style="181" bestFit="1" customWidth="1"/>
    <col min="20" max="22" width="11.140625" style="180" bestFit="1" customWidth="1"/>
    <col min="23" max="23" width="9.85546875" style="180" customWidth="1"/>
    <col min="24" max="27" width="15.7109375" style="53" customWidth="1"/>
    <col min="28" max="16384" width="9.140625" style="53"/>
  </cols>
  <sheetData>
    <row r="1" spans="1:27" ht="20.100000000000001" customHeight="1">
      <c r="A1" s="234" t="s">
        <v>4</v>
      </c>
      <c r="B1" s="230" t="s">
        <v>5</v>
      </c>
      <c r="C1" s="235" t="s">
        <v>41</v>
      </c>
      <c r="D1" s="228" t="s">
        <v>6</v>
      </c>
      <c r="E1" s="228" t="s">
        <v>31</v>
      </c>
      <c r="F1" s="228" t="s">
        <v>7</v>
      </c>
      <c r="G1" s="230" t="s">
        <v>24</v>
      </c>
      <c r="H1" s="230" t="s">
        <v>8</v>
      </c>
      <c r="I1" s="230" t="s">
        <v>21</v>
      </c>
      <c r="J1" s="230" t="s">
        <v>9</v>
      </c>
      <c r="K1" s="230" t="s">
        <v>16</v>
      </c>
      <c r="L1" s="228" t="s">
        <v>13</v>
      </c>
      <c r="M1" s="230" t="s">
        <v>11</v>
      </c>
      <c r="N1" s="231" t="s">
        <v>12</v>
      </c>
      <c r="O1" s="231"/>
      <c r="P1" s="231"/>
      <c r="Q1" s="231"/>
      <c r="R1" s="231"/>
      <c r="S1" s="231"/>
      <c r="T1" s="231"/>
      <c r="U1" s="231"/>
      <c r="V1" s="231"/>
      <c r="W1" s="231"/>
    </row>
    <row r="2" spans="1:27" ht="42" customHeight="1">
      <c r="A2" s="234"/>
      <c r="B2" s="230"/>
      <c r="C2" s="236"/>
      <c r="D2" s="229"/>
      <c r="E2" s="229"/>
      <c r="F2" s="229"/>
      <c r="G2" s="230"/>
      <c r="H2" s="230"/>
      <c r="I2" s="230"/>
      <c r="J2" s="230"/>
      <c r="K2" s="230"/>
      <c r="L2" s="229"/>
      <c r="M2" s="230"/>
      <c r="N2" s="150">
        <v>2019</v>
      </c>
      <c r="O2" s="150">
        <v>2020</v>
      </c>
      <c r="P2" s="150">
        <v>2021</v>
      </c>
      <c r="Q2" s="150">
        <v>2022</v>
      </c>
      <c r="R2" s="150">
        <v>2023</v>
      </c>
      <c r="S2" s="150">
        <v>2024</v>
      </c>
      <c r="T2" s="150">
        <v>2025</v>
      </c>
      <c r="U2" s="150">
        <v>2026</v>
      </c>
      <c r="V2" s="150">
        <v>2027</v>
      </c>
      <c r="W2" s="150">
        <v>2028</v>
      </c>
      <c r="X2" s="53" t="s">
        <v>27</v>
      </c>
      <c r="Y2" s="53" t="s">
        <v>28</v>
      </c>
      <c r="Z2" s="53" t="s">
        <v>29</v>
      </c>
      <c r="AA2" s="53" t="s">
        <v>30</v>
      </c>
    </row>
    <row r="3" spans="1:27" ht="33.75">
      <c r="A3" s="151">
        <v>1</v>
      </c>
      <c r="B3" s="151" t="s">
        <v>258</v>
      </c>
      <c r="C3" s="152" t="s">
        <v>156</v>
      </c>
      <c r="D3" s="153" t="s">
        <v>56</v>
      </c>
      <c r="E3" s="153" t="s">
        <v>137</v>
      </c>
      <c r="F3" s="151" t="s">
        <v>259</v>
      </c>
      <c r="G3" s="151" t="s">
        <v>171</v>
      </c>
      <c r="H3" s="154">
        <v>7.43</v>
      </c>
      <c r="I3" s="155" t="s">
        <v>260</v>
      </c>
      <c r="J3" s="156">
        <v>3607709.51</v>
      </c>
      <c r="K3" s="156">
        <v>1721821</v>
      </c>
      <c r="L3" s="157">
        <v>1885888.51</v>
      </c>
      <c r="M3" s="158">
        <v>0.4773</v>
      </c>
      <c r="N3" s="156">
        <v>0</v>
      </c>
      <c r="O3" s="156">
        <v>0</v>
      </c>
      <c r="P3" s="157">
        <v>602573</v>
      </c>
      <c r="Q3" s="157">
        <v>601830</v>
      </c>
      <c r="R3" s="157">
        <v>517418</v>
      </c>
      <c r="S3" s="157">
        <v>0</v>
      </c>
      <c r="T3" s="157">
        <v>0</v>
      </c>
      <c r="U3" s="157">
        <v>0</v>
      </c>
      <c r="V3" s="157">
        <v>0</v>
      </c>
      <c r="W3" s="157">
        <v>0</v>
      </c>
      <c r="X3" s="53" t="b">
        <f t="shared" ref="X3:X34" si="0">K3=SUM(N3:W3)</f>
        <v>1</v>
      </c>
      <c r="Y3" s="55">
        <f t="shared" ref="Y3:Y34" si="1">ROUND(K3/J3,4)</f>
        <v>0.4773</v>
      </c>
      <c r="Z3" s="56" t="b">
        <f t="shared" ref="Z3" si="2">Y3=M3</f>
        <v>1</v>
      </c>
      <c r="AA3" s="56" t="b">
        <f t="shared" ref="AA3" si="3">J3=K3+L3</f>
        <v>1</v>
      </c>
    </row>
    <row r="4" spans="1:27" ht="42" customHeight="1">
      <c r="A4" s="151">
        <v>2</v>
      </c>
      <c r="B4" s="151" t="s">
        <v>261</v>
      </c>
      <c r="C4" s="152" t="s">
        <v>156</v>
      </c>
      <c r="D4" s="153" t="s">
        <v>133</v>
      </c>
      <c r="E4" s="153" t="s">
        <v>150</v>
      </c>
      <c r="F4" s="151" t="s">
        <v>262</v>
      </c>
      <c r="G4" s="151" t="s">
        <v>171</v>
      </c>
      <c r="H4" s="154">
        <v>3.33</v>
      </c>
      <c r="I4" s="155" t="s">
        <v>263</v>
      </c>
      <c r="J4" s="156">
        <v>7500184.3600000003</v>
      </c>
      <c r="K4" s="156">
        <v>2217638</v>
      </c>
      <c r="L4" s="157">
        <v>5282546.3600000003</v>
      </c>
      <c r="M4" s="158">
        <v>0.29570000000000002</v>
      </c>
      <c r="N4" s="156">
        <v>0</v>
      </c>
      <c r="O4" s="156">
        <v>0</v>
      </c>
      <c r="P4" s="157">
        <v>215888</v>
      </c>
      <c r="Q4" s="157">
        <v>1901338</v>
      </c>
      <c r="R4" s="157">
        <v>100412</v>
      </c>
      <c r="S4" s="157">
        <v>0</v>
      </c>
      <c r="T4" s="157">
        <v>0</v>
      </c>
      <c r="U4" s="157">
        <v>0</v>
      </c>
      <c r="V4" s="157">
        <v>0</v>
      </c>
      <c r="W4" s="157">
        <v>0</v>
      </c>
      <c r="X4" s="53" t="b">
        <f t="shared" ref="X4:X13" si="4">K4=SUM(N4:W4)</f>
        <v>1</v>
      </c>
      <c r="Y4" s="55">
        <f t="shared" si="1"/>
        <v>0.29570000000000002</v>
      </c>
      <c r="Z4" s="56" t="b">
        <f t="shared" ref="Z4:Z13" si="5">Y4=M4</f>
        <v>1</v>
      </c>
      <c r="AA4" s="56" t="b">
        <f t="shared" ref="AA4:AA13" si="6">J4=K4+L4</f>
        <v>1</v>
      </c>
    </row>
    <row r="5" spans="1:27" ht="33.75">
      <c r="A5" s="151">
        <v>3</v>
      </c>
      <c r="B5" s="151" t="s">
        <v>264</v>
      </c>
      <c r="C5" s="152" t="s">
        <v>156</v>
      </c>
      <c r="D5" s="153" t="s">
        <v>76</v>
      </c>
      <c r="E5" s="153" t="s">
        <v>140</v>
      </c>
      <c r="F5" s="151" t="s">
        <v>265</v>
      </c>
      <c r="G5" s="151" t="s">
        <v>171</v>
      </c>
      <c r="H5" s="154">
        <v>6.05</v>
      </c>
      <c r="I5" s="155" t="s">
        <v>711</v>
      </c>
      <c r="J5" s="156">
        <v>10267934</v>
      </c>
      <c r="K5" s="156">
        <v>3787775</v>
      </c>
      <c r="L5" s="157">
        <v>6480159</v>
      </c>
      <c r="M5" s="158">
        <v>0.36890000000000001</v>
      </c>
      <c r="N5" s="156">
        <v>0</v>
      </c>
      <c r="O5" s="156">
        <v>0</v>
      </c>
      <c r="P5" s="157">
        <v>0</v>
      </c>
      <c r="Q5" s="157">
        <v>757555</v>
      </c>
      <c r="R5" s="157">
        <v>3030220</v>
      </c>
      <c r="S5" s="157">
        <v>0</v>
      </c>
      <c r="T5" s="157">
        <v>0</v>
      </c>
      <c r="U5" s="157">
        <v>0</v>
      </c>
      <c r="V5" s="157">
        <v>0</v>
      </c>
      <c r="W5" s="157">
        <v>0</v>
      </c>
      <c r="X5" s="53" t="b">
        <f t="shared" si="4"/>
        <v>1</v>
      </c>
      <c r="Y5" s="55">
        <f t="shared" si="1"/>
        <v>0.36890000000000001</v>
      </c>
      <c r="Z5" s="56" t="b">
        <f>Y5=M5</f>
        <v>1</v>
      </c>
      <c r="AA5" s="56" t="b">
        <f t="shared" si="6"/>
        <v>1</v>
      </c>
    </row>
    <row r="6" spans="1:27" ht="33.75">
      <c r="A6" s="151">
        <v>4</v>
      </c>
      <c r="B6" s="151" t="s">
        <v>266</v>
      </c>
      <c r="C6" s="152" t="s">
        <v>156</v>
      </c>
      <c r="D6" s="153" t="s">
        <v>76</v>
      </c>
      <c r="E6" s="153" t="s">
        <v>140</v>
      </c>
      <c r="F6" s="151" t="s">
        <v>267</v>
      </c>
      <c r="G6" s="151" t="s">
        <v>171</v>
      </c>
      <c r="H6" s="154">
        <v>4.75</v>
      </c>
      <c r="I6" s="155" t="s">
        <v>221</v>
      </c>
      <c r="J6" s="156">
        <v>7768079.5</v>
      </c>
      <c r="K6" s="156">
        <v>3090952</v>
      </c>
      <c r="L6" s="157">
        <v>4677127.5</v>
      </c>
      <c r="M6" s="158">
        <v>0.39789999999999998</v>
      </c>
      <c r="N6" s="156">
        <v>0</v>
      </c>
      <c r="O6" s="156">
        <v>0</v>
      </c>
      <c r="P6" s="157">
        <v>0</v>
      </c>
      <c r="Q6" s="157">
        <v>618190</v>
      </c>
      <c r="R6" s="157">
        <v>2472762</v>
      </c>
      <c r="S6" s="157">
        <v>0</v>
      </c>
      <c r="T6" s="157">
        <v>0</v>
      </c>
      <c r="U6" s="157">
        <v>0</v>
      </c>
      <c r="V6" s="157">
        <v>0</v>
      </c>
      <c r="W6" s="157">
        <v>0</v>
      </c>
      <c r="X6" s="53" t="b">
        <f t="shared" si="4"/>
        <v>1</v>
      </c>
      <c r="Y6" s="55">
        <f t="shared" si="1"/>
        <v>0.39789999999999998</v>
      </c>
      <c r="Z6" s="56" t="b">
        <f t="shared" si="5"/>
        <v>1</v>
      </c>
      <c r="AA6" s="56" t="b">
        <f t="shared" si="6"/>
        <v>1</v>
      </c>
    </row>
    <row r="7" spans="1:27" ht="33.75">
      <c r="A7" s="151">
        <v>5</v>
      </c>
      <c r="B7" s="151" t="s">
        <v>268</v>
      </c>
      <c r="C7" s="152" t="s">
        <v>156</v>
      </c>
      <c r="D7" s="153" t="s">
        <v>103</v>
      </c>
      <c r="E7" s="153" t="s">
        <v>146</v>
      </c>
      <c r="F7" s="151" t="s">
        <v>269</v>
      </c>
      <c r="G7" s="151" t="s">
        <v>171</v>
      </c>
      <c r="H7" s="154">
        <v>0.99</v>
      </c>
      <c r="I7" s="155" t="s">
        <v>712</v>
      </c>
      <c r="J7" s="156">
        <v>4285939.6900000004</v>
      </c>
      <c r="K7" s="156">
        <v>2000000</v>
      </c>
      <c r="L7" s="157">
        <v>2285939.69</v>
      </c>
      <c r="M7" s="158">
        <v>0.46660000000000001</v>
      </c>
      <c r="N7" s="156">
        <v>0</v>
      </c>
      <c r="O7" s="156">
        <v>0</v>
      </c>
      <c r="P7" s="157">
        <v>0</v>
      </c>
      <c r="Q7" s="157">
        <v>801962</v>
      </c>
      <c r="R7" s="157">
        <v>1198038</v>
      </c>
      <c r="S7" s="157">
        <v>0</v>
      </c>
      <c r="T7" s="157">
        <v>0</v>
      </c>
      <c r="U7" s="157">
        <v>0</v>
      </c>
      <c r="V7" s="157">
        <v>0</v>
      </c>
      <c r="W7" s="157">
        <v>0</v>
      </c>
      <c r="X7" s="53" t="b">
        <f t="shared" si="4"/>
        <v>1</v>
      </c>
      <c r="Y7" s="55">
        <f t="shared" ref="Y7:Y13" si="7">ROUND(K7/J7,4)</f>
        <v>0.46660000000000001</v>
      </c>
      <c r="Z7" s="56" t="b">
        <f t="shared" si="5"/>
        <v>1</v>
      </c>
      <c r="AA7" s="56" t="b">
        <f t="shared" si="6"/>
        <v>1</v>
      </c>
    </row>
    <row r="8" spans="1:27" ht="33.75">
      <c r="A8" s="151">
        <v>6</v>
      </c>
      <c r="B8" s="151" t="s">
        <v>270</v>
      </c>
      <c r="C8" s="152" t="s">
        <v>156</v>
      </c>
      <c r="D8" s="153" t="s">
        <v>103</v>
      </c>
      <c r="E8" s="153" t="s">
        <v>146</v>
      </c>
      <c r="F8" s="151" t="s">
        <v>271</v>
      </c>
      <c r="G8" s="151" t="s">
        <v>171</v>
      </c>
      <c r="H8" s="154">
        <v>0.56000000000000005</v>
      </c>
      <c r="I8" s="155" t="s">
        <v>712</v>
      </c>
      <c r="J8" s="156">
        <v>3620671.37</v>
      </c>
      <c r="K8" s="156">
        <v>1500000</v>
      </c>
      <c r="L8" s="157">
        <v>2120671.37</v>
      </c>
      <c r="M8" s="158">
        <v>0.4143</v>
      </c>
      <c r="N8" s="156">
        <v>0</v>
      </c>
      <c r="O8" s="156">
        <v>0</v>
      </c>
      <c r="P8" s="157">
        <v>0</v>
      </c>
      <c r="Q8" s="157">
        <v>602370</v>
      </c>
      <c r="R8" s="157">
        <v>897630</v>
      </c>
      <c r="S8" s="157">
        <v>0</v>
      </c>
      <c r="T8" s="157">
        <v>0</v>
      </c>
      <c r="U8" s="157">
        <v>0</v>
      </c>
      <c r="V8" s="157">
        <v>0</v>
      </c>
      <c r="W8" s="157">
        <v>0</v>
      </c>
      <c r="X8" s="53" t="b">
        <f t="shared" si="4"/>
        <v>1</v>
      </c>
      <c r="Y8" s="55">
        <f t="shared" si="7"/>
        <v>0.4143</v>
      </c>
      <c r="Z8" s="56" t="b">
        <f t="shared" si="5"/>
        <v>1</v>
      </c>
      <c r="AA8" s="56" t="b">
        <f t="shared" si="6"/>
        <v>1</v>
      </c>
    </row>
    <row r="9" spans="1:27" ht="33.75">
      <c r="A9" s="151">
        <v>7</v>
      </c>
      <c r="B9" s="151" t="s">
        <v>272</v>
      </c>
      <c r="C9" s="152" t="s">
        <v>156</v>
      </c>
      <c r="D9" s="153" t="s">
        <v>110</v>
      </c>
      <c r="E9" s="153" t="s">
        <v>147</v>
      </c>
      <c r="F9" s="151" t="s">
        <v>273</v>
      </c>
      <c r="G9" s="151" t="s">
        <v>171</v>
      </c>
      <c r="H9" s="154">
        <v>6.69</v>
      </c>
      <c r="I9" s="155" t="s">
        <v>274</v>
      </c>
      <c r="J9" s="156">
        <v>15644618.130000001</v>
      </c>
      <c r="K9" s="156">
        <v>6770222</v>
      </c>
      <c r="L9" s="157">
        <v>8874396.1300000008</v>
      </c>
      <c r="M9" s="158">
        <v>0.43280000000000002</v>
      </c>
      <c r="N9" s="156">
        <v>0</v>
      </c>
      <c r="O9" s="156">
        <v>0</v>
      </c>
      <c r="P9" s="157">
        <v>0</v>
      </c>
      <c r="Q9" s="157">
        <v>2500000</v>
      </c>
      <c r="R9" s="157">
        <v>4270222</v>
      </c>
      <c r="S9" s="157">
        <v>0</v>
      </c>
      <c r="T9" s="157">
        <v>0</v>
      </c>
      <c r="U9" s="157">
        <v>0</v>
      </c>
      <c r="V9" s="157">
        <v>0</v>
      </c>
      <c r="W9" s="157">
        <v>0</v>
      </c>
      <c r="X9" s="53" t="b">
        <f t="shared" si="4"/>
        <v>1</v>
      </c>
      <c r="Y9" s="55">
        <f t="shared" si="7"/>
        <v>0.43280000000000002</v>
      </c>
      <c r="Z9" s="56" t="b">
        <f t="shared" si="5"/>
        <v>1</v>
      </c>
      <c r="AA9" s="56" t="b">
        <f t="shared" si="6"/>
        <v>1</v>
      </c>
    </row>
    <row r="10" spans="1:27" ht="33.75">
      <c r="A10" s="151">
        <v>8</v>
      </c>
      <c r="B10" s="151" t="s">
        <v>275</v>
      </c>
      <c r="C10" s="152" t="s">
        <v>156</v>
      </c>
      <c r="D10" s="153" t="s">
        <v>276</v>
      </c>
      <c r="E10" s="153">
        <v>2262011</v>
      </c>
      <c r="F10" s="151" t="s">
        <v>277</v>
      </c>
      <c r="G10" s="151" t="s">
        <v>160</v>
      </c>
      <c r="H10" s="154">
        <v>2.6</v>
      </c>
      <c r="I10" s="155" t="s">
        <v>278</v>
      </c>
      <c r="J10" s="157">
        <v>11162544</v>
      </c>
      <c r="K10" s="156">
        <v>5581272</v>
      </c>
      <c r="L10" s="157">
        <v>5581272</v>
      </c>
      <c r="M10" s="158">
        <v>0.5</v>
      </c>
      <c r="N10" s="156">
        <v>0</v>
      </c>
      <c r="O10" s="156">
        <v>0</v>
      </c>
      <c r="P10" s="157">
        <v>0</v>
      </c>
      <c r="Q10" s="157">
        <v>1500</v>
      </c>
      <c r="R10" s="157">
        <v>3719848</v>
      </c>
      <c r="S10" s="157">
        <v>1859924</v>
      </c>
      <c r="T10" s="157">
        <v>0</v>
      </c>
      <c r="U10" s="157">
        <v>0</v>
      </c>
      <c r="V10" s="157">
        <v>0</v>
      </c>
      <c r="W10" s="157">
        <v>0</v>
      </c>
      <c r="X10" s="53" t="b">
        <f t="shared" si="4"/>
        <v>1</v>
      </c>
      <c r="Y10" s="55">
        <f t="shared" si="7"/>
        <v>0.5</v>
      </c>
      <c r="Z10" s="56" t="b">
        <f t="shared" si="5"/>
        <v>1</v>
      </c>
      <c r="AA10" s="56" t="b">
        <f t="shared" si="6"/>
        <v>1</v>
      </c>
    </row>
    <row r="11" spans="1:27" ht="56.25">
      <c r="A11" s="159">
        <v>9</v>
      </c>
      <c r="B11" s="159" t="s">
        <v>279</v>
      </c>
      <c r="C11" s="160" t="s">
        <v>299</v>
      </c>
      <c r="D11" s="161" t="s">
        <v>301</v>
      </c>
      <c r="E11" s="161" t="s">
        <v>135</v>
      </c>
      <c r="F11" s="159" t="s">
        <v>714</v>
      </c>
      <c r="G11" s="159" t="s">
        <v>248</v>
      </c>
      <c r="H11" s="162">
        <v>1.9</v>
      </c>
      <c r="I11" s="163" t="s">
        <v>333</v>
      </c>
      <c r="J11" s="164">
        <v>2200000</v>
      </c>
      <c r="K11" s="164">
        <v>1100000</v>
      </c>
      <c r="L11" s="165">
        <v>1100000</v>
      </c>
      <c r="M11" s="166">
        <v>0.5</v>
      </c>
      <c r="N11" s="164">
        <v>0</v>
      </c>
      <c r="O11" s="164">
        <v>0</v>
      </c>
      <c r="P11" s="165">
        <v>0</v>
      </c>
      <c r="Q11" s="165">
        <v>0</v>
      </c>
      <c r="R11" s="165">
        <v>1100000</v>
      </c>
      <c r="S11" s="165">
        <v>0</v>
      </c>
      <c r="T11" s="165">
        <v>0</v>
      </c>
      <c r="U11" s="165">
        <v>0</v>
      </c>
      <c r="V11" s="165">
        <v>0</v>
      </c>
      <c r="W11" s="165">
        <v>0</v>
      </c>
      <c r="X11" s="53" t="b">
        <f t="shared" si="4"/>
        <v>1</v>
      </c>
      <c r="Y11" s="55">
        <f t="shared" si="7"/>
        <v>0.5</v>
      </c>
      <c r="Z11" s="56" t="b">
        <f t="shared" si="5"/>
        <v>1</v>
      </c>
      <c r="AA11" s="56" t="b">
        <f t="shared" si="6"/>
        <v>1</v>
      </c>
    </row>
    <row r="12" spans="1:27" ht="33.75">
      <c r="A12" s="159">
        <v>10</v>
      </c>
      <c r="B12" s="159" t="s">
        <v>280</v>
      </c>
      <c r="C12" s="160" t="s">
        <v>299</v>
      </c>
      <c r="D12" s="161" t="s">
        <v>302</v>
      </c>
      <c r="E12" s="161" t="s">
        <v>144</v>
      </c>
      <c r="F12" s="159" t="s">
        <v>314</v>
      </c>
      <c r="G12" s="159" t="s">
        <v>171</v>
      </c>
      <c r="H12" s="162">
        <v>3.57</v>
      </c>
      <c r="I12" s="163" t="s">
        <v>334</v>
      </c>
      <c r="J12" s="165">
        <v>6307000</v>
      </c>
      <c r="K12" s="164">
        <v>3153500</v>
      </c>
      <c r="L12" s="165">
        <v>3153500</v>
      </c>
      <c r="M12" s="166">
        <v>0.5</v>
      </c>
      <c r="N12" s="164">
        <v>0</v>
      </c>
      <c r="O12" s="164">
        <v>0</v>
      </c>
      <c r="P12" s="165">
        <v>0</v>
      </c>
      <c r="Q12" s="165">
        <v>0</v>
      </c>
      <c r="R12" s="165">
        <v>3153500</v>
      </c>
      <c r="S12" s="165">
        <v>0</v>
      </c>
      <c r="T12" s="165">
        <v>0</v>
      </c>
      <c r="U12" s="165">
        <v>0</v>
      </c>
      <c r="V12" s="165">
        <v>0</v>
      </c>
      <c r="W12" s="165">
        <v>0</v>
      </c>
      <c r="X12" s="53" t="b">
        <f t="shared" si="4"/>
        <v>1</v>
      </c>
      <c r="Y12" s="55">
        <f t="shared" si="7"/>
        <v>0.5</v>
      </c>
      <c r="Z12" s="56" t="b">
        <f t="shared" si="5"/>
        <v>1</v>
      </c>
      <c r="AA12" s="56" t="b">
        <f t="shared" si="6"/>
        <v>1</v>
      </c>
    </row>
    <row r="13" spans="1:27" ht="33.75">
      <c r="A13" s="151">
        <v>11</v>
      </c>
      <c r="B13" s="151" t="s">
        <v>281</v>
      </c>
      <c r="C13" s="152" t="s">
        <v>300</v>
      </c>
      <c r="D13" s="153" t="s">
        <v>303</v>
      </c>
      <c r="E13" s="153" t="s">
        <v>140</v>
      </c>
      <c r="F13" s="151" t="s">
        <v>315</v>
      </c>
      <c r="G13" s="151" t="s">
        <v>171</v>
      </c>
      <c r="H13" s="154">
        <v>2</v>
      </c>
      <c r="I13" s="155" t="s">
        <v>335</v>
      </c>
      <c r="J13" s="156">
        <v>3473813</v>
      </c>
      <c r="K13" s="156">
        <v>1736906</v>
      </c>
      <c r="L13" s="157">
        <v>1736907</v>
      </c>
      <c r="M13" s="158">
        <v>0.5</v>
      </c>
      <c r="N13" s="156">
        <v>0</v>
      </c>
      <c r="O13" s="156">
        <v>0</v>
      </c>
      <c r="P13" s="157">
        <v>0</v>
      </c>
      <c r="Q13" s="157">
        <v>0</v>
      </c>
      <c r="R13" s="157">
        <v>470953</v>
      </c>
      <c r="S13" s="157">
        <v>1265953</v>
      </c>
      <c r="T13" s="157">
        <v>0</v>
      </c>
      <c r="U13" s="157">
        <v>0</v>
      </c>
      <c r="V13" s="157">
        <v>0</v>
      </c>
      <c r="W13" s="157">
        <v>0</v>
      </c>
      <c r="X13" s="53" t="b">
        <f t="shared" si="4"/>
        <v>1</v>
      </c>
      <c r="Y13" s="55">
        <f t="shared" si="7"/>
        <v>0.5</v>
      </c>
      <c r="Z13" s="56" t="b">
        <f t="shared" si="5"/>
        <v>1</v>
      </c>
      <c r="AA13" s="56" t="b">
        <f t="shared" si="6"/>
        <v>1</v>
      </c>
    </row>
    <row r="14" spans="1:27" ht="39.75" customHeight="1">
      <c r="A14" s="159">
        <v>12</v>
      </c>
      <c r="B14" s="159" t="s">
        <v>531</v>
      </c>
      <c r="C14" s="160" t="s">
        <v>299</v>
      </c>
      <c r="D14" s="161" t="s">
        <v>304</v>
      </c>
      <c r="E14" s="161" t="s">
        <v>146</v>
      </c>
      <c r="F14" s="159" t="s">
        <v>543</v>
      </c>
      <c r="G14" s="159" t="s">
        <v>171</v>
      </c>
      <c r="H14" s="162">
        <v>0.99</v>
      </c>
      <c r="I14" s="163" t="s">
        <v>550</v>
      </c>
      <c r="J14" s="164">
        <v>4000000</v>
      </c>
      <c r="K14" s="164">
        <v>2000000</v>
      </c>
      <c r="L14" s="165">
        <v>2000000</v>
      </c>
      <c r="M14" s="166">
        <v>0.5</v>
      </c>
      <c r="N14" s="164">
        <v>0</v>
      </c>
      <c r="O14" s="164">
        <v>0</v>
      </c>
      <c r="P14" s="165">
        <v>0</v>
      </c>
      <c r="Q14" s="165">
        <v>0</v>
      </c>
      <c r="R14" s="165">
        <v>2000000</v>
      </c>
      <c r="S14" s="165">
        <v>0</v>
      </c>
      <c r="T14" s="165">
        <v>0</v>
      </c>
      <c r="U14" s="165">
        <v>0</v>
      </c>
      <c r="V14" s="165">
        <v>0</v>
      </c>
      <c r="W14" s="165">
        <v>0</v>
      </c>
      <c r="X14" s="53" t="b">
        <f t="shared" ref="X14" si="8">K14=SUM(N14:W14)</f>
        <v>1</v>
      </c>
      <c r="Y14" s="55">
        <f t="shared" ref="Y14" si="9">ROUND(K14/J14,4)</f>
        <v>0.5</v>
      </c>
      <c r="Z14" s="56" t="b">
        <f t="shared" ref="Z14" si="10">Y14=M14</f>
        <v>1</v>
      </c>
      <c r="AA14" s="56" t="b">
        <f t="shared" ref="AA14" si="11">J14=K14+L14</f>
        <v>1</v>
      </c>
    </row>
    <row r="15" spans="1:27" ht="33.75">
      <c r="A15" s="159">
        <v>13</v>
      </c>
      <c r="B15" s="159" t="s">
        <v>283</v>
      </c>
      <c r="C15" s="160" t="s">
        <v>299</v>
      </c>
      <c r="D15" s="161" t="s">
        <v>305</v>
      </c>
      <c r="E15" s="161" t="s">
        <v>142</v>
      </c>
      <c r="F15" s="159" t="s">
        <v>317</v>
      </c>
      <c r="G15" s="159" t="s">
        <v>171</v>
      </c>
      <c r="H15" s="162">
        <v>1.25</v>
      </c>
      <c r="I15" s="163" t="s">
        <v>337</v>
      </c>
      <c r="J15" s="164">
        <v>2500000</v>
      </c>
      <c r="K15" s="164">
        <v>1250000</v>
      </c>
      <c r="L15" s="165">
        <v>1250000</v>
      </c>
      <c r="M15" s="166">
        <v>0.5</v>
      </c>
      <c r="N15" s="164">
        <v>0</v>
      </c>
      <c r="O15" s="164">
        <v>0</v>
      </c>
      <c r="P15" s="165">
        <v>0</v>
      </c>
      <c r="Q15" s="165">
        <v>0</v>
      </c>
      <c r="R15" s="165">
        <v>1250000</v>
      </c>
      <c r="S15" s="165">
        <v>0</v>
      </c>
      <c r="T15" s="165">
        <v>0</v>
      </c>
      <c r="U15" s="165">
        <v>0</v>
      </c>
      <c r="V15" s="165">
        <v>0</v>
      </c>
      <c r="W15" s="165">
        <v>0</v>
      </c>
      <c r="X15" s="53" t="b">
        <f>K15=SUM(N15:W15)</f>
        <v>1</v>
      </c>
      <c r="Y15" s="55">
        <f t="shared" ref="Y15:Y31" si="12">ROUND(K15/J15,4)</f>
        <v>0.5</v>
      </c>
      <c r="Z15" s="56" t="b">
        <f t="shared" ref="Z15:Z29" si="13">Y15=M15</f>
        <v>1</v>
      </c>
      <c r="AA15" s="56" t="b">
        <f t="shared" ref="AA15:AA31" si="14">J15=K15+L15</f>
        <v>1</v>
      </c>
    </row>
    <row r="16" spans="1:27" ht="33.75">
      <c r="A16" s="151">
        <v>14</v>
      </c>
      <c r="B16" s="151" t="s">
        <v>284</v>
      </c>
      <c r="C16" s="152" t="s">
        <v>300</v>
      </c>
      <c r="D16" s="153" t="s">
        <v>303</v>
      </c>
      <c r="E16" s="153" t="s">
        <v>140</v>
      </c>
      <c r="F16" s="151" t="s">
        <v>318</v>
      </c>
      <c r="G16" s="151" t="s">
        <v>171</v>
      </c>
      <c r="H16" s="154">
        <v>0.8</v>
      </c>
      <c r="I16" s="155" t="s">
        <v>335</v>
      </c>
      <c r="J16" s="156">
        <v>3005864</v>
      </c>
      <c r="K16" s="156">
        <v>1502932</v>
      </c>
      <c r="L16" s="157">
        <v>1502932</v>
      </c>
      <c r="M16" s="158">
        <v>0.5</v>
      </c>
      <c r="N16" s="156">
        <v>0</v>
      </c>
      <c r="O16" s="156">
        <v>0</v>
      </c>
      <c r="P16" s="157">
        <v>0</v>
      </c>
      <c r="Q16" s="157">
        <v>0</v>
      </c>
      <c r="R16" s="157">
        <v>94572</v>
      </c>
      <c r="S16" s="157">
        <v>1408360</v>
      </c>
      <c r="T16" s="157">
        <v>0</v>
      </c>
      <c r="U16" s="157">
        <v>0</v>
      </c>
      <c r="V16" s="157">
        <v>0</v>
      </c>
      <c r="W16" s="157">
        <v>0</v>
      </c>
      <c r="X16" s="53" t="b">
        <f>K16=SUM(N16:W16)</f>
        <v>1</v>
      </c>
      <c r="Y16" s="55">
        <f t="shared" si="12"/>
        <v>0.5</v>
      </c>
      <c r="Z16" s="56" t="b">
        <f t="shared" si="13"/>
        <v>1</v>
      </c>
      <c r="AA16" s="56" t="b">
        <f t="shared" si="14"/>
        <v>1</v>
      </c>
    </row>
    <row r="17" spans="1:27" ht="33.75">
      <c r="A17" s="159">
        <v>15</v>
      </c>
      <c r="B17" s="159" t="s">
        <v>285</v>
      </c>
      <c r="C17" s="160" t="s">
        <v>299</v>
      </c>
      <c r="D17" s="161" t="s">
        <v>306</v>
      </c>
      <c r="E17" s="161" t="s">
        <v>145</v>
      </c>
      <c r="F17" s="159" t="s">
        <v>319</v>
      </c>
      <c r="G17" s="159" t="s">
        <v>171</v>
      </c>
      <c r="H17" s="162">
        <v>0.87</v>
      </c>
      <c r="I17" s="163" t="s">
        <v>338</v>
      </c>
      <c r="J17" s="164">
        <v>1197384</v>
      </c>
      <c r="K17" s="164">
        <v>598692</v>
      </c>
      <c r="L17" s="165">
        <v>598692</v>
      </c>
      <c r="M17" s="166">
        <v>0.5</v>
      </c>
      <c r="N17" s="164">
        <v>0</v>
      </c>
      <c r="O17" s="164">
        <v>0</v>
      </c>
      <c r="P17" s="165">
        <v>0</v>
      </c>
      <c r="Q17" s="165">
        <v>0</v>
      </c>
      <c r="R17" s="165">
        <v>598692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53" t="b">
        <f t="shared" ref="X17:X31" si="15">K17=SUM(N17:W17)</f>
        <v>1</v>
      </c>
      <c r="Y17" s="55">
        <f t="shared" si="12"/>
        <v>0.5</v>
      </c>
      <c r="Z17" s="56" t="b">
        <f t="shared" si="13"/>
        <v>1</v>
      </c>
      <c r="AA17" s="56" t="b">
        <f t="shared" si="14"/>
        <v>1</v>
      </c>
    </row>
    <row r="18" spans="1:27" ht="33.75">
      <c r="A18" s="159">
        <v>16</v>
      </c>
      <c r="B18" s="159" t="s">
        <v>286</v>
      </c>
      <c r="C18" s="160" t="s">
        <v>299</v>
      </c>
      <c r="D18" s="161" t="s">
        <v>305</v>
      </c>
      <c r="E18" s="161" t="s">
        <v>142</v>
      </c>
      <c r="F18" s="159" t="s">
        <v>320</v>
      </c>
      <c r="G18" s="159" t="s">
        <v>171</v>
      </c>
      <c r="H18" s="162">
        <v>1</v>
      </c>
      <c r="I18" s="163" t="s">
        <v>337</v>
      </c>
      <c r="J18" s="164">
        <v>3000000</v>
      </c>
      <c r="K18" s="164">
        <v>1500000</v>
      </c>
      <c r="L18" s="165">
        <v>1500000</v>
      </c>
      <c r="M18" s="166">
        <v>0.5</v>
      </c>
      <c r="N18" s="164">
        <v>0</v>
      </c>
      <c r="O18" s="164">
        <v>0</v>
      </c>
      <c r="P18" s="165">
        <v>0</v>
      </c>
      <c r="Q18" s="165">
        <v>0</v>
      </c>
      <c r="R18" s="165">
        <v>1500000</v>
      </c>
      <c r="S18" s="165">
        <v>0</v>
      </c>
      <c r="T18" s="165">
        <v>0</v>
      </c>
      <c r="U18" s="165">
        <v>0</v>
      </c>
      <c r="V18" s="165">
        <v>0</v>
      </c>
      <c r="W18" s="165">
        <v>0</v>
      </c>
      <c r="X18" s="53" t="b">
        <f t="shared" si="15"/>
        <v>1</v>
      </c>
      <c r="Y18" s="55">
        <f t="shared" si="12"/>
        <v>0.5</v>
      </c>
      <c r="Z18" s="56" t="b">
        <f t="shared" si="13"/>
        <v>1</v>
      </c>
      <c r="AA18" s="56" t="b">
        <f t="shared" si="14"/>
        <v>1</v>
      </c>
    </row>
    <row r="19" spans="1:27" ht="33.75">
      <c r="A19" s="151">
        <v>17</v>
      </c>
      <c r="B19" s="151" t="s">
        <v>287</v>
      </c>
      <c r="C19" s="152" t="s">
        <v>300</v>
      </c>
      <c r="D19" s="153" t="s">
        <v>307</v>
      </c>
      <c r="E19" s="153" t="s">
        <v>138</v>
      </c>
      <c r="F19" s="151" t="s">
        <v>321</v>
      </c>
      <c r="G19" s="151" t="s">
        <v>171</v>
      </c>
      <c r="H19" s="154">
        <v>3.8</v>
      </c>
      <c r="I19" s="155" t="s">
        <v>339</v>
      </c>
      <c r="J19" s="156">
        <v>11808920</v>
      </c>
      <c r="K19" s="156">
        <v>5904460</v>
      </c>
      <c r="L19" s="157">
        <v>5904460</v>
      </c>
      <c r="M19" s="158">
        <v>0.5</v>
      </c>
      <c r="N19" s="156">
        <v>0</v>
      </c>
      <c r="O19" s="156">
        <v>0</v>
      </c>
      <c r="P19" s="157">
        <v>0</v>
      </c>
      <c r="Q19" s="157">
        <v>0</v>
      </c>
      <c r="R19" s="157">
        <v>1948472</v>
      </c>
      <c r="S19" s="157">
        <v>1948472</v>
      </c>
      <c r="T19" s="157">
        <v>2007516</v>
      </c>
      <c r="U19" s="157">
        <v>0</v>
      </c>
      <c r="V19" s="157">
        <v>0</v>
      </c>
      <c r="W19" s="157">
        <v>0</v>
      </c>
      <c r="X19" s="53" t="b">
        <f t="shared" si="15"/>
        <v>1</v>
      </c>
      <c r="Y19" s="55">
        <f t="shared" si="12"/>
        <v>0.5</v>
      </c>
      <c r="Z19" s="56" t="b">
        <f t="shared" si="13"/>
        <v>1</v>
      </c>
      <c r="AA19" s="56" t="b">
        <f t="shared" si="14"/>
        <v>1</v>
      </c>
    </row>
    <row r="20" spans="1:27" ht="33.75">
      <c r="A20" s="159">
        <v>18</v>
      </c>
      <c r="B20" s="159" t="s">
        <v>288</v>
      </c>
      <c r="C20" s="160" t="s">
        <v>299</v>
      </c>
      <c r="D20" s="161" t="s">
        <v>308</v>
      </c>
      <c r="E20" s="161" t="s">
        <v>137</v>
      </c>
      <c r="F20" s="159" t="s">
        <v>322</v>
      </c>
      <c r="G20" s="159" t="s">
        <v>171</v>
      </c>
      <c r="H20" s="162">
        <v>1.21</v>
      </c>
      <c r="I20" s="163" t="s">
        <v>340</v>
      </c>
      <c r="J20" s="164">
        <v>1799001</v>
      </c>
      <c r="K20" s="164">
        <v>899500</v>
      </c>
      <c r="L20" s="165">
        <v>899501</v>
      </c>
      <c r="M20" s="166">
        <v>0.5</v>
      </c>
      <c r="N20" s="164">
        <v>0</v>
      </c>
      <c r="O20" s="164">
        <v>0</v>
      </c>
      <c r="P20" s="165">
        <v>0</v>
      </c>
      <c r="Q20" s="165">
        <v>0</v>
      </c>
      <c r="R20" s="165">
        <v>899500</v>
      </c>
      <c r="S20" s="165">
        <v>0</v>
      </c>
      <c r="T20" s="165">
        <v>0</v>
      </c>
      <c r="U20" s="165">
        <v>0</v>
      </c>
      <c r="V20" s="165">
        <v>0</v>
      </c>
      <c r="W20" s="165">
        <v>0</v>
      </c>
      <c r="X20" s="53" t="b">
        <f t="shared" si="15"/>
        <v>1</v>
      </c>
      <c r="Y20" s="55">
        <f t="shared" si="12"/>
        <v>0.5</v>
      </c>
      <c r="Z20" s="56" t="b">
        <f t="shared" si="13"/>
        <v>1</v>
      </c>
      <c r="AA20" s="56" t="b">
        <f t="shared" si="14"/>
        <v>1</v>
      </c>
    </row>
    <row r="21" spans="1:27" ht="33.75">
      <c r="A21" s="159">
        <v>19</v>
      </c>
      <c r="B21" s="159" t="s">
        <v>289</v>
      </c>
      <c r="C21" s="160" t="s">
        <v>299</v>
      </c>
      <c r="D21" s="161" t="s">
        <v>309</v>
      </c>
      <c r="E21" s="161" t="s">
        <v>136</v>
      </c>
      <c r="F21" s="159" t="s">
        <v>323</v>
      </c>
      <c r="G21" s="159" t="s">
        <v>171</v>
      </c>
      <c r="H21" s="162">
        <v>1.65</v>
      </c>
      <c r="I21" s="163" t="s">
        <v>341</v>
      </c>
      <c r="J21" s="164">
        <v>4028467</v>
      </c>
      <c r="K21" s="164">
        <v>2014233</v>
      </c>
      <c r="L21" s="165">
        <v>2014234</v>
      </c>
      <c r="M21" s="166">
        <v>0.5</v>
      </c>
      <c r="N21" s="164">
        <v>0</v>
      </c>
      <c r="O21" s="164">
        <v>0</v>
      </c>
      <c r="P21" s="165">
        <v>0</v>
      </c>
      <c r="Q21" s="165">
        <v>0</v>
      </c>
      <c r="R21" s="165">
        <v>2014233</v>
      </c>
      <c r="S21" s="165">
        <v>0</v>
      </c>
      <c r="T21" s="165">
        <v>0</v>
      </c>
      <c r="U21" s="165">
        <v>0</v>
      </c>
      <c r="V21" s="165">
        <v>0</v>
      </c>
      <c r="W21" s="165">
        <v>0</v>
      </c>
      <c r="X21" s="53" t="b">
        <f t="shared" si="15"/>
        <v>1</v>
      </c>
      <c r="Y21" s="55">
        <f t="shared" si="12"/>
        <v>0.5</v>
      </c>
      <c r="Z21" s="56" t="b">
        <f t="shared" si="13"/>
        <v>1</v>
      </c>
      <c r="AA21" s="56" t="b">
        <f t="shared" si="14"/>
        <v>1</v>
      </c>
    </row>
    <row r="22" spans="1:27" ht="33.75">
      <c r="A22" s="159">
        <v>20</v>
      </c>
      <c r="B22" s="159" t="s">
        <v>290</v>
      </c>
      <c r="C22" s="160" t="s">
        <v>299</v>
      </c>
      <c r="D22" s="161" t="s">
        <v>308</v>
      </c>
      <c r="E22" s="161" t="s">
        <v>137</v>
      </c>
      <c r="F22" s="159" t="s">
        <v>324</v>
      </c>
      <c r="G22" s="159" t="s">
        <v>171</v>
      </c>
      <c r="H22" s="162">
        <v>0.49</v>
      </c>
      <c r="I22" s="163" t="s">
        <v>340</v>
      </c>
      <c r="J22" s="164">
        <v>1199998</v>
      </c>
      <c r="K22" s="164">
        <v>599999</v>
      </c>
      <c r="L22" s="165">
        <v>599999</v>
      </c>
      <c r="M22" s="166">
        <v>0.5</v>
      </c>
      <c r="N22" s="164">
        <v>0</v>
      </c>
      <c r="O22" s="164">
        <v>0</v>
      </c>
      <c r="P22" s="165">
        <v>0</v>
      </c>
      <c r="Q22" s="165">
        <v>0</v>
      </c>
      <c r="R22" s="165">
        <v>599999</v>
      </c>
      <c r="S22" s="165">
        <v>0</v>
      </c>
      <c r="T22" s="165">
        <v>0</v>
      </c>
      <c r="U22" s="165">
        <v>0</v>
      </c>
      <c r="V22" s="165">
        <v>0</v>
      </c>
      <c r="W22" s="165">
        <v>0</v>
      </c>
      <c r="X22" s="53" t="b">
        <f t="shared" si="15"/>
        <v>1</v>
      </c>
      <c r="Y22" s="55">
        <f t="shared" si="12"/>
        <v>0.5</v>
      </c>
      <c r="Z22" s="56" t="b">
        <f t="shared" si="13"/>
        <v>1</v>
      </c>
      <c r="AA22" s="56" t="b">
        <f t="shared" si="14"/>
        <v>1</v>
      </c>
    </row>
    <row r="23" spans="1:27" ht="33.75">
      <c r="A23" s="151">
        <v>21</v>
      </c>
      <c r="B23" s="151" t="s">
        <v>291</v>
      </c>
      <c r="C23" s="152" t="s">
        <v>300</v>
      </c>
      <c r="D23" s="153" t="s">
        <v>307</v>
      </c>
      <c r="E23" s="153" t="s">
        <v>138</v>
      </c>
      <c r="F23" s="151" t="s">
        <v>325</v>
      </c>
      <c r="G23" s="151" t="s">
        <v>171</v>
      </c>
      <c r="H23" s="154">
        <v>8.24</v>
      </c>
      <c r="I23" s="155" t="s">
        <v>342</v>
      </c>
      <c r="J23" s="156">
        <v>21175263</v>
      </c>
      <c r="K23" s="156">
        <v>10587631</v>
      </c>
      <c r="L23" s="157">
        <v>10587632</v>
      </c>
      <c r="M23" s="158">
        <v>0.5</v>
      </c>
      <c r="N23" s="156">
        <v>0</v>
      </c>
      <c r="O23" s="156">
        <v>0</v>
      </c>
      <c r="P23" s="157">
        <v>0</v>
      </c>
      <c r="Q23" s="157">
        <v>0</v>
      </c>
      <c r="R23" s="157">
        <v>1551633</v>
      </c>
      <c r="S23" s="157">
        <v>552803</v>
      </c>
      <c r="T23" s="157">
        <v>1241301</v>
      </c>
      <c r="U23" s="157">
        <v>3620947</v>
      </c>
      <c r="V23" s="157">
        <v>3620947</v>
      </c>
      <c r="W23" s="157">
        <v>0</v>
      </c>
      <c r="X23" s="53" t="b">
        <f>K23=SUM(N23:W23)</f>
        <v>1</v>
      </c>
      <c r="Y23" s="55">
        <f t="shared" si="12"/>
        <v>0.5</v>
      </c>
      <c r="Z23" s="56" t="b">
        <f t="shared" si="13"/>
        <v>1</v>
      </c>
      <c r="AA23" s="56" t="b">
        <f t="shared" si="14"/>
        <v>1</v>
      </c>
    </row>
    <row r="24" spans="1:27" ht="33.75">
      <c r="A24" s="159">
        <v>22</v>
      </c>
      <c r="B24" s="159" t="s">
        <v>292</v>
      </c>
      <c r="C24" s="160" t="s">
        <v>299</v>
      </c>
      <c r="D24" s="161" t="s">
        <v>310</v>
      </c>
      <c r="E24" s="161" t="s">
        <v>148</v>
      </c>
      <c r="F24" s="159" t="s">
        <v>326</v>
      </c>
      <c r="G24" s="159" t="s">
        <v>171</v>
      </c>
      <c r="H24" s="162">
        <v>0.04</v>
      </c>
      <c r="I24" s="163" t="s">
        <v>333</v>
      </c>
      <c r="J24" s="164">
        <v>1681500</v>
      </c>
      <c r="K24" s="164">
        <v>840750</v>
      </c>
      <c r="L24" s="165">
        <v>840750</v>
      </c>
      <c r="M24" s="166">
        <v>0.5</v>
      </c>
      <c r="N24" s="164">
        <v>0</v>
      </c>
      <c r="O24" s="164">
        <v>0</v>
      </c>
      <c r="P24" s="165">
        <v>0</v>
      </c>
      <c r="Q24" s="165">
        <v>0</v>
      </c>
      <c r="R24" s="165">
        <v>840750</v>
      </c>
      <c r="S24" s="165">
        <v>0</v>
      </c>
      <c r="T24" s="165">
        <v>0</v>
      </c>
      <c r="U24" s="165">
        <v>0</v>
      </c>
      <c r="V24" s="165">
        <v>0</v>
      </c>
      <c r="W24" s="165">
        <v>0</v>
      </c>
      <c r="X24" s="53" t="b">
        <f t="shared" si="15"/>
        <v>1</v>
      </c>
      <c r="Y24" s="55">
        <f t="shared" si="12"/>
        <v>0.5</v>
      </c>
      <c r="Z24" s="56" t="b">
        <f t="shared" si="13"/>
        <v>1</v>
      </c>
      <c r="AA24" s="56" t="b">
        <f t="shared" si="14"/>
        <v>1</v>
      </c>
    </row>
    <row r="25" spans="1:27" ht="33.75">
      <c r="A25" s="159">
        <v>23</v>
      </c>
      <c r="B25" s="159" t="s">
        <v>293</v>
      </c>
      <c r="C25" s="160" t="s">
        <v>299</v>
      </c>
      <c r="D25" s="161" t="s">
        <v>306</v>
      </c>
      <c r="E25" s="161" t="s">
        <v>145</v>
      </c>
      <c r="F25" s="159" t="s">
        <v>327</v>
      </c>
      <c r="G25" s="159" t="s">
        <v>248</v>
      </c>
      <c r="H25" s="162">
        <v>2.52</v>
      </c>
      <c r="I25" s="163" t="s">
        <v>343</v>
      </c>
      <c r="J25" s="164">
        <v>4494982</v>
      </c>
      <c r="K25" s="164">
        <v>2247491</v>
      </c>
      <c r="L25" s="165">
        <v>2247491</v>
      </c>
      <c r="M25" s="166">
        <v>0.5</v>
      </c>
      <c r="N25" s="164">
        <v>0</v>
      </c>
      <c r="O25" s="164">
        <v>0</v>
      </c>
      <c r="P25" s="165">
        <v>0</v>
      </c>
      <c r="Q25" s="165">
        <v>0</v>
      </c>
      <c r="R25" s="165">
        <v>2247491</v>
      </c>
      <c r="S25" s="165">
        <v>0</v>
      </c>
      <c r="T25" s="165">
        <v>0</v>
      </c>
      <c r="U25" s="165">
        <v>0</v>
      </c>
      <c r="V25" s="165">
        <v>0</v>
      </c>
      <c r="W25" s="165">
        <v>0</v>
      </c>
      <c r="X25" s="53" t="b">
        <f t="shared" si="15"/>
        <v>1</v>
      </c>
      <c r="Y25" s="55">
        <f t="shared" si="12"/>
        <v>0.5</v>
      </c>
      <c r="Z25" s="56" t="b">
        <f t="shared" si="13"/>
        <v>1</v>
      </c>
      <c r="AA25" s="56" t="b">
        <f t="shared" si="14"/>
        <v>1</v>
      </c>
    </row>
    <row r="26" spans="1:27" ht="67.5">
      <c r="A26" s="159">
        <v>24</v>
      </c>
      <c r="B26" s="159" t="s">
        <v>294</v>
      </c>
      <c r="C26" s="160" t="s">
        <v>299</v>
      </c>
      <c r="D26" s="161" t="s">
        <v>311</v>
      </c>
      <c r="E26" s="161" t="s">
        <v>149</v>
      </c>
      <c r="F26" s="159" t="s">
        <v>328</v>
      </c>
      <c r="G26" s="159" t="s">
        <v>160</v>
      </c>
      <c r="H26" s="162">
        <v>0.48</v>
      </c>
      <c r="I26" s="163" t="s">
        <v>340</v>
      </c>
      <c r="J26" s="164">
        <v>5358697</v>
      </c>
      <c r="K26" s="164">
        <v>2679348</v>
      </c>
      <c r="L26" s="165">
        <v>2679349</v>
      </c>
      <c r="M26" s="166">
        <v>0.5</v>
      </c>
      <c r="N26" s="164">
        <v>0</v>
      </c>
      <c r="O26" s="164">
        <v>0</v>
      </c>
      <c r="P26" s="165">
        <v>0</v>
      </c>
      <c r="Q26" s="165">
        <v>0</v>
      </c>
      <c r="R26" s="165">
        <v>2679348</v>
      </c>
      <c r="S26" s="165">
        <v>0</v>
      </c>
      <c r="T26" s="165">
        <v>0</v>
      </c>
      <c r="U26" s="165">
        <v>0</v>
      </c>
      <c r="V26" s="165">
        <v>0</v>
      </c>
      <c r="W26" s="165">
        <v>0</v>
      </c>
      <c r="X26" s="53" t="b">
        <f t="shared" si="15"/>
        <v>1</v>
      </c>
      <c r="Y26" s="55">
        <f t="shared" si="12"/>
        <v>0.5</v>
      </c>
      <c r="Z26" s="56" t="b">
        <f t="shared" si="13"/>
        <v>1</v>
      </c>
      <c r="AA26" s="56" t="b">
        <f t="shared" si="14"/>
        <v>1</v>
      </c>
    </row>
    <row r="27" spans="1:27" ht="33.75">
      <c r="A27" s="159">
        <v>25</v>
      </c>
      <c r="B27" s="159" t="s">
        <v>295</v>
      </c>
      <c r="C27" s="160" t="s">
        <v>299</v>
      </c>
      <c r="D27" s="161" t="s">
        <v>312</v>
      </c>
      <c r="E27" s="161" t="s">
        <v>139</v>
      </c>
      <c r="F27" s="159" t="s">
        <v>329</v>
      </c>
      <c r="G27" s="159" t="s">
        <v>160</v>
      </c>
      <c r="H27" s="162">
        <v>0.09</v>
      </c>
      <c r="I27" s="163" t="s">
        <v>343</v>
      </c>
      <c r="J27" s="164">
        <v>1253566</v>
      </c>
      <c r="K27" s="164">
        <v>626783</v>
      </c>
      <c r="L27" s="165">
        <v>626783</v>
      </c>
      <c r="M27" s="166">
        <v>0.5</v>
      </c>
      <c r="N27" s="164">
        <v>0</v>
      </c>
      <c r="O27" s="164">
        <v>0</v>
      </c>
      <c r="P27" s="165">
        <v>0</v>
      </c>
      <c r="Q27" s="165">
        <v>0</v>
      </c>
      <c r="R27" s="165">
        <v>626783</v>
      </c>
      <c r="S27" s="165">
        <v>0</v>
      </c>
      <c r="T27" s="165">
        <v>0</v>
      </c>
      <c r="U27" s="165">
        <v>0</v>
      </c>
      <c r="V27" s="165">
        <v>0</v>
      </c>
      <c r="W27" s="165">
        <v>0</v>
      </c>
      <c r="X27" s="53" t="b">
        <f t="shared" si="15"/>
        <v>1</v>
      </c>
      <c r="Y27" s="55">
        <f t="shared" si="12"/>
        <v>0.5</v>
      </c>
      <c r="Z27" s="56" t="b">
        <f t="shared" si="13"/>
        <v>1</v>
      </c>
      <c r="AA27" s="56" t="b">
        <f t="shared" si="14"/>
        <v>1</v>
      </c>
    </row>
    <row r="28" spans="1:27" ht="33.75">
      <c r="A28" s="151">
        <v>26</v>
      </c>
      <c r="B28" s="151" t="s">
        <v>296</v>
      </c>
      <c r="C28" s="152" t="s">
        <v>300</v>
      </c>
      <c r="D28" s="153" t="s">
        <v>312</v>
      </c>
      <c r="E28" s="153" t="s">
        <v>139</v>
      </c>
      <c r="F28" s="151" t="s">
        <v>330</v>
      </c>
      <c r="G28" s="151" t="s">
        <v>160</v>
      </c>
      <c r="H28" s="154">
        <v>2.33</v>
      </c>
      <c r="I28" s="155" t="s">
        <v>344</v>
      </c>
      <c r="J28" s="156">
        <v>12207253</v>
      </c>
      <c r="K28" s="156">
        <v>6103626</v>
      </c>
      <c r="L28" s="157">
        <v>6103627</v>
      </c>
      <c r="M28" s="158">
        <v>0.5</v>
      </c>
      <c r="N28" s="156">
        <v>0</v>
      </c>
      <c r="O28" s="156">
        <v>0</v>
      </c>
      <c r="P28" s="157">
        <v>0</v>
      </c>
      <c r="Q28" s="157">
        <v>0</v>
      </c>
      <c r="R28" s="157">
        <v>1831087</v>
      </c>
      <c r="S28" s="157">
        <v>4272539</v>
      </c>
      <c r="T28" s="157">
        <v>0</v>
      </c>
      <c r="U28" s="157">
        <v>0</v>
      </c>
      <c r="V28" s="157">
        <v>0</v>
      </c>
      <c r="W28" s="157">
        <v>0</v>
      </c>
      <c r="X28" s="53" t="b">
        <f t="shared" si="15"/>
        <v>1</v>
      </c>
      <c r="Y28" s="55">
        <f t="shared" si="12"/>
        <v>0.5</v>
      </c>
      <c r="Z28" s="56" t="b">
        <f t="shared" si="13"/>
        <v>1</v>
      </c>
      <c r="AA28" s="56" t="b">
        <f t="shared" si="14"/>
        <v>1</v>
      </c>
    </row>
    <row r="29" spans="1:27" ht="45">
      <c r="A29" s="159">
        <v>27</v>
      </c>
      <c r="B29" s="159" t="s">
        <v>297</v>
      </c>
      <c r="C29" s="160" t="s">
        <v>299</v>
      </c>
      <c r="D29" s="161" t="s">
        <v>313</v>
      </c>
      <c r="E29" s="161" t="s">
        <v>141</v>
      </c>
      <c r="F29" s="159" t="s">
        <v>331</v>
      </c>
      <c r="G29" s="159" t="s">
        <v>248</v>
      </c>
      <c r="H29" s="162">
        <v>7.57</v>
      </c>
      <c r="I29" s="163" t="s">
        <v>345</v>
      </c>
      <c r="J29" s="164">
        <v>1748368</v>
      </c>
      <c r="K29" s="164">
        <v>874184</v>
      </c>
      <c r="L29" s="165">
        <v>874184</v>
      </c>
      <c r="M29" s="166">
        <v>0.5</v>
      </c>
      <c r="N29" s="164">
        <v>0</v>
      </c>
      <c r="O29" s="164">
        <v>0</v>
      </c>
      <c r="P29" s="165">
        <v>0</v>
      </c>
      <c r="Q29" s="165">
        <v>0</v>
      </c>
      <c r="R29" s="165">
        <v>874184</v>
      </c>
      <c r="S29" s="165">
        <v>0</v>
      </c>
      <c r="T29" s="165">
        <v>0</v>
      </c>
      <c r="U29" s="165">
        <v>0</v>
      </c>
      <c r="V29" s="165">
        <v>0</v>
      </c>
      <c r="W29" s="165">
        <v>0</v>
      </c>
      <c r="X29" s="53" t="b">
        <f t="shared" si="15"/>
        <v>1</v>
      </c>
      <c r="Y29" s="55">
        <f t="shared" si="12"/>
        <v>0.5</v>
      </c>
      <c r="Z29" s="56" t="b">
        <f t="shared" si="13"/>
        <v>1</v>
      </c>
      <c r="AA29" s="56" t="b">
        <f t="shared" si="14"/>
        <v>1</v>
      </c>
    </row>
    <row r="30" spans="1:27" ht="33.75">
      <c r="A30" s="159">
        <v>28</v>
      </c>
      <c r="B30" s="159" t="s">
        <v>282</v>
      </c>
      <c r="C30" s="160" t="s">
        <v>299</v>
      </c>
      <c r="D30" s="161" t="s">
        <v>304</v>
      </c>
      <c r="E30" s="161" t="s">
        <v>146</v>
      </c>
      <c r="F30" s="159" t="s">
        <v>316</v>
      </c>
      <c r="G30" s="167" t="s">
        <v>171</v>
      </c>
      <c r="H30" s="65">
        <v>0.65</v>
      </c>
      <c r="I30" s="65" t="s">
        <v>336</v>
      </c>
      <c r="J30" s="168">
        <v>2800000</v>
      </c>
      <c r="K30" s="164">
        <v>1400000</v>
      </c>
      <c r="L30" s="165">
        <v>1400000</v>
      </c>
      <c r="M30" s="166">
        <v>0.5</v>
      </c>
      <c r="N30" s="164">
        <v>0</v>
      </c>
      <c r="O30" s="164">
        <v>0</v>
      </c>
      <c r="P30" s="165">
        <v>0</v>
      </c>
      <c r="Q30" s="165">
        <v>0</v>
      </c>
      <c r="R30" s="165">
        <v>1400000</v>
      </c>
      <c r="S30" s="165">
        <v>0</v>
      </c>
      <c r="T30" s="165">
        <v>0</v>
      </c>
      <c r="U30" s="165">
        <v>0</v>
      </c>
      <c r="V30" s="165">
        <v>0</v>
      </c>
      <c r="W30" s="165">
        <v>0</v>
      </c>
      <c r="X30" s="53" t="b">
        <f t="shared" ref="X30" si="16">K30=SUM(N30:W30)</f>
        <v>1</v>
      </c>
      <c r="Y30" s="55">
        <f t="shared" ref="Y30" si="17">ROUND(K30/J30,4)</f>
        <v>0.5</v>
      </c>
      <c r="Z30" s="56" t="b">
        <f t="shared" ref="Z30" si="18">Y30=M30</f>
        <v>1</v>
      </c>
      <c r="AA30" s="56" t="b">
        <f t="shared" ref="AA30" si="19">J30=K30+L30</f>
        <v>1</v>
      </c>
    </row>
    <row r="31" spans="1:27" ht="33.75">
      <c r="A31" s="169" t="s">
        <v>719</v>
      </c>
      <c r="B31" s="159" t="s">
        <v>298</v>
      </c>
      <c r="C31" s="160" t="s">
        <v>299</v>
      </c>
      <c r="D31" s="161" t="s">
        <v>309</v>
      </c>
      <c r="E31" s="161" t="s">
        <v>136</v>
      </c>
      <c r="F31" s="159" t="s">
        <v>332</v>
      </c>
      <c r="G31" s="159" t="s">
        <v>171</v>
      </c>
      <c r="H31" s="162">
        <v>8.5299999999999994</v>
      </c>
      <c r="I31" s="163" t="s">
        <v>341</v>
      </c>
      <c r="J31" s="164">
        <v>7899353</v>
      </c>
      <c r="K31" s="164">
        <v>713234</v>
      </c>
      <c r="L31" s="165">
        <v>7186119</v>
      </c>
      <c r="M31" s="166">
        <v>0.5</v>
      </c>
      <c r="N31" s="164">
        <v>0</v>
      </c>
      <c r="O31" s="164">
        <v>0</v>
      </c>
      <c r="P31" s="165">
        <v>0</v>
      </c>
      <c r="Q31" s="165">
        <v>0</v>
      </c>
      <c r="R31" s="165">
        <v>713234</v>
      </c>
      <c r="S31" s="165">
        <v>0</v>
      </c>
      <c r="T31" s="165">
        <v>0</v>
      </c>
      <c r="U31" s="165">
        <v>0</v>
      </c>
      <c r="V31" s="165">
        <v>0</v>
      </c>
      <c r="W31" s="165">
        <v>0</v>
      </c>
      <c r="X31" s="53" t="b">
        <f t="shared" si="15"/>
        <v>1</v>
      </c>
      <c r="Y31" s="55">
        <f t="shared" si="12"/>
        <v>9.0300000000000005E-2</v>
      </c>
      <c r="Z31" s="56" t="b">
        <f>Y31=M31</f>
        <v>0</v>
      </c>
      <c r="AA31" s="56" t="b">
        <f t="shared" si="14"/>
        <v>1</v>
      </c>
    </row>
    <row r="32" spans="1:27" ht="20.100000000000001" customHeight="1">
      <c r="A32" s="233" t="s">
        <v>42</v>
      </c>
      <c r="B32" s="233"/>
      <c r="C32" s="233"/>
      <c r="D32" s="233"/>
      <c r="E32" s="233"/>
      <c r="F32" s="233"/>
      <c r="G32" s="233"/>
      <c r="H32" s="165">
        <f>SUM(H3:H31)</f>
        <v>82.38</v>
      </c>
      <c r="I32" s="170" t="s">
        <v>14</v>
      </c>
      <c r="J32" s="171">
        <f>SUM(J3:J31)</f>
        <v>166997109.56</v>
      </c>
      <c r="K32" s="171">
        <f>SUM(K3:K31)</f>
        <v>75002949</v>
      </c>
      <c r="L32" s="171">
        <f>SUM(L3:L31)</f>
        <v>91994160.560000002</v>
      </c>
      <c r="M32" s="172" t="s">
        <v>14</v>
      </c>
      <c r="N32" s="171">
        <f t="shared" ref="N32:W32" si="20">SUM(N3:N31)</f>
        <v>0</v>
      </c>
      <c r="O32" s="171">
        <f t="shared" si="20"/>
        <v>0</v>
      </c>
      <c r="P32" s="173">
        <f t="shared" si="20"/>
        <v>818461</v>
      </c>
      <c r="Q32" s="173">
        <f t="shared" si="20"/>
        <v>7784745</v>
      </c>
      <c r="R32" s="173">
        <f t="shared" si="20"/>
        <v>44600981</v>
      </c>
      <c r="S32" s="173">
        <f t="shared" si="20"/>
        <v>11308051</v>
      </c>
      <c r="T32" s="173">
        <f t="shared" si="20"/>
        <v>3248817</v>
      </c>
      <c r="U32" s="173">
        <f t="shared" si="20"/>
        <v>3620947</v>
      </c>
      <c r="V32" s="173">
        <f t="shared" si="20"/>
        <v>3620947</v>
      </c>
      <c r="W32" s="173">
        <f t="shared" si="20"/>
        <v>0</v>
      </c>
      <c r="X32" s="53" t="b">
        <f>K32=SUM(N32:W32)</f>
        <v>1</v>
      </c>
      <c r="Y32" s="55">
        <f>ROUND(K32/J32,4)</f>
        <v>0.4491</v>
      </c>
      <c r="Z32" s="56" t="s">
        <v>14</v>
      </c>
      <c r="AA32" s="56" t="b">
        <f>J32=K32+L32</f>
        <v>1</v>
      </c>
    </row>
    <row r="33" spans="1:27" ht="20.100000000000001" customHeight="1">
      <c r="A33" s="232" t="s">
        <v>35</v>
      </c>
      <c r="B33" s="232"/>
      <c r="C33" s="232"/>
      <c r="D33" s="232"/>
      <c r="E33" s="232"/>
      <c r="F33" s="232"/>
      <c r="G33" s="232"/>
      <c r="H33" s="157">
        <f>SUMIF($C$3:$C$31,"K",H3:H31)</f>
        <v>32.4</v>
      </c>
      <c r="I33" s="174" t="s">
        <v>14</v>
      </c>
      <c r="J33" s="157">
        <f>SUMIF($C$3:$C$31,"K",J3:J31)</f>
        <v>63857680.560000002</v>
      </c>
      <c r="K33" s="157">
        <f>SUMIF($C$3:$C$31,"K",K3:K31)</f>
        <v>26669680</v>
      </c>
      <c r="L33" s="157">
        <f>SUMIF($C$3:$C$31,"K",L3:L31)</f>
        <v>37188000.560000002</v>
      </c>
      <c r="M33" s="175" t="s">
        <v>14</v>
      </c>
      <c r="N33" s="157">
        <f t="shared" ref="N33:W33" si="21">SUMIF($C$3:$C$31,"K",N3:N31)</f>
        <v>0</v>
      </c>
      <c r="O33" s="157">
        <f t="shared" si="21"/>
        <v>0</v>
      </c>
      <c r="P33" s="157">
        <f t="shared" si="21"/>
        <v>818461</v>
      </c>
      <c r="Q33" s="157">
        <f t="shared" si="21"/>
        <v>7784745</v>
      </c>
      <c r="R33" s="157">
        <f t="shared" si="21"/>
        <v>16206550</v>
      </c>
      <c r="S33" s="157">
        <f t="shared" si="21"/>
        <v>1859924</v>
      </c>
      <c r="T33" s="157">
        <f t="shared" si="21"/>
        <v>0</v>
      </c>
      <c r="U33" s="157">
        <f t="shared" si="21"/>
        <v>0</v>
      </c>
      <c r="V33" s="157">
        <f t="shared" si="21"/>
        <v>0</v>
      </c>
      <c r="W33" s="157">
        <f t="shared" si="21"/>
        <v>0</v>
      </c>
      <c r="X33" s="53" t="b">
        <f t="shared" ref="X33" si="22">K33=SUM(N33:W33)</f>
        <v>1</v>
      </c>
      <c r="Y33" s="55">
        <f>ROUND(K33/J33,4)</f>
        <v>0.41760000000000003</v>
      </c>
      <c r="Z33" s="56" t="s">
        <v>14</v>
      </c>
      <c r="AA33" s="56" t="b">
        <f t="shared" ref="AA33" si="23">J33=K33+L33</f>
        <v>1</v>
      </c>
    </row>
    <row r="34" spans="1:27" ht="20.100000000000001" customHeight="1">
      <c r="A34" s="233" t="s">
        <v>36</v>
      </c>
      <c r="B34" s="233"/>
      <c r="C34" s="233"/>
      <c r="D34" s="233"/>
      <c r="E34" s="233"/>
      <c r="F34" s="233"/>
      <c r="G34" s="233"/>
      <c r="H34" s="165">
        <f>SUMIF($C$3:$C$31,"N",H3:H31)</f>
        <v>32.809999999999995</v>
      </c>
      <c r="I34" s="170" t="s">
        <v>14</v>
      </c>
      <c r="J34" s="171">
        <f>SUMIF($C$3:$C$31,"N",J3:J31)</f>
        <v>51468316</v>
      </c>
      <c r="K34" s="171">
        <f>SUMIF($C$3:$C$31,"N",K3:K31)</f>
        <v>22497714</v>
      </c>
      <c r="L34" s="171">
        <f>SUMIF($C$3:$C$31,"N",L3:L31)</f>
        <v>28970602</v>
      </c>
      <c r="M34" s="172" t="s">
        <v>14</v>
      </c>
      <c r="N34" s="171">
        <f t="shared" ref="N34:W34" si="24">SUMIF($C$3:$C$31,"N",N3:N31)</f>
        <v>0</v>
      </c>
      <c r="O34" s="171">
        <f t="shared" si="24"/>
        <v>0</v>
      </c>
      <c r="P34" s="173">
        <f t="shared" si="24"/>
        <v>0</v>
      </c>
      <c r="Q34" s="173">
        <f t="shared" si="24"/>
        <v>0</v>
      </c>
      <c r="R34" s="173">
        <f t="shared" si="24"/>
        <v>22497714</v>
      </c>
      <c r="S34" s="173">
        <f t="shared" si="24"/>
        <v>0</v>
      </c>
      <c r="T34" s="173">
        <f t="shared" si="24"/>
        <v>0</v>
      </c>
      <c r="U34" s="173">
        <f t="shared" si="24"/>
        <v>0</v>
      </c>
      <c r="V34" s="173">
        <f t="shared" si="24"/>
        <v>0</v>
      </c>
      <c r="W34" s="173">
        <f t="shared" si="24"/>
        <v>0</v>
      </c>
      <c r="X34" s="53" t="b">
        <f t="shared" si="0"/>
        <v>1</v>
      </c>
      <c r="Y34" s="55">
        <f t="shared" si="1"/>
        <v>0.43709999999999999</v>
      </c>
      <c r="Z34" s="56" t="s">
        <v>14</v>
      </c>
      <c r="AA34" s="56" t="b">
        <f>J34=K34+L34</f>
        <v>1</v>
      </c>
    </row>
    <row r="35" spans="1:27" ht="18.75" customHeight="1">
      <c r="A35" s="232" t="s">
        <v>37</v>
      </c>
      <c r="B35" s="232"/>
      <c r="C35" s="232"/>
      <c r="D35" s="232"/>
      <c r="E35" s="232"/>
      <c r="F35" s="232"/>
      <c r="G35" s="232"/>
      <c r="H35" s="157">
        <f>SUMIF($C$3:$C$31,"W",H3:H31)</f>
        <v>17.170000000000002</v>
      </c>
      <c r="I35" s="174" t="s">
        <v>14</v>
      </c>
      <c r="J35" s="157">
        <f>SUMIF($C$3:$C$31,"W",J3:J31)</f>
        <v>51671113</v>
      </c>
      <c r="K35" s="157">
        <f>SUMIF($C$3:$C$31,"W",K3:K31)</f>
        <v>25835555</v>
      </c>
      <c r="L35" s="157">
        <f>SUMIF($C$3:$C$31,"W",L3:L31)</f>
        <v>25835558</v>
      </c>
      <c r="M35" s="175" t="s">
        <v>14</v>
      </c>
      <c r="N35" s="157">
        <f t="shared" ref="N35:W35" si="25">SUMIF($C$3:$C$31,"W",N3:N31)</f>
        <v>0</v>
      </c>
      <c r="O35" s="157">
        <f t="shared" si="25"/>
        <v>0</v>
      </c>
      <c r="P35" s="157">
        <f t="shared" si="25"/>
        <v>0</v>
      </c>
      <c r="Q35" s="157">
        <f t="shared" si="25"/>
        <v>0</v>
      </c>
      <c r="R35" s="157">
        <f t="shared" si="25"/>
        <v>5896717</v>
      </c>
      <c r="S35" s="157">
        <f t="shared" si="25"/>
        <v>9448127</v>
      </c>
      <c r="T35" s="157">
        <f t="shared" si="25"/>
        <v>3248817</v>
      </c>
      <c r="U35" s="157">
        <f t="shared" si="25"/>
        <v>3620947</v>
      </c>
      <c r="V35" s="157">
        <f t="shared" si="25"/>
        <v>3620947</v>
      </c>
      <c r="W35" s="157">
        <f t="shared" si="25"/>
        <v>0</v>
      </c>
      <c r="X35" s="53" t="b">
        <f t="shared" ref="X35" si="26">K35=SUM(N35:W35)</f>
        <v>1</v>
      </c>
      <c r="Y35" s="55">
        <f t="shared" ref="Y35" si="27">ROUND(K35/J35,4)</f>
        <v>0.5</v>
      </c>
      <c r="Z35" s="56" t="s">
        <v>14</v>
      </c>
      <c r="AA35" s="56" t="b">
        <f t="shared" ref="AA35" si="28">J35=K35+L35</f>
        <v>1</v>
      </c>
    </row>
    <row r="36" spans="1:27" ht="5.25" hidden="1" customHeight="1">
      <c r="A36" s="176"/>
      <c r="B36" s="176"/>
      <c r="C36" s="176"/>
      <c r="D36" s="176"/>
      <c r="E36" s="176"/>
      <c r="F36" s="176"/>
      <c r="G36" s="176"/>
      <c r="H36" s="177"/>
      <c r="I36" s="177"/>
      <c r="J36" s="177"/>
      <c r="K36" s="177"/>
      <c r="L36" s="177"/>
      <c r="M36" s="177"/>
      <c r="N36" s="177"/>
      <c r="O36" s="178"/>
      <c r="P36" s="178"/>
      <c r="Q36" s="178"/>
      <c r="R36" s="178"/>
      <c r="S36" s="178"/>
      <c r="T36" s="177"/>
      <c r="U36" s="177"/>
      <c r="V36" s="177"/>
      <c r="W36" s="177"/>
    </row>
    <row r="37" spans="1:27">
      <c r="A37" s="225" t="s">
        <v>22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AA37" s="56"/>
    </row>
    <row r="38" spans="1:27">
      <c r="A38" s="226" t="s">
        <v>23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</row>
    <row r="39" spans="1:27">
      <c r="A39" s="225" t="s">
        <v>40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</row>
    <row r="40" spans="1:27" ht="18" customHeight="1">
      <c r="A40" s="227" t="s">
        <v>26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</row>
  </sheetData>
  <mergeCells count="22">
    <mergeCell ref="A33:G33"/>
    <mergeCell ref="A1:A2"/>
    <mergeCell ref="B1:B2"/>
    <mergeCell ref="C1:C2"/>
    <mergeCell ref="F1:F2"/>
    <mergeCell ref="G1:G2"/>
    <mergeCell ref="A37:W37"/>
    <mergeCell ref="A38:W38"/>
    <mergeCell ref="A39:W39"/>
    <mergeCell ref="A40:W40"/>
    <mergeCell ref="L1:L2"/>
    <mergeCell ref="M1:M2"/>
    <mergeCell ref="N1:W1"/>
    <mergeCell ref="H1:H2"/>
    <mergeCell ref="I1:I2"/>
    <mergeCell ref="J1:J2"/>
    <mergeCell ref="K1:K2"/>
    <mergeCell ref="D1:D2"/>
    <mergeCell ref="A35:G35"/>
    <mergeCell ref="A34:G34"/>
    <mergeCell ref="E1:E2"/>
    <mergeCell ref="A32:G32"/>
  </mergeCells>
  <phoneticPr fontId="20" type="noConversion"/>
  <conditionalFormatting sqref="X3:AA33">
    <cfRule type="cellIs" dxfId="56" priority="15" operator="equal">
      <formula>FALSE</formula>
    </cfRule>
  </conditionalFormatting>
  <conditionalFormatting sqref="X3:Z33">
    <cfRule type="containsText" dxfId="55" priority="13" operator="containsText" text="fałsz">
      <formula>NOT(ISERROR(SEARCH("fałsz",X3)))</formula>
    </cfRule>
  </conditionalFormatting>
  <conditionalFormatting sqref="AA37">
    <cfRule type="cellIs" dxfId="54" priority="12" operator="equal">
      <formula>FALSE</formula>
    </cfRule>
  </conditionalFormatting>
  <conditionalFormatting sqref="AA37">
    <cfRule type="cellIs" dxfId="53" priority="11" operator="equal">
      <formula>FALSE</formula>
    </cfRule>
  </conditionalFormatting>
  <conditionalFormatting sqref="Y35:Z35">
    <cfRule type="cellIs" dxfId="52" priority="10" operator="equal">
      <formula>FALSE</formula>
    </cfRule>
  </conditionalFormatting>
  <conditionalFormatting sqref="X35">
    <cfRule type="cellIs" dxfId="51" priority="9" operator="equal">
      <formula>FALSE</formula>
    </cfRule>
  </conditionalFormatting>
  <conditionalFormatting sqref="X35:Z35">
    <cfRule type="containsText" dxfId="50" priority="8" operator="containsText" text="fałsz">
      <formula>NOT(ISERROR(SEARCH("fałsz",X35)))</formula>
    </cfRule>
  </conditionalFormatting>
  <conditionalFormatting sqref="AA35">
    <cfRule type="cellIs" dxfId="49" priority="7" operator="equal">
      <formula>FALSE</formula>
    </cfRule>
  </conditionalFormatting>
  <conditionalFormatting sqref="AA35">
    <cfRule type="cellIs" dxfId="48" priority="6" operator="equal">
      <formula>FALSE</formula>
    </cfRule>
  </conditionalFormatting>
  <conditionalFormatting sqref="Y34:Z34">
    <cfRule type="cellIs" dxfId="47" priority="5" operator="equal">
      <formula>FALSE</formula>
    </cfRule>
  </conditionalFormatting>
  <conditionalFormatting sqref="X34">
    <cfRule type="cellIs" dxfId="46" priority="4" operator="equal">
      <formula>FALSE</formula>
    </cfRule>
  </conditionalFormatting>
  <conditionalFormatting sqref="X34:Z34">
    <cfRule type="containsText" dxfId="45" priority="3" operator="containsText" text="fałsz">
      <formula>NOT(ISERROR(SEARCH("fałsz",X34)))</formula>
    </cfRule>
  </conditionalFormatting>
  <conditionalFormatting sqref="AA34">
    <cfRule type="cellIs" dxfId="44" priority="2" operator="equal">
      <formula>FALSE</formula>
    </cfRule>
  </conditionalFormatting>
  <conditionalFormatting sqref="AA34">
    <cfRule type="cellIs" dxfId="43" priority="1" operator="equal">
      <formula>FALSE</formula>
    </cfRule>
  </conditionalFormatting>
  <dataValidations count="3">
    <dataValidation type="list" allowBlank="1" showInputMessage="1" showErrorMessage="1" sqref="C3:C29 C31">
      <formula1>"N,K,W"</formula1>
    </dataValidation>
    <dataValidation type="list" allowBlank="1" showInputMessage="1" showErrorMessage="1" sqref="G3:G29 G31">
      <formula1>"B,P,R"</formula1>
    </dataValidation>
    <dataValidation type="list" allowBlank="1" showInputMessage="1" showErrorMessage="1" sqref="C30">
      <formula1>"N,W"</formula1>
    </dataValidation>
  </dataValidations>
  <pageMargins left="0.23622047244094491" right="0.23622047244094491" top="0.9055118110236221" bottom="0.94488188976377963" header="0.31496062992125984" footer="0.31496062992125984"/>
  <pageSetup paperSize="8" scale="69" fitToHeight="0" orientation="landscape" r:id="rId1"/>
  <headerFooter>
    <oddHeader>&amp;LWojewództwo &amp;K000000Pomorskie &amp;K01+000- zadania powiatowe lista podstawowa</oddHeader>
    <oddFooter>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'I:\FDS 2021\Nabór wniosków 2021\Lisat przekazana do MI RFRD 2021\[Nabór wniosków FDS 2021.xlsx]Dane'!#REF!</xm:f>
          </x14:formula1>
          <xm:sqref>G30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8"/>
  <sheetViews>
    <sheetView showGridLines="0" view="pageBreakPreview" topLeftCell="A85" zoomScale="90" zoomScaleNormal="100" zoomScaleSheetLayoutView="90" workbookViewId="0">
      <selection activeCell="H15" sqref="H15"/>
    </sheetView>
  </sheetViews>
  <sheetFormatPr defaultColWidth="9.140625" defaultRowHeight="15"/>
  <cols>
    <col min="1" max="1" width="5" style="190" customWidth="1"/>
    <col min="2" max="2" width="9.7109375" style="187" customWidth="1"/>
    <col min="3" max="3" width="10.140625" style="187" customWidth="1"/>
    <col min="4" max="4" width="14.5703125" style="187" customWidth="1"/>
    <col min="5" max="5" width="10.7109375" style="187" customWidth="1"/>
    <col min="6" max="6" width="12.85546875" style="187" customWidth="1"/>
    <col min="7" max="7" width="43.5703125" style="187" customWidth="1"/>
    <col min="8" max="8" width="8.7109375" style="187" customWidth="1"/>
    <col min="9" max="9" width="9.42578125" style="187" customWidth="1"/>
    <col min="10" max="10" width="15.85546875" style="187" customWidth="1"/>
    <col min="11" max="11" width="13.28515625" style="187" customWidth="1"/>
    <col min="12" max="12" width="13.7109375" style="187" customWidth="1"/>
    <col min="13" max="13" width="12.5703125" style="187" customWidth="1"/>
    <col min="14" max="14" width="10.85546875" style="189" customWidth="1"/>
    <col min="15" max="15" width="12.42578125" style="187" customWidth="1"/>
    <col min="16" max="16" width="15.42578125" style="187" customWidth="1"/>
    <col min="17" max="17" width="13.5703125" style="187" customWidth="1"/>
    <col min="18" max="18" width="13.42578125" style="187" customWidth="1"/>
    <col min="19" max="19" width="14.42578125" style="187" bestFit="1" customWidth="1"/>
    <col min="20" max="20" width="13" style="187" customWidth="1"/>
    <col min="21" max="21" width="12.140625" style="187" customWidth="1"/>
    <col min="22" max="22" width="10.85546875" style="187" bestFit="1" customWidth="1"/>
    <col min="23" max="24" width="9.85546875" style="187" customWidth="1"/>
    <col min="25" max="28" width="15.7109375" style="33" customWidth="1"/>
    <col min="29" max="16384" width="9.140625" style="33"/>
  </cols>
  <sheetData>
    <row r="1" spans="1:28" ht="32.25" customHeight="1">
      <c r="A1" s="234" t="s">
        <v>4</v>
      </c>
      <c r="B1" s="230" t="s">
        <v>5</v>
      </c>
      <c r="C1" s="235" t="s">
        <v>41</v>
      </c>
      <c r="D1" s="228" t="s">
        <v>6</v>
      </c>
      <c r="E1" s="230" t="s">
        <v>31</v>
      </c>
      <c r="F1" s="228" t="s">
        <v>15</v>
      </c>
      <c r="G1" s="230" t="s">
        <v>7</v>
      </c>
      <c r="H1" s="230" t="s">
        <v>24</v>
      </c>
      <c r="I1" s="230" t="s">
        <v>8</v>
      </c>
      <c r="J1" s="230" t="s">
        <v>25</v>
      </c>
      <c r="K1" s="230" t="s">
        <v>9</v>
      </c>
      <c r="L1" s="230" t="s">
        <v>17</v>
      </c>
      <c r="M1" s="228" t="s">
        <v>13</v>
      </c>
      <c r="N1" s="246" t="s">
        <v>11</v>
      </c>
      <c r="O1" s="230" t="s">
        <v>12</v>
      </c>
      <c r="P1" s="230"/>
      <c r="Q1" s="230"/>
      <c r="R1" s="230"/>
      <c r="S1" s="230"/>
      <c r="T1" s="230"/>
      <c r="U1" s="230"/>
      <c r="V1" s="230"/>
      <c r="W1" s="230"/>
      <c r="X1" s="230"/>
    </row>
    <row r="2" spans="1:28" ht="45.75" customHeight="1">
      <c r="A2" s="234"/>
      <c r="B2" s="230"/>
      <c r="C2" s="236"/>
      <c r="D2" s="229"/>
      <c r="E2" s="230"/>
      <c r="F2" s="229"/>
      <c r="G2" s="230"/>
      <c r="H2" s="230"/>
      <c r="I2" s="230"/>
      <c r="J2" s="230"/>
      <c r="K2" s="230"/>
      <c r="L2" s="230"/>
      <c r="M2" s="229"/>
      <c r="N2" s="246"/>
      <c r="O2" s="150">
        <v>2019</v>
      </c>
      <c r="P2" s="150">
        <v>2020</v>
      </c>
      <c r="Q2" s="150">
        <v>2021</v>
      </c>
      <c r="R2" s="150">
        <v>2022</v>
      </c>
      <c r="S2" s="150">
        <v>2023</v>
      </c>
      <c r="T2" s="150">
        <v>2024</v>
      </c>
      <c r="U2" s="150">
        <v>2025</v>
      </c>
      <c r="V2" s="150">
        <v>2026</v>
      </c>
      <c r="W2" s="150">
        <v>2027</v>
      </c>
      <c r="X2" s="150">
        <v>2028</v>
      </c>
      <c r="Y2" s="33" t="s">
        <v>27</v>
      </c>
      <c r="Z2" s="33" t="s">
        <v>28</v>
      </c>
      <c r="AA2" s="33" t="s">
        <v>29</v>
      </c>
      <c r="AB2" s="33" t="s">
        <v>30</v>
      </c>
    </row>
    <row r="3" spans="1:28" ht="38.450000000000003" customHeight="1">
      <c r="A3" s="151">
        <v>1</v>
      </c>
      <c r="B3" s="151" t="s">
        <v>155</v>
      </c>
      <c r="C3" s="152" t="s">
        <v>156</v>
      </c>
      <c r="D3" s="153" t="s">
        <v>157</v>
      </c>
      <c r="E3" s="153" t="s">
        <v>125</v>
      </c>
      <c r="F3" s="151" t="s">
        <v>158</v>
      </c>
      <c r="G3" s="151" t="s">
        <v>159</v>
      </c>
      <c r="H3" s="151" t="s">
        <v>160</v>
      </c>
      <c r="I3" s="154">
        <v>1.72</v>
      </c>
      <c r="J3" s="155" t="s">
        <v>161</v>
      </c>
      <c r="K3" s="157">
        <v>9016044.8900000006</v>
      </c>
      <c r="L3" s="156">
        <v>4508022</v>
      </c>
      <c r="M3" s="157">
        <v>4508022.8899999997</v>
      </c>
      <c r="N3" s="158">
        <v>0.5</v>
      </c>
      <c r="O3" s="156">
        <v>0</v>
      </c>
      <c r="P3" s="156">
        <v>500000</v>
      </c>
      <c r="Q3" s="157">
        <v>2100000</v>
      </c>
      <c r="R3" s="157">
        <v>600000</v>
      </c>
      <c r="S3" s="157">
        <v>1308022</v>
      </c>
      <c r="T3" s="157">
        <v>0</v>
      </c>
      <c r="U3" s="156">
        <v>0</v>
      </c>
      <c r="V3" s="157">
        <v>0</v>
      </c>
      <c r="W3" s="157">
        <v>0</v>
      </c>
      <c r="X3" s="157">
        <v>0</v>
      </c>
      <c r="Y3" s="33" t="b">
        <f t="shared" ref="Y3:Y31" si="0">L3=SUM(O3:X3)</f>
        <v>1</v>
      </c>
      <c r="Z3" s="35">
        <f t="shared" ref="Z3:Z31" si="1">ROUND(L3/K3,4)</f>
        <v>0.5</v>
      </c>
      <c r="AA3" s="36" t="b">
        <f t="shared" ref="AA3:AA31" si="2">Z3=N3</f>
        <v>1</v>
      </c>
      <c r="AB3" s="36" t="b">
        <f t="shared" ref="AB3:AB31" si="3">K3=L3+M3</f>
        <v>1</v>
      </c>
    </row>
    <row r="4" spans="1:28" ht="33.75">
      <c r="A4" s="151">
        <v>2</v>
      </c>
      <c r="B4" s="151" t="s">
        <v>162</v>
      </c>
      <c r="C4" s="152" t="s">
        <v>156</v>
      </c>
      <c r="D4" s="153" t="s">
        <v>163</v>
      </c>
      <c r="E4" s="153" t="s">
        <v>52</v>
      </c>
      <c r="F4" s="151" t="s">
        <v>164</v>
      </c>
      <c r="G4" s="151" t="s">
        <v>165</v>
      </c>
      <c r="H4" s="151" t="s">
        <v>160</v>
      </c>
      <c r="I4" s="154">
        <v>1.84</v>
      </c>
      <c r="J4" s="155" t="s">
        <v>166</v>
      </c>
      <c r="K4" s="157">
        <v>4782590.3099999996</v>
      </c>
      <c r="L4" s="156">
        <v>2391295</v>
      </c>
      <c r="M4" s="157">
        <v>2391295.31</v>
      </c>
      <c r="N4" s="158">
        <v>0.5</v>
      </c>
      <c r="O4" s="156">
        <v>0</v>
      </c>
      <c r="P4" s="156">
        <v>152902</v>
      </c>
      <c r="Q4" s="157">
        <v>626624</v>
      </c>
      <c r="R4" s="157">
        <v>710195</v>
      </c>
      <c r="S4" s="157">
        <v>901574</v>
      </c>
      <c r="T4" s="157">
        <v>0</v>
      </c>
      <c r="U4" s="156">
        <v>0</v>
      </c>
      <c r="V4" s="157">
        <v>0</v>
      </c>
      <c r="W4" s="157">
        <v>0</v>
      </c>
      <c r="X4" s="157">
        <v>0</v>
      </c>
      <c r="Y4" s="33" t="b">
        <f t="shared" si="0"/>
        <v>1</v>
      </c>
      <c r="Z4" s="35">
        <f t="shared" si="1"/>
        <v>0.5</v>
      </c>
      <c r="AA4" s="36" t="b">
        <f t="shared" si="2"/>
        <v>1</v>
      </c>
      <c r="AB4" s="36" t="b">
        <f t="shared" si="3"/>
        <v>1</v>
      </c>
    </row>
    <row r="5" spans="1:28" ht="33.75">
      <c r="A5" s="151">
        <v>3</v>
      </c>
      <c r="B5" s="151" t="s">
        <v>167</v>
      </c>
      <c r="C5" s="152" t="s">
        <v>156</v>
      </c>
      <c r="D5" s="153" t="s">
        <v>168</v>
      </c>
      <c r="E5" s="153" t="s">
        <v>100</v>
      </c>
      <c r="F5" s="151" t="s">
        <v>169</v>
      </c>
      <c r="G5" s="151" t="s">
        <v>170</v>
      </c>
      <c r="H5" s="151" t="s">
        <v>171</v>
      </c>
      <c r="I5" s="154">
        <v>1.93</v>
      </c>
      <c r="J5" s="155" t="s">
        <v>172</v>
      </c>
      <c r="K5" s="157">
        <v>4361671.16</v>
      </c>
      <c r="L5" s="156">
        <v>2180835</v>
      </c>
      <c r="M5" s="157">
        <v>2180836.16</v>
      </c>
      <c r="N5" s="158">
        <v>0.5</v>
      </c>
      <c r="O5" s="156">
        <v>0</v>
      </c>
      <c r="P5" s="156">
        <v>50000</v>
      </c>
      <c r="Q5" s="157">
        <v>75000</v>
      </c>
      <c r="R5" s="157">
        <v>500000</v>
      </c>
      <c r="S5" s="157">
        <v>1000000</v>
      </c>
      <c r="T5" s="157">
        <v>555835</v>
      </c>
      <c r="U5" s="156">
        <v>0</v>
      </c>
      <c r="V5" s="157">
        <v>0</v>
      </c>
      <c r="W5" s="157">
        <v>0</v>
      </c>
      <c r="X5" s="157">
        <v>0</v>
      </c>
      <c r="Y5" s="33" t="b">
        <f t="shared" si="0"/>
        <v>1</v>
      </c>
      <c r="Z5" s="35">
        <f t="shared" si="1"/>
        <v>0.5</v>
      </c>
      <c r="AA5" s="36" t="b">
        <f t="shared" si="2"/>
        <v>1</v>
      </c>
      <c r="AB5" s="36" t="b">
        <f t="shared" si="3"/>
        <v>1</v>
      </c>
    </row>
    <row r="6" spans="1:28" ht="33.75">
      <c r="A6" s="151">
        <v>4</v>
      </c>
      <c r="B6" s="151" t="s">
        <v>173</v>
      </c>
      <c r="C6" s="152" t="s">
        <v>156</v>
      </c>
      <c r="D6" s="153" t="s">
        <v>168</v>
      </c>
      <c r="E6" s="153" t="s">
        <v>100</v>
      </c>
      <c r="F6" s="151" t="s">
        <v>169</v>
      </c>
      <c r="G6" s="151" t="s">
        <v>174</v>
      </c>
      <c r="H6" s="151" t="s">
        <v>171</v>
      </c>
      <c r="I6" s="154">
        <v>0.48</v>
      </c>
      <c r="J6" s="155" t="s">
        <v>175</v>
      </c>
      <c r="K6" s="157">
        <v>938483.85</v>
      </c>
      <c r="L6" s="156">
        <v>469241</v>
      </c>
      <c r="M6" s="157">
        <v>469242.85</v>
      </c>
      <c r="N6" s="158">
        <v>0.5</v>
      </c>
      <c r="O6" s="156">
        <v>0</v>
      </c>
      <c r="P6" s="156">
        <v>75000</v>
      </c>
      <c r="Q6" s="157">
        <v>250000</v>
      </c>
      <c r="R6" s="157">
        <v>75000</v>
      </c>
      <c r="S6" s="157">
        <v>69241</v>
      </c>
      <c r="T6" s="157">
        <v>0</v>
      </c>
      <c r="U6" s="156">
        <v>0</v>
      </c>
      <c r="V6" s="157">
        <v>0</v>
      </c>
      <c r="W6" s="157">
        <v>0</v>
      </c>
      <c r="X6" s="157">
        <v>0</v>
      </c>
      <c r="Y6" s="33" t="b">
        <f t="shared" si="0"/>
        <v>1</v>
      </c>
      <c r="Z6" s="35">
        <f t="shared" si="1"/>
        <v>0.5</v>
      </c>
      <c r="AA6" s="36" t="b">
        <f t="shared" si="2"/>
        <v>1</v>
      </c>
      <c r="AB6" s="36" t="b">
        <f t="shared" si="3"/>
        <v>1</v>
      </c>
    </row>
    <row r="7" spans="1:28" ht="33.75">
      <c r="A7" s="151">
        <v>5</v>
      </c>
      <c r="B7" s="151" t="s">
        <v>176</v>
      </c>
      <c r="C7" s="152" t="s">
        <v>156</v>
      </c>
      <c r="D7" s="153" t="s">
        <v>168</v>
      </c>
      <c r="E7" s="153" t="s">
        <v>100</v>
      </c>
      <c r="F7" s="151" t="s">
        <v>169</v>
      </c>
      <c r="G7" s="151" t="s">
        <v>177</v>
      </c>
      <c r="H7" s="151" t="s">
        <v>171</v>
      </c>
      <c r="I7" s="154">
        <v>0.59</v>
      </c>
      <c r="J7" s="155" t="s">
        <v>178</v>
      </c>
      <c r="K7" s="157">
        <v>2086309.39</v>
      </c>
      <c r="L7" s="156">
        <v>1669047</v>
      </c>
      <c r="M7" s="157">
        <v>417262.39</v>
      </c>
      <c r="N7" s="158">
        <v>0.8</v>
      </c>
      <c r="O7" s="156">
        <v>0</v>
      </c>
      <c r="P7" s="156">
        <v>0</v>
      </c>
      <c r="Q7" s="157">
        <v>160000</v>
      </c>
      <c r="R7" s="157">
        <v>800000</v>
      </c>
      <c r="S7" s="157">
        <v>709047</v>
      </c>
      <c r="T7" s="157">
        <v>0</v>
      </c>
      <c r="U7" s="156">
        <v>0</v>
      </c>
      <c r="V7" s="157">
        <v>0</v>
      </c>
      <c r="W7" s="157">
        <v>0</v>
      </c>
      <c r="X7" s="157">
        <v>0</v>
      </c>
      <c r="Y7" s="33" t="b">
        <f t="shared" si="0"/>
        <v>1</v>
      </c>
      <c r="Z7" s="35">
        <f t="shared" si="1"/>
        <v>0.8</v>
      </c>
      <c r="AA7" s="36" t="b">
        <f t="shared" si="2"/>
        <v>1</v>
      </c>
      <c r="AB7" s="36" t="b">
        <f t="shared" si="3"/>
        <v>1</v>
      </c>
    </row>
    <row r="8" spans="1:28" ht="40.15" customHeight="1">
      <c r="A8" s="151">
        <v>6</v>
      </c>
      <c r="B8" s="151" t="s">
        <v>179</v>
      </c>
      <c r="C8" s="152" t="s">
        <v>156</v>
      </c>
      <c r="D8" s="153" t="s">
        <v>180</v>
      </c>
      <c r="E8" s="153" t="s">
        <v>72</v>
      </c>
      <c r="F8" s="151" t="s">
        <v>181</v>
      </c>
      <c r="G8" s="151" t="s">
        <v>182</v>
      </c>
      <c r="H8" s="151" t="s">
        <v>160</v>
      </c>
      <c r="I8" s="154">
        <v>6.23</v>
      </c>
      <c r="J8" s="155" t="s">
        <v>183</v>
      </c>
      <c r="K8" s="157">
        <v>9169982.9700000007</v>
      </c>
      <c r="L8" s="156">
        <v>4584991</v>
      </c>
      <c r="M8" s="157">
        <v>4584991.97</v>
      </c>
      <c r="N8" s="158">
        <v>0.5</v>
      </c>
      <c r="O8" s="156">
        <v>0</v>
      </c>
      <c r="P8" s="156">
        <v>0</v>
      </c>
      <c r="Q8" s="157">
        <v>1323259</v>
      </c>
      <c r="R8" s="157">
        <v>3238343</v>
      </c>
      <c r="S8" s="157">
        <v>23389</v>
      </c>
      <c r="T8" s="157">
        <v>0</v>
      </c>
      <c r="U8" s="156">
        <v>0</v>
      </c>
      <c r="V8" s="157">
        <v>0</v>
      </c>
      <c r="W8" s="157">
        <v>0</v>
      </c>
      <c r="X8" s="157">
        <v>0</v>
      </c>
      <c r="Y8" s="33" t="b">
        <f t="shared" si="0"/>
        <v>1</v>
      </c>
      <c r="Z8" s="35">
        <f t="shared" si="1"/>
        <v>0.5</v>
      </c>
      <c r="AA8" s="36" t="b">
        <f t="shared" si="2"/>
        <v>1</v>
      </c>
      <c r="AB8" s="36" t="b">
        <f t="shared" si="3"/>
        <v>1</v>
      </c>
    </row>
    <row r="9" spans="1:28" ht="51.6" customHeight="1">
      <c r="A9" s="151">
        <v>7</v>
      </c>
      <c r="B9" s="151" t="s">
        <v>184</v>
      </c>
      <c r="C9" s="152" t="s">
        <v>156</v>
      </c>
      <c r="D9" s="153" t="s">
        <v>185</v>
      </c>
      <c r="E9" s="153" t="s">
        <v>109</v>
      </c>
      <c r="F9" s="151" t="s">
        <v>186</v>
      </c>
      <c r="G9" s="151" t="s">
        <v>187</v>
      </c>
      <c r="H9" s="151" t="s">
        <v>171</v>
      </c>
      <c r="I9" s="154">
        <v>2.5</v>
      </c>
      <c r="J9" s="155" t="s">
        <v>188</v>
      </c>
      <c r="K9" s="157">
        <v>7367056.8899999997</v>
      </c>
      <c r="L9" s="156">
        <v>3683528</v>
      </c>
      <c r="M9" s="157">
        <v>3683528.89</v>
      </c>
      <c r="N9" s="158">
        <v>0.5</v>
      </c>
      <c r="O9" s="156">
        <v>0</v>
      </c>
      <c r="P9" s="156">
        <v>0</v>
      </c>
      <c r="Q9" s="157">
        <v>1350114</v>
      </c>
      <c r="R9" s="157">
        <v>1400114</v>
      </c>
      <c r="S9" s="157">
        <v>933300</v>
      </c>
      <c r="T9" s="157">
        <v>0</v>
      </c>
      <c r="U9" s="156">
        <v>0</v>
      </c>
      <c r="V9" s="157">
        <v>0</v>
      </c>
      <c r="W9" s="157">
        <v>0</v>
      </c>
      <c r="X9" s="157">
        <v>0</v>
      </c>
      <c r="Y9" s="33" t="b">
        <f t="shared" si="0"/>
        <v>1</v>
      </c>
      <c r="Z9" s="35">
        <f t="shared" si="1"/>
        <v>0.5</v>
      </c>
      <c r="AA9" s="36" t="b">
        <f t="shared" si="2"/>
        <v>1</v>
      </c>
      <c r="AB9" s="36" t="b">
        <f t="shared" si="3"/>
        <v>1</v>
      </c>
    </row>
    <row r="10" spans="1:28" ht="46.9" customHeight="1">
      <c r="A10" s="151">
        <v>8</v>
      </c>
      <c r="B10" s="151" t="s">
        <v>189</v>
      </c>
      <c r="C10" s="152" t="s">
        <v>156</v>
      </c>
      <c r="D10" s="153" t="s">
        <v>190</v>
      </c>
      <c r="E10" s="153" t="s">
        <v>71</v>
      </c>
      <c r="F10" s="151" t="s">
        <v>181</v>
      </c>
      <c r="G10" s="151" t="s">
        <v>191</v>
      </c>
      <c r="H10" s="151" t="s">
        <v>171</v>
      </c>
      <c r="I10" s="154">
        <v>5.36</v>
      </c>
      <c r="J10" s="155" t="s">
        <v>192</v>
      </c>
      <c r="K10" s="157">
        <v>7654194.6699999999</v>
      </c>
      <c r="L10" s="156">
        <v>3827097</v>
      </c>
      <c r="M10" s="157">
        <v>3827097.67</v>
      </c>
      <c r="N10" s="158">
        <v>0.5</v>
      </c>
      <c r="O10" s="156">
        <v>0</v>
      </c>
      <c r="P10" s="156">
        <v>0</v>
      </c>
      <c r="Q10" s="157">
        <v>1930110</v>
      </c>
      <c r="R10" s="157">
        <v>1282819</v>
      </c>
      <c r="S10" s="157">
        <v>614168</v>
      </c>
      <c r="T10" s="157">
        <v>0</v>
      </c>
      <c r="U10" s="156">
        <v>0</v>
      </c>
      <c r="V10" s="157">
        <v>0</v>
      </c>
      <c r="W10" s="157">
        <v>0</v>
      </c>
      <c r="X10" s="157">
        <v>0</v>
      </c>
      <c r="Y10" s="33" t="b">
        <f t="shared" si="0"/>
        <v>1</v>
      </c>
      <c r="Z10" s="35">
        <f t="shared" si="1"/>
        <v>0.5</v>
      </c>
      <c r="AA10" s="36" t="b">
        <f t="shared" si="2"/>
        <v>1</v>
      </c>
      <c r="AB10" s="36" t="b">
        <f t="shared" si="3"/>
        <v>1</v>
      </c>
    </row>
    <row r="11" spans="1:28" ht="33.75">
      <c r="A11" s="151">
        <v>9</v>
      </c>
      <c r="B11" s="151" t="s">
        <v>193</v>
      </c>
      <c r="C11" s="152" t="s">
        <v>156</v>
      </c>
      <c r="D11" s="153" t="s">
        <v>194</v>
      </c>
      <c r="E11" s="153" t="s">
        <v>99</v>
      </c>
      <c r="F11" s="151" t="s">
        <v>169</v>
      </c>
      <c r="G11" s="151" t="s">
        <v>195</v>
      </c>
      <c r="H11" s="151" t="s">
        <v>160</v>
      </c>
      <c r="I11" s="154">
        <v>1.88</v>
      </c>
      <c r="J11" s="155" t="s">
        <v>196</v>
      </c>
      <c r="K11" s="157">
        <v>18145418.620000001</v>
      </c>
      <c r="L11" s="156">
        <v>8780160</v>
      </c>
      <c r="M11" s="157">
        <v>9365258.6199999992</v>
      </c>
      <c r="N11" s="158">
        <v>0.4839</v>
      </c>
      <c r="O11" s="156">
        <v>0</v>
      </c>
      <c r="P11" s="156">
        <v>0</v>
      </c>
      <c r="Q11" s="157">
        <v>3509664</v>
      </c>
      <c r="R11" s="157">
        <v>4770496</v>
      </c>
      <c r="S11" s="157">
        <v>500000</v>
      </c>
      <c r="T11" s="157">
        <v>0</v>
      </c>
      <c r="U11" s="156">
        <v>0</v>
      </c>
      <c r="V11" s="157">
        <v>0</v>
      </c>
      <c r="W11" s="157">
        <v>0</v>
      </c>
      <c r="X11" s="157">
        <v>0</v>
      </c>
      <c r="Y11" s="33" t="b">
        <f t="shared" si="0"/>
        <v>1</v>
      </c>
      <c r="Z11" s="35">
        <f t="shared" si="1"/>
        <v>0.4839</v>
      </c>
      <c r="AA11" s="36" t="b">
        <f t="shared" si="2"/>
        <v>1</v>
      </c>
      <c r="AB11" s="36" t="b">
        <f t="shared" si="3"/>
        <v>1</v>
      </c>
    </row>
    <row r="12" spans="1:28" ht="36.6" customHeight="1">
      <c r="A12" s="151">
        <v>10</v>
      </c>
      <c r="B12" s="151" t="s">
        <v>197</v>
      </c>
      <c r="C12" s="152" t="s">
        <v>156</v>
      </c>
      <c r="D12" s="153" t="s">
        <v>157</v>
      </c>
      <c r="E12" s="153" t="s">
        <v>125</v>
      </c>
      <c r="F12" s="151" t="s">
        <v>158</v>
      </c>
      <c r="G12" s="151" t="s">
        <v>198</v>
      </c>
      <c r="H12" s="151" t="s">
        <v>160</v>
      </c>
      <c r="I12" s="154">
        <v>2.02</v>
      </c>
      <c r="J12" s="155" t="s">
        <v>199</v>
      </c>
      <c r="K12" s="157">
        <v>37565000</v>
      </c>
      <c r="L12" s="156">
        <v>18782500</v>
      </c>
      <c r="M12" s="157">
        <v>18782500</v>
      </c>
      <c r="N12" s="158">
        <v>0.5</v>
      </c>
      <c r="O12" s="156">
        <v>0</v>
      </c>
      <c r="P12" s="156">
        <v>0</v>
      </c>
      <c r="Q12" s="157">
        <v>0</v>
      </c>
      <c r="R12" s="157">
        <v>1800000</v>
      </c>
      <c r="S12" s="157">
        <v>4000000</v>
      </c>
      <c r="T12" s="157">
        <v>7000000</v>
      </c>
      <c r="U12" s="157">
        <v>5982500</v>
      </c>
      <c r="V12" s="157">
        <v>0</v>
      </c>
      <c r="W12" s="157">
        <v>0</v>
      </c>
      <c r="X12" s="157">
        <v>0</v>
      </c>
      <c r="Y12" s="33" t="b">
        <f t="shared" si="0"/>
        <v>1</v>
      </c>
      <c r="Z12" s="35">
        <f t="shared" si="1"/>
        <v>0.5</v>
      </c>
      <c r="AA12" s="36" t="b">
        <f t="shared" si="2"/>
        <v>1</v>
      </c>
      <c r="AB12" s="36" t="b">
        <f t="shared" si="3"/>
        <v>1</v>
      </c>
    </row>
    <row r="13" spans="1:28" ht="33.75">
      <c r="A13" s="151">
        <v>11</v>
      </c>
      <c r="B13" s="151" t="s">
        <v>200</v>
      </c>
      <c r="C13" s="152" t="s">
        <v>156</v>
      </c>
      <c r="D13" s="153" t="s">
        <v>201</v>
      </c>
      <c r="E13" s="153" t="s">
        <v>122</v>
      </c>
      <c r="F13" s="151" t="s">
        <v>202</v>
      </c>
      <c r="G13" s="151" t="s">
        <v>203</v>
      </c>
      <c r="H13" s="151" t="s">
        <v>160</v>
      </c>
      <c r="I13" s="154">
        <v>1.43</v>
      </c>
      <c r="J13" s="155" t="s">
        <v>204</v>
      </c>
      <c r="K13" s="157">
        <v>5817817.4400000004</v>
      </c>
      <c r="L13" s="156">
        <v>1408708</v>
      </c>
      <c r="M13" s="157">
        <v>4409109.4400000004</v>
      </c>
      <c r="N13" s="158">
        <v>0.24210000000000001</v>
      </c>
      <c r="O13" s="156">
        <v>0</v>
      </c>
      <c r="P13" s="156">
        <v>0</v>
      </c>
      <c r="Q13" s="157">
        <v>0</v>
      </c>
      <c r="R13" s="157">
        <v>550000</v>
      </c>
      <c r="S13" s="157">
        <v>858708</v>
      </c>
      <c r="T13" s="157">
        <v>0</v>
      </c>
      <c r="U13" s="157">
        <v>0</v>
      </c>
      <c r="V13" s="157">
        <v>0</v>
      </c>
      <c r="W13" s="157">
        <v>0</v>
      </c>
      <c r="X13" s="157">
        <v>0</v>
      </c>
      <c r="Y13" s="33" t="b">
        <f t="shared" si="0"/>
        <v>1</v>
      </c>
      <c r="Z13" s="35">
        <f t="shared" si="1"/>
        <v>0.24210000000000001</v>
      </c>
      <c r="AA13" s="36" t="b">
        <f t="shared" si="2"/>
        <v>1</v>
      </c>
      <c r="AB13" s="36" t="b">
        <f t="shared" si="3"/>
        <v>1</v>
      </c>
    </row>
    <row r="14" spans="1:28" ht="33.75">
      <c r="A14" s="151">
        <v>12</v>
      </c>
      <c r="B14" s="151" t="s">
        <v>206</v>
      </c>
      <c r="C14" s="152" t="s">
        <v>156</v>
      </c>
      <c r="D14" s="153" t="s">
        <v>207</v>
      </c>
      <c r="E14" s="153" t="s">
        <v>82</v>
      </c>
      <c r="F14" s="151" t="s">
        <v>208</v>
      </c>
      <c r="G14" s="151" t="s">
        <v>209</v>
      </c>
      <c r="H14" s="151" t="s">
        <v>160</v>
      </c>
      <c r="I14" s="154">
        <v>1.1200000000000001</v>
      </c>
      <c r="J14" s="155" t="s">
        <v>210</v>
      </c>
      <c r="K14" s="157">
        <v>3309843.9</v>
      </c>
      <c r="L14" s="156">
        <v>1479809</v>
      </c>
      <c r="M14" s="157">
        <v>1830034.9</v>
      </c>
      <c r="N14" s="158">
        <v>0.4471</v>
      </c>
      <c r="O14" s="156">
        <v>0</v>
      </c>
      <c r="P14" s="156">
        <v>0</v>
      </c>
      <c r="Q14" s="157">
        <v>0</v>
      </c>
      <c r="R14" s="157">
        <v>277987</v>
      </c>
      <c r="S14" s="157">
        <v>474091</v>
      </c>
      <c r="T14" s="157">
        <v>727731</v>
      </c>
      <c r="U14" s="157">
        <v>0</v>
      </c>
      <c r="V14" s="157">
        <v>0</v>
      </c>
      <c r="W14" s="157">
        <v>0</v>
      </c>
      <c r="X14" s="157">
        <v>0</v>
      </c>
      <c r="Y14" s="33" t="b">
        <f t="shared" si="0"/>
        <v>1</v>
      </c>
      <c r="Z14" s="35">
        <f t="shared" si="1"/>
        <v>0.4471</v>
      </c>
      <c r="AA14" s="36" t="b">
        <f t="shared" si="2"/>
        <v>1</v>
      </c>
      <c r="AB14" s="36" t="b">
        <f t="shared" si="3"/>
        <v>1</v>
      </c>
    </row>
    <row r="15" spans="1:28" ht="33.75">
      <c r="A15" s="151">
        <v>13</v>
      </c>
      <c r="B15" s="151" t="s">
        <v>211</v>
      </c>
      <c r="C15" s="152" t="s">
        <v>156</v>
      </c>
      <c r="D15" s="153" t="s">
        <v>212</v>
      </c>
      <c r="E15" s="153" t="s">
        <v>51</v>
      </c>
      <c r="F15" s="151" t="s">
        <v>164</v>
      </c>
      <c r="G15" s="151" t="s">
        <v>213</v>
      </c>
      <c r="H15" s="151" t="s">
        <v>160</v>
      </c>
      <c r="I15" s="154">
        <v>0.84</v>
      </c>
      <c r="J15" s="155" t="s">
        <v>214</v>
      </c>
      <c r="K15" s="157">
        <v>11322926.539999999</v>
      </c>
      <c r="L15" s="156">
        <v>4904552</v>
      </c>
      <c r="M15" s="156">
        <v>6418374.54</v>
      </c>
      <c r="N15" s="158">
        <v>0.43319999999999997</v>
      </c>
      <c r="O15" s="156">
        <v>0</v>
      </c>
      <c r="P15" s="156">
        <v>0</v>
      </c>
      <c r="Q15" s="157">
        <v>0</v>
      </c>
      <c r="R15" s="157">
        <v>1750000</v>
      </c>
      <c r="S15" s="157">
        <v>3154552</v>
      </c>
      <c r="T15" s="157">
        <v>0</v>
      </c>
      <c r="U15" s="157">
        <v>0</v>
      </c>
      <c r="V15" s="157">
        <v>0</v>
      </c>
      <c r="W15" s="157">
        <v>0</v>
      </c>
      <c r="X15" s="157">
        <v>0</v>
      </c>
      <c r="Y15" s="33" t="b">
        <f t="shared" si="0"/>
        <v>1</v>
      </c>
      <c r="Z15" s="35">
        <f t="shared" si="1"/>
        <v>0.43319999999999997</v>
      </c>
      <c r="AA15" s="36" t="b">
        <f t="shared" si="2"/>
        <v>1</v>
      </c>
      <c r="AB15" s="36" t="b">
        <f t="shared" si="3"/>
        <v>1</v>
      </c>
    </row>
    <row r="16" spans="1:28" ht="33.75">
      <c r="A16" s="151">
        <v>14</v>
      </c>
      <c r="B16" s="151" t="s">
        <v>215</v>
      </c>
      <c r="C16" s="152" t="s">
        <v>156</v>
      </c>
      <c r="D16" s="153" t="s">
        <v>216</v>
      </c>
      <c r="E16" s="153" t="s">
        <v>54</v>
      </c>
      <c r="F16" s="151" t="s">
        <v>164</v>
      </c>
      <c r="G16" s="151" t="s">
        <v>217</v>
      </c>
      <c r="H16" s="151" t="s">
        <v>160</v>
      </c>
      <c r="I16" s="154">
        <v>1.1100000000000001</v>
      </c>
      <c r="J16" s="155" t="s">
        <v>218</v>
      </c>
      <c r="K16" s="157">
        <v>3133875.46</v>
      </c>
      <c r="L16" s="156">
        <v>1566937</v>
      </c>
      <c r="M16" s="157">
        <v>1566938.46</v>
      </c>
      <c r="N16" s="158">
        <v>0.5</v>
      </c>
      <c r="O16" s="156">
        <v>0</v>
      </c>
      <c r="P16" s="156">
        <v>0</v>
      </c>
      <c r="Q16" s="157">
        <v>0</v>
      </c>
      <c r="R16" s="157">
        <v>1000000</v>
      </c>
      <c r="S16" s="157">
        <v>566937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33" t="b">
        <f t="shared" si="0"/>
        <v>1</v>
      </c>
      <c r="Z16" s="35">
        <f t="shared" si="1"/>
        <v>0.5</v>
      </c>
      <c r="AA16" s="36" t="b">
        <f t="shared" si="2"/>
        <v>1</v>
      </c>
      <c r="AB16" s="36" t="b">
        <f t="shared" si="3"/>
        <v>1</v>
      </c>
    </row>
    <row r="17" spans="1:28" ht="33.75">
      <c r="A17" s="151">
        <v>15</v>
      </c>
      <c r="B17" s="151" t="s">
        <v>219</v>
      </c>
      <c r="C17" s="152" t="s">
        <v>156</v>
      </c>
      <c r="D17" s="153" t="s">
        <v>185</v>
      </c>
      <c r="E17" s="153" t="s">
        <v>109</v>
      </c>
      <c r="F17" s="151" t="s">
        <v>186</v>
      </c>
      <c r="G17" s="151" t="s">
        <v>220</v>
      </c>
      <c r="H17" s="151" t="s">
        <v>160</v>
      </c>
      <c r="I17" s="154">
        <v>0.25</v>
      </c>
      <c r="J17" s="155" t="s">
        <v>225</v>
      </c>
      <c r="K17" s="157">
        <v>711236.63</v>
      </c>
      <c r="L17" s="156">
        <v>355618</v>
      </c>
      <c r="M17" s="157">
        <v>355618.63</v>
      </c>
      <c r="N17" s="158">
        <v>0.5</v>
      </c>
      <c r="O17" s="156">
        <v>0</v>
      </c>
      <c r="P17" s="156">
        <v>0</v>
      </c>
      <c r="Q17" s="157">
        <v>0</v>
      </c>
      <c r="R17" s="157">
        <v>20572</v>
      </c>
      <c r="S17" s="157">
        <v>335046</v>
      </c>
      <c r="T17" s="157">
        <v>0</v>
      </c>
      <c r="U17" s="157">
        <v>0</v>
      </c>
      <c r="V17" s="157">
        <v>0</v>
      </c>
      <c r="W17" s="157">
        <v>0</v>
      </c>
      <c r="X17" s="157">
        <v>0</v>
      </c>
      <c r="Y17" s="33" t="b">
        <f t="shared" si="0"/>
        <v>1</v>
      </c>
      <c r="Z17" s="35">
        <f t="shared" si="1"/>
        <v>0.5</v>
      </c>
      <c r="AA17" s="36" t="b">
        <f t="shared" si="2"/>
        <v>1</v>
      </c>
      <c r="AB17" s="36" t="b">
        <f t="shared" si="3"/>
        <v>1</v>
      </c>
    </row>
    <row r="18" spans="1:28" ht="33.75">
      <c r="A18" s="151">
        <v>16</v>
      </c>
      <c r="B18" s="151" t="s">
        <v>222</v>
      </c>
      <c r="C18" s="152" t="s">
        <v>156</v>
      </c>
      <c r="D18" s="153" t="s">
        <v>223</v>
      </c>
      <c r="E18" s="153" t="s">
        <v>124</v>
      </c>
      <c r="F18" s="151" t="s">
        <v>202</v>
      </c>
      <c r="G18" s="151" t="s">
        <v>224</v>
      </c>
      <c r="H18" s="151" t="s">
        <v>160</v>
      </c>
      <c r="I18" s="154">
        <v>0.78</v>
      </c>
      <c r="J18" s="155" t="s">
        <v>225</v>
      </c>
      <c r="K18" s="157">
        <v>2100000</v>
      </c>
      <c r="L18" s="156">
        <v>1050000</v>
      </c>
      <c r="M18" s="156">
        <v>1050000</v>
      </c>
      <c r="N18" s="158">
        <v>0.5</v>
      </c>
      <c r="O18" s="156">
        <v>0</v>
      </c>
      <c r="P18" s="156">
        <v>0</v>
      </c>
      <c r="Q18" s="157">
        <v>0</v>
      </c>
      <c r="R18" s="157">
        <v>525000</v>
      </c>
      <c r="S18" s="157">
        <v>525000</v>
      </c>
      <c r="T18" s="157">
        <v>0</v>
      </c>
      <c r="U18" s="157">
        <v>0</v>
      </c>
      <c r="V18" s="157">
        <v>0</v>
      </c>
      <c r="W18" s="157">
        <v>0</v>
      </c>
      <c r="X18" s="157">
        <v>0</v>
      </c>
      <c r="Y18" s="33" t="b">
        <f t="shared" si="0"/>
        <v>1</v>
      </c>
      <c r="Z18" s="35">
        <f t="shared" si="1"/>
        <v>0.5</v>
      </c>
      <c r="AA18" s="36" t="b">
        <f t="shared" si="2"/>
        <v>1</v>
      </c>
      <c r="AB18" s="36" t="b">
        <f t="shared" si="3"/>
        <v>1</v>
      </c>
    </row>
    <row r="19" spans="1:28" ht="33.75">
      <c r="A19" s="151">
        <v>17</v>
      </c>
      <c r="B19" s="151" t="s">
        <v>226</v>
      </c>
      <c r="C19" s="152" t="s">
        <v>156</v>
      </c>
      <c r="D19" s="153" t="s">
        <v>227</v>
      </c>
      <c r="E19" s="153" t="s">
        <v>101</v>
      </c>
      <c r="F19" s="151" t="s">
        <v>169</v>
      </c>
      <c r="G19" s="151" t="s">
        <v>228</v>
      </c>
      <c r="H19" s="151" t="s">
        <v>171</v>
      </c>
      <c r="I19" s="154">
        <v>4.5199999999999996</v>
      </c>
      <c r="J19" s="155" t="s">
        <v>235</v>
      </c>
      <c r="K19" s="157">
        <v>12669046.970000001</v>
      </c>
      <c r="L19" s="156">
        <v>4634359</v>
      </c>
      <c r="M19" s="157">
        <v>8034687.9699999997</v>
      </c>
      <c r="N19" s="158">
        <v>0.36580000000000001</v>
      </c>
      <c r="O19" s="156">
        <v>0</v>
      </c>
      <c r="P19" s="156">
        <v>0</v>
      </c>
      <c r="Q19" s="157">
        <v>0</v>
      </c>
      <c r="R19" s="157">
        <v>2513784</v>
      </c>
      <c r="S19" s="157">
        <v>2120575</v>
      </c>
      <c r="T19" s="157">
        <v>0</v>
      </c>
      <c r="U19" s="157">
        <v>0</v>
      </c>
      <c r="V19" s="157">
        <v>0</v>
      </c>
      <c r="W19" s="157">
        <v>0</v>
      </c>
      <c r="X19" s="157">
        <v>0</v>
      </c>
      <c r="Y19" s="33" t="b">
        <f t="shared" si="0"/>
        <v>1</v>
      </c>
      <c r="Z19" s="35">
        <f t="shared" si="1"/>
        <v>0.36580000000000001</v>
      </c>
      <c r="AA19" s="36" t="b">
        <f t="shared" si="2"/>
        <v>1</v>
      </c>
      <c r="AB19" s="36" t="b">
        <f t="shared" si="3"/>
        <v>1</v>
      </c>
    </row>
    <row r="20" spans="1:28" ht="33.75">
      <c r="A20" s="151">
        <v>18</v>
      </c>
      <c r="B20" s="151" t="s">
        <v>229</v>
      </c>
      <c r="C20" s="152" t="s">
        <v>156</v>
      </c>
      <c r="D20" s="153" t="s">
        <v>230</v>
      </c>
      <c r="E20" s="153" t="s">
        <v>117</v>
      </c>
      <c r="F20" s="151" t="s">
        <v>231</v>
      </c>
      <c r="G20" s="151" t="s">
        <v>232</v>
      </c>
      <c r="H20" s="151" t="s">
        <v>171</v>
      </c>
      <c r="I20" s="154">
        <v>0.8</v>
      </c>
      <c r="J20" s="155" t="s">
        <v>205</v>
      </c>
      <c r="K20" s="157">
        <v>467924</v>
      </c>
      <c r="L20" s="156">
        <v>233962</v>
      </c>
      <c r="M20" s="157">
        <v>233962</v>
      </c>
      <c r="N20" s="158">
        <v>0.5</v>
      </c>
      <c r="O20" s="156">
        <v>0</v>
      </c>
      <c r="P20" s="156">
        <v>0</v>
      </c>
      <c r="Q20" s="157">
        <v>0</v>
      </c>
      <c r="R20" s="157">
        <v>1690</v>
      </c>
      <c r="S20" s="157">
        <v>232272</v>
      </c>
      <c r="T20" s="157">
        <v>0</v>
      </c>
      <c r="U20" s="157">
        <v>0</v>
      </c>
      <c r="V20" s="157">
        <v>0</v>
      </c>
      <c r="W20" s="157">
        <v>0</v>
      </c>
      <c r="X20" s="157">
        <v>0</v>
      </c>
      <c r="Y20" s="33" t="b">
        <f t="shared" si="0"/>
        <v>1</v>
      </c>
      <c r="Z20" s="35">
        <f t="shared" si="1"/>
        <v>0.5</v>
      </c>
      <c r="AA20" s="36" t="b">
        <f t="shared" si="2"/>
        <v>1</v>
      </c>
      <c r="AB20" s="36" t="b">
        <f t="shared" si="3"/>
        <v>1</v>
      </c>
    </row>
    <row r="21" spans="1:28" ht="33.75">
      <c r="A21" s="151">
        <v>19</v>
      </c>
      <c r="B21" s="151" t="s">
        <v>233</v>
      </c>
      <c r="C21" s="152" t="s">
        <v>156</v>
      </c>
      <c r="D21" s="153" t="s">
        <v>230</v>
      </c>
      <c r="E21" s="153" t="s">
        <v>117</v>
      </c>
      <c r="F21" s="151" t="s">
        <v>231</v>
      </c>
      <c r="G21" s="151" t="s">
        <v>234</v>
      </c>
      <c r="H21" s="151" t="s">
        <v>171</v>
      </c>
      <c r="I21" s="154">
        <v>1.81</v>
      </c>
      <c r="J21" s="155" t="s">
        <v>235</v>
      </c>
      <c r="K21" s="157">
        <v>2313060</v>
      </c>
      <c r="L21" s="156">
        <v>1156530</v>
      </c>
      <c r="M21" s="156">
        <v>1156530</v>
      </c>
      <c r="N21" s="158">
        <v>0.5</v>
      </c>
      <c r="O21" s="156">
        <v>0</v>
      </c>
      <c r="P21" s="156">
        <v>0</v>
      </c>
      <c r="Q21" s="157">
        <v>0</v>
      </c>
      <c r="R21" s="157">
        <v>6167</v>
      </c>
      <c r="S21" s="157">
        <v>1150363</v>
      </c>
      <c r="T21" s="157">
        <v>0</v>
      </c>
      <c r="U21" s="157">
        <v>0</v>
      </c>
      <c r="V21" s="157">
        <v>0</v>
      </c>
      <c r="W21" s="157">
        <v>0</v>
      </c>
      <c r="X21" s="157">
        <v>0</v>
      </c>
      <c r="Y21" s="33" t="b">
        <f t="shared" si="0"/>
        <v>1</v>
      </c>
      <c r="Z21" s="35">
        <f t="shared" si="1"/>
        <v>0.5</v>
      </c>
      <c r="AA21" s="36" t="b">
        <f t="shared" si="2"/>
        <v>1</v>
      </c>
      <c r="AB21" s="36" t="b">
        <f t="shared" si="3"/>
        <v>1</v>
      </c>
    </row>
    <row r="22" spans="1:28" ht="33.75">
      <c r="A22" s="151">
        <v>20</v>
      </c>
      <c r="B22" s="151" t="s">
        <v>237</v>
      </c>
      <c r="C22" s="152" t="s">
        <v>156</v>
      </c>
      <c r="D22" s="153" t="s">
        <v>238</v>
      </c>
      <c r="E22" s="153" t="s">
        <v>93</v>
      </c>
      <c r="F22" s="151" t="s">
        <v>239</v>
      </c>
      <c r="G22" s="151" t="s">
        <v>240</v>
      </c>
      <c r="H22" s="151" t="s">
        <v>171</v>
      </c>
      <c r="I22" s="154">
        <v>0.15</v>
      </c>
      <c r="J22" s="155" t="s">
        <v>708</v>
      </c>
      <c r="K22" s="157">
        <v>3905901.17</v>
      </c>
      <c r="L22" s="156">
        <v>1952950</v>
      </c>
      <c r="M22" s="157">
        <v>1952951.17</v>
      </c>
      <c r="N22" s="158">
        <v>0.5</v>
      </c>
      <c r="O22" s="156">
        <v>0</v>
      </c>
      <c r="P22" s="156">
        <v>0</v>
      </c>
      <c r="Q22" s="157">
        <v>0</v>
      </c>
      <c r="R22" s="157">
        <v>400000</v>
      </c>
      <c r="S22" s="157">
        <v>1552950</v>
      </c>
      <c r="T22" s="157">
        <v>0</v>
      </c>
      <c r="U22" s="157">
        <v>0</v>
      </c>
      <c r="V22" s="157">
        <v>0</v>
      </c>
      <c r="W22" s="157">
        <v>0</v>
      </c>
      <c r="X22" s="157">
        <v>0</v>
      </c>
      <c r="Y22" s="33" t="b">
        <f t="shared" si="0"/>
        <v>1</v>
      </c>
      <c r="Z22" s="35">
        <f t="shared" si="1"/>
        <v>0.5</v>
      </c>
      <c r="AA22" s="36" t="b">
        <f t="shared" si="2"/>
        <v>1</v>
      </c>
      <c r="AB22" s="36" t="b">
        <f t="shared" si="3"/>
        <v>1</v>
      </c>
    </row>
    <row r="23" spans="1:28" ht="33.75">
      <c r="A23" s="151">
        <v>21</v>
      </c>
      <c r="B23" s="151" t="s">
        <v>241</v>
      </c>
      <c r="C23" s="152" t="s">
        <v>156</v>
      </c>
      <c r="D23" s="153" t="s">
        <v>242</v>
      </c>
      <c r="E23" s="153" t="s">
        <v>80</v>
      </c>
      <c r="F23" s="151" t="s">
        <v>208</v>
      </c>
      <c r="G23" s="151" t="s">
        <v>243</v>
      </c>
      <c r="H23" s="151" t="s">
        <v>171</v>
      </c>
      <c r="I23" s="154">
        <v>3.1</v>
      </c>
      <c r="J23" s="155" t="s">
        <v>244</v>
      </c>
      <c r="K23" s="157">
        <v>2883777.77</v>
      </c>
      <c r="L23" s="156">
        <v>1143182</v>
      </c>
      <c r="M23" s="156">
        <v>1740595.77</v>
      </c>
      <c r="N23" s="158">
        <v>0.39639999999999997</v>
      </c>
      <c r="O23" s="156">
        <v>0</v>
      </c>
      <c r="P23" s="156">
        <v>0</v>
      </c>
      <c r="Q23" s="157">
        <v>0</v>
      </c>
      <c r="R23" s="157">
        <v>750000</v>
      </c>
      <c r="S23" s="157">
        <v>393182</v>
      </c>
      <c r="T23" s="157">
        <v>0</v>
      </c>
      <c r="U23" s="157">
        <v>0</v>
      </c>
      <c r="V23" s="157">
        <v>0</v>
      </c>
      <c r="W23" s="157">
        <v>0</v>
      </c>
      <c r="X23" s="157">
        <v>0</v>
      </c>
      <c r="Y23" s="33" t="b">
        <f t="shared" si="0"/>
        <v>1</v>
      </c>
      <c r="Z23" s="35">
        <f t="shared" si="1"/>
        <v>0.39639999999999997</v>
      </c>
      <c r="AA23" s="36" t="b">
        <f t="shared" si="2"/>
        <v>1</v>
      </c>
      <c r="AB23" s="36" t="b">
        <f t="shared" si="3"/>
        <v>1</v>
      </c>
    </row>
    <row r="24" spans="1:28" ht="34.15" customHeight="1">
      <c r="A24" s="151">
        <v>22</v>
      </c>
      <c r="B24" s="151" t="s">
        <v>245</v>
      </c>
      <c r="C24" s="152" t="s">
        <v>156</v>
      </c>
      <c r="D24" s="153" t="s">
        <v>246</v>
      </c>
      <c r="E24" s="153" t="s">
        <v>70</v>
      </c>
      <c r="F24" s="151" t="s">
        <v>181</v>
      </c>
      <c r="G24" s="151" t="s">
        <v>247</v>
      </c>
      <c r="H24" s="151" t="s">
        <v>248</v>
      </c>
      <c r="I24" s="154">
        <v>6.5890000000000004</v>
      </c>
      <c r="J24" s="155" t="s">
        <v>249</v>
      </c>
      <c r="K24" s="157">
        <v>8926750.2699999996</v>
      </c>
      <c r="L24" s="156">
        <v>4463375</v>
      </c>
      <c r="M24" s="157">
        <v>4463375.2699999996</v>
      </c>
      <c r="N24" s="158">
        <v>0.5</v>
      </c>
      <c r="O24" s="156">
        <v>0</v>
      </c>
      <c r="P24" s="156">
        <v>0</v>
      </c>
      <c r="Q24" s="157">
        <v>0</v>
      </c>
      <c r="R24" s="157">
        <v>2207660</v>
      </c>
      <c r="S24" s="157">
        <v>2255715</v>
      </c>
      <c r="T24" s="157">
        <v>0</v>
      </c>
      <c r="U24" s="157">
        <v>0</v>
      </c>
      <c r="V24" s="157">
        <v>0</v>
      </c>
      <c r="W24" s="157">
        <v>0</v>
      </c>
      <c r="X24" s="157">
        <v>0</v>
      </c>
      <c r="Y24" s="33" t="b">
        <f t="shared" si="0"/>
        <v>1</v>
      </c>
      <c r="Z24" s="35">
        <f t="shared" si="1"/>
        <v>0.5</v>
      </c>
      <c r="AA24" s="36" t="b">
        <f t="shared" si="2"/>
        <v>1</v>
      </c>
      <c r="AB24" s="36" t="b">
        <f t="shared" si="3"/>
        <v>1</v>
      </c>
    </row>
    <row r="25" spans="1:28" s="39" customFormat="1" ht="33.75">
      <c r="A25" s="151">
        <v>23</v>
      </c>
      <c r="B25" s="151" t="s">
        <v>250</v>
      </c>
      <c r="C25" s="152" t="s">
        <v>156</v>
      </c>
      <c r="D25" s="153" t="s">
        <v>190</v>
      </c>
      <c r="E25" s="153" t="s">
        <v>71</v>
      </c>
      <c r="F25" s="151" t="s">
        <v>181</v>
      </c>
      <c r="G25" s="151" t="s">
        <v>251</v>
      </c>
      <c r="H25" s="151" t="s">
        <v>248</v>
      </c>
      <c r="I25" s="154">
        <v>1.62</v>
      </c>
      <c r="J25" s="155" t="s">
        <v>252</v>
      </c>
      <c r="K25" s="157">
        <v>3856697</v>
      </c>
      <c r="L25" s="156">
        <v>1928348</v>
      </c>
      <c r="M25" s="157">
        <v>1928349</v>
      </c>
      <c r="N25" s="158">
        <v>0.5</v>
      </c>
      <c r="O25" s="156">
        <v>0</v>
      </c>
      <c r="P25" s="156">
        <v>0</v>
      </c>
      <c r="Q25" s="157">
        <v>0</v>
      </c>
      <c r="R25" s="157">
        <v>804662</v>
      </c>
      <c r="S25" s="157">
        <v>405358</v>
      </c>
      <c r="T25" s="157">
        <v>718328</v>
      </c>
      <c r="U25" s="157">
        <v>0</v>
      </c>
      <c r="V25" s="157">
        <v>0</v>
      </c>
      <c r="W25" s="157">
        <v>0</v>
      </c>
      <c r="X25" s="157">
        <v>0</v>
      </c>
      <c r="Y25" s="39" t="b">
        <f t="shared" si="0"/>
        <v>1</v>
      </c>
      <c r="Z25" s="70">
        <f t="shared" si="1"/>
        <v>0.5</v>
      </c>
      <c r="AA25" s="38" t="b">
        <f t="shared" si="2"/>
        <v>1</v>
      </c>
      <c r="AB25" s="38" t="b">
        <f t="shared" si="3"/>
        <v>1</v>
      </c>
    </row>
    <row r="26" spans="1:28" s="39" customFormat="1" ht="33.75">
      <c r="A26" s="151">
        <v>24</v>
      </c>
      <c r="B26" s="151" t="s">
        <v>253</v>
      </c>
      <c r="C26" s="152" t="s">
        <v>156</v>
      </c>
      <c r="D26" s="153" t="s">
        <v>168</v>
      </c>
      <c r="E26" s="153" t="s">
        <v>100</v>
      </c>
      <c r="F26" s="151" t="s">
        <v>169</v>
      </c>
      <c r="G26" s="151" t="s">
        <v>254</v>
      </c>
      <c r="H26" s="151" t="s">
        <v>171</v>
      </c>
      <c r="I26" s="154">
        <v>2.2200000000000002</v>
      </c>
      <c r="J26" s="155" t="s">
        <v>255</v>
      </c>
      <c r="K26" s="157">
        <v>7956860.4400000004</v>
      </c>
      <c r="L26" s="156">
        <v>6365488</v>
      </c>
      <c r="M26" s="157">
        <v>1591372.44</v>
      </c>
      <c r="N26" s="158">
        <v>0.8</v>
      </c>
      <c r="O26" s="156">
        <v>0</v>
      </c>
      <c r="P26" s="156">
        <v>0</v>
      </c>
      <c r="Q26" s="157">
        <v>0</v>
      </c>
      <c r="R26" s="157">
        <v>2545488</v>
      </c>
      <c r="S26" s="157">
        <v>1500000</v>
      </c>
      <c r="T26" s="157">
        <v>2320000</v>
      </c>
      <c r="U26" s="157">
        <v>0</v>
      </c>
      <c r="V26" s="157">
        <v>0</v>
      </c>
      <c r="W26" s="157">
        <v>0</v>
      </c>
      <c r="X26" s="157">
        <v>0</v>
      </c>
      <c r="Y26" s="39" t="b">
        <f t="shared" si="0"/>
        <v>1</v>
      </c>
      <c r="Z26" s="70">
        <f t="shared" si="1"/>
        <v>0.8</v>
      </c>
      <c r="AA26" s="38" t="b">
        <f t="shared" si="2"/>
        <v>1</v>
      </c>
      <c r="AB26" s="38" t="b">
        <f t="shared" si="3"/>
        <v>1</v>
      </c>
    </row>
    <row r="27" spans="1:28" s="39" customFormat="1" ht="33.75">
      <c r="A27" s="151">
        <v>25</v>
      </c>
      <c r="B27" s="151" t="s">
        <v>256</v>
      </c>
      <c r="C27" s="152" t="s">
        <v>156</v>
      </c>
      <c r="D27" s="153" t="s">
        <v>168</v>
      </c>
      <c r="E27" s="153" t="s">
        <v>100</v>
      </c>
      <c r="F27" s="151" t="s">
        <v>169</v>
      </c>
      <c r="G27" s="151" t="s">
        <v>257</v>
      </c>
      <c r="H27" s="151" t="s">
        <v>171</v>
      </c>
      <c r="I27" s="154">
        <v>2.84</v>
      </c>
      <c r="J27" s="155" t="s">
        <v>713</v>
      </c>
      <c r="K27" s="157">
        <v>7377388.9900000002</v>
      </c>
      <c r="L27" s="156">
        <v>5901911</v>
      </c>
      <c r="M27" s="157">
        <v>1475477.99</v>
      </c>
      <c r="N27" s="158">
        <v>0.8</v>
      </c>
      <c r="O27" s="156">
        <v>0</v>
      </c>
      <c r="P27" s="156">
        <v>0</v>
      </c>
      <c r="Q27" s="157">
        <v>0</v>
      </c>
      <c r="R27" s="157">
        <v>3855655</v>
      </c>
      <c r="S27" s="157">
        <v>1500000</v>
      </c>
      <c r="T27" s="157">
        <v>546256</v>
      </c>
      <c r="U27" s="157">
        <v>0</v>
      </c>
      <c r="V27" s="157">
        <v>0</v>
      </c>
      <c r="W27" s="157">
        <v>0</v>
      </c>
      <c r="X27" s="157">
        <v>0</v>
      </c>
      <c r="Y27" s="39" t="b">
        <f t="shared" si="0"/>
        <v>1</v>
      </c>
      <c r="Z27" s="70">
        <f t="shared" si="1"/>
        <v>0.8</v>
      </c>
      <c r="AA27" s="38" t="b">
        <f t="shared" si="2"/>
        <v>1</v>
      </c>
      <c r="AB27" s="38" t="b">
        <f t="shared" si="3"/>
        <v>1</v>
      </c>
    </row>
    <row r="28" spans="1:28" s="39" customFormat="1" ht="33.75">
      <c r="A28" s="159">
        <v>26</v>
      </c>
      <c r="B28" s="182" t="s">
        <v>346</v>
      </c>
      <c r="C28" s="160" t="s">
        <v>299</v>
      </c>
      <c r="D28" s="182" t="s">
        <v>402</v>
      </c>
      <c r="E28" s="161" t="s">
        <v>77</v>
      </c>
      <c r="F28" s="159" t="s">
        <v>208</v>
      </c>
      <c r="G28" s="159" t="s">
        <v>442</v>
      </c>
      <c r="H28" s="159" t="s">
        <v>171</v>
      </c>
      <c r="I28" s="162">
        <v>0.62</v>
      </c>
      <c r="J28" s="163" t="s">
        <v>497</v>
      </c>
      <c r="K28" s="165">
        <v>1173934</v>
      </c>
      <c r="L28" s="164">
        <v>586967</v>
      </c>
      <c r="M28" s="165">
        <v>586967</v>
      </c>
      <c r="N28" s="166">
        <v>0.5</v>
      </c>
      <c r="O28" s="164">
        <v>0</v>
      </c>
      <c r="P28" s="164">
        <v>0</v>
      </c>
      <c r="Q28" s="165">
        <v>0</v>
      </c>
      <c r="R28" s="165">
        <v>0</v>
      </c>
      <c r="S28" s="165">
        <v>586967</v>
      </c>
      <c r="T28" s="165">
        <v>0</v>
      </c>
      <c r="U28" s="165">
        <v>0</v>
      </c>
      <c r="V28" s="165">
        <v>0</v>
      </c>
      <c r="W28" s="165">
        <v>0</v>
      </c>
      <c r="X28" s="165">
        <v>0</v>
      </c>
      <c r="Y28" s="39" t="b">
        <f t="shared" si="0"/>
        <v>1</v>
      </c>
      <c r="Z28" s="70">
        <f t="shared" si="1"/>
        <v>0.5</v>
      </c>
      <c r="AA28" s="38" t="b">
        <f t="shared" si="2"/>
        <v>1</v>
      </c>
      <c r="AB28" s="38" t="b">
        <f t="shared" si="3"/>
        <v>1</v>
      </c>
    </row>
    <row r="29" spans="1:28" s="39" customFormat="1" ht="33.75">
      <c r="A29" s="159">
        <v>27</v>
      </c>
      <c r="B29" s="182" t="s">
        <v>347</v>
      </c>
      <c r="C29" s="160" t="s">
        <v>299</v>
      </c>
      <c r="D29" s="182" t="s">
        <v>216</v>
      </c>
      <c r="E29" s="161" t="s">
        <v>54</v>
      </c>
      <c r="F29" s="159" t="s">
        <v>164</v>
      </c>
      <c r="G29" s="159" t="s">
        <v>443</v>
      </c>
      <c r="H29" s="159" t="s">
        <v>160</v>
      </c>
      <c r="I29" s="162">
        <v>0.33</v>
      </c>
      <c r="J29" s="163" t="s">
        <v>498</v>
      </c>
      <c r="K29" s="165">
        <v>1547799</v>
      </c>
      <c r="L29" s="164">
        <v>773899</v>
      </c>
      <c r="M29" s="165">
        <v>773900</v>
      </c>
      <c r="N29" s="166">
        <v>0.5</v>
      </c>
      <c r="O29" s="164">
        <v>0</v>
      </c>
      <c r="P29" s="164">
        <v>0</v>
      </c>
      <c r="Q29" s="165">
        <v>0</v>
      </c>
      <c r="R29" s="165">
        <v>0</v>
      </c>
      <c r="S29" s="165">
        <v>773899</v>
      </c>
      <c r="T29" s="165">
        <v>0</v>
      </c>
      <c r="U29" s="165">
        <v>0</v>
      </c>
      <c r="V29" s="165">
        <v>0</v>
      </c>
      <c r="W29" s="165">
        <v>0</v>
      </c>
      <c r="X29" s="165">
        <v>0</v>
      </c>
      <c r="Y29" s="39" t="b">
        <f t="shared" si="0"/>
        <v>1</v>
      </c>
      <c r="Z29" s="70">
        <f t="shared" si="1"/>
        <v>0.5</v>
      </c>
      <c r="AA29" s="38" t="b">
        <f t="shared" si="2"/>
        <v>1</v>
      </c>
      <c r="AB29" s="38" t="b">
        <f t="shared" si="3"/>
        <v>1</v>
      </c>
    </row>
    <row r="30" spans="1:28" s="39" customFormat="1" ht="33.75">
      <c r="A30" s="151">
        <v>28</v>
      </c>
      <c r="B30" s="183" t="s">
        <v>348</v>
      </c>
      <c r="C30" s="152" t="s">
        <v>300</v>
      </c>
      <c r="D30" s="183" t="s">
        <v>403</v>
      </c>
      <c r="E30" s="153" t="s">
        <v>119</v>
      </c>
      <c r="F30" s="151" t="s">
        <v>231</v>
      </c>
      <c r="G30" s="151" t="s">
        <v>444</v>
      </c>
      <c r="H30" s="151" t="s">
        <v>171</v>
      </c>
      <c r="I30" s="154">
        <v>1.4</v>
      </c>
      <c r="J30" s="155" t="s">
        <v>499</v>
      </c>
      <c r="K30" s="157">
        <v>9900000</v>
      </c>
      <c r="L30" s="156">
        <v>4950000</v>
      </c>
      <c r="M30" s="157">
        <v>4950000</v>
      </c>
      <c r="N30" s="158">
        <v>0.5</v>
      </c>
      <c r="O30" s="156">
        <v>0</v>
      </c>
      <c r="P30" s="156">
        <v>0</v>
      </c>
      <c r="Q30" s="157">
        <v>0</v>
      </c>
      <c r="R30" s="157">
        <v>0</v>
      </c>
      <c r="S30" s="157">
        <v>2598750</v>
      </c>
      <c r="T30" s="157">
        <v>2351250</v>
      </c>
      <c r="U30" s="157">
        <v>0</v>
      </c>
      <c r="V30" s="157">
        <v>0</v>
      </c>
      <c r="W30" s="157">
        <v>0</v>
      </c>
      <c r="X30" s="157">
        <v>0</v>
      </c>
      <c r="Y30" s="39" t="b">
        <f t="shared" si="0"/>
        <v>1</v>
      </c>
      <c r="Z30" s="70">
        <f t="shared" si="1"/>
        <v>0.5</v>
      </c>
      <c r="AA30" s="38" t="b">
        <f t="shared" si="2"/>
        <v>1</v>
      </c>
      <c r="AB30" s="38" t="b">
        <f t="shared" si="3"/>
        <v>1</v>
      </c>
    </row>
    <row r="31" spans="1:28" s="39" customFormat="1" ht="42.6" customHeight="1">
      <c r="A31" s="151">
        <v>29</v>
      </c>
      <c r="B31" s="183" t="s">
        <v>349</v>
      </c>
      <c r="C31" s="152" t="s">
        <v>300</v>
      </c>
      <c r="D31" s="183" t="s">
        <v>163</v>
      </c>
      <c r="E31" s="153" t="s">
        <v>52</v>
      </c>
      <c r="F31" s="151" t="s">
        <v>164</v>
      </c>
      <c r="G31" s="151" t="s">
        <v>445</v>
      </c>
      <c r="H31" s="151" t="s">
        <v>171</v>
      </c>
      <c r="I31" s="154">
        <v>3.55</v>
      </c>
      <c r="J31" s="155" t="s">
        <v>500</v>
      </c>
      <c r="K31" s="157">
        <v>27463348</v>
      </c>
      <c r="L31" s="156">
        <v>13731674</v>
      </c>
      <c r="M31" s="157">
        <v>13731674</v>
      </c>
      <c r="N31" s="158">
        <v>0.5</v>
      </c>
      <c r="O31" s="156">
        <v>0</v>
      </c>
      <c r="P31" s="156">
        <v>0</v>
      </c>
      <c r="Q31" s="157">
        <v>0</v>
      </c>
      <c r="R31" s="157">
        <v>0</v>
      </c>
      <c r="S31" s="157">
        <v>921132</v>
      </c>
      <c r="T31" s="157">
        <v>6884525</v>
      </c>
      <c r="U31" s="157">
        <v>5926017</v>
      </c>
      <c r="V31" s="157">
        <v>0</v>
      </c>
      <c r="W31" s="157">
        <v>0</v>
      </c>
      <c r="X31" s="157">
        <v>0</v>
      </c>
      <c r="Y31" s="39" t="b">
        <f t="shared" si="0"/>
        <v>1</v>
      </c>
      <c r="Z31" s="70">
        <f t="shared" si="1"/>
        <v>0.5</v>
      </c>
      <c r="AA31" s="38" t="b">
        <f t="shared" si="2"/>
        <v>1</v>
      </c>
      <c r="AB31" s="38" t="b">
        <f t="shared" si="3"/>
        <v>1</v>
      </c>
    </row>
    <row r="32" spans="1:28" s="39" customFormat="1" ht="33.75">
      <c r="A32" s="151">
        <v>30</v>
      </c>
      <c r="B32" s="183" t="s">
        <v>350</v>
      </c>
      <c r="C32" s="152" t="s">
        <v>300</v>
      </c>
      <c r="D32" s="183" t="s">
        <v>404</v>
      </c>
      <c r="E32" s="153" t="s">
        <v>68</v>
      </c>
      <c r="F32" s="151" t="s">
        <v>437</v>
      </c>
      <c r="G32" s="151" t="s">
        <v>446</v>
      </c>
      <c r="H32" s="151" t="s">
        <v>171</v>
      </c>
      <c r="I32" s="154">
        <v>1</v>
      </c>
      <c r="J32" s="155" t="s">
        <v>501</v>
      </c>
      <c r="K32" s="157">
        <v>3397000</v>
      </c>
      <c r="L32" s="156">
        <v>1698500</v>
      </c>
      <c r="M32" s="157">
        <v>1698500</v>
      </c>
      <c r="N32" s="158">
        <v>0.5</v>
      </c>
      <c r="O32" s="156">
        <v>0</v>
      </c>
      <c r="P32" s="156">
        <v>0</v>
      </c>
      <c r="Q32" s="157">
        <v>0</v>
      </c>
      <c r="R32" s="157">
        <v>0</v>
      </c>
      <c r="S32" s="157">
        <v>849250</v>
      </c>
      <c r="T32" s="157">
        <v>849250</v>
      </c>
      <c r="U32" s="157">
        <v>0</v>
      </c>
      <c r="V32" s="157">
        <v>0</v>
      </c>
      <c r="W32" s="157">
        <v>0</v>
      </c>
      <c r="X32" s="157">
        <v>0</v>
      </c>
      <c r="Y32" s="39" t="b">
        <f t="shared" ref="Y32:Y50" si="4">L32=SUM(O32:X32)</f>
        <v>1</v>
      </c>
      <c r="Z32" s="70">
        <f t="shared" ref="Z32:Z50" si="5">ROUND(L32/K32,4)</f>
        <v>0.5</v>
      </c>
      <c r="AA32" s="38" t="b">
        <f t="shared" ref="AA32:AA50" si="6">Z32=N32</f>
        <v>1</v>
      </c>
      <c r="AB32" s="38" t="b">
        <f t="shared" ref="AB32:AB50" si="7">K32=L32+M32</f>
        <v>1</v>
      </c>
    </row>
    <row r="33" spans="1:28" s="39" customFormat="1" ht="33.75">
      <c r="A33" s="151">
        <v>31</v>
      </c>
      <c r="B33" s="183" t="s">
        <v>351</v>
      </c>
      <c r="C33" s="152" t="s">
        <v>300</v>
      </c>
      <c r="D33" s="183" t="s">
        <v>190</v>
      </c>
      <c r="E33" s="153" t="s">
        <v>71</v>
      </c>
      <c r="F33" s="151" t="s">
        <v>181</v>
      </c>
      <c r="G33" s="151" t="s">
        <v>447</v>
      </c>
      <c r="H33" s="151" t="s">
        <v>171</v>
      </c>
      <c r="I33" s="154">
        <v>1.06</v>
      </c>
      <c r="J33" s="155" t="s">
        <v>344</v>
      </c>
      <c r="K33" s="157">
        <v>4267865</v>
      </c>
      <c r="L33" s="156">
        <v>2133932</v>
      </c>
      <c r="M33" s="157">
        <v>2133933</v>
      </c>
      <c r="N33" s="158">
        <v>0.5</v>
      </c>
      <c r="O33" s="156">
        <v>0</v>
      </c>
      <c r="P33" s="156">
        <v>0</v>
      </c>
      <c r="Q33" s="157">
        <v>0</v>
      </c>
      <c r="R33" s="157">
        <v>0</v>
      </c>
      <c r="S33" s="157">
        <v>2013101</v>
      </c>
      <c r="T33" s="157">
        <v>120831</v>
      </c>
      <c r="U33" s="157">
        <v>0</v>
      </c>
      <c r="V33" s="157">
        <v>0</v>
      </c>
      <c r="W33" s="157">
        <v>0</v>
      </c>
      <c r="X33" s="157">
        <v>0</v>
      </c>
      <c r="Y33" s="39" t="b">
        <f t="shared" si="4"/>
        <v>1</v>
      </c>
      <c r="Z33" s="70">
        <f t="shared" si="5"/>
        <v>0.5</v>
      </c>
      <c r="AA33" s="38" t="b">
        <f t="shared" si="6"/>
        <v>1</v>
      </c>
      <c r="AB33" s="38" t="b">
        <f t="shared" si="7"/>
        <v>1</v>
      </c>
    </row>
    <row r="34" spans="1:28" s="39" customFormat="1" ht="33.75">
      <c r="A34" s="159">
        <v>32</v>
      </c>
      <c r="B34" s="184" t="s">
        <v>352</v>
      </c>
      <c r="C34" s="160" t="s">
        <v>299</v>
      </c>
      <c r="D34" s="184" t="s">
        <v>405</v>
      </c>
      <c r="E34" s="161" t="s">
        <v>75</v>
      </c>
      <c r="F34" s="159" t="s">
        <v>208</v>
      </c>
      <c r="G34" s="159" t="s">
        <v>448</v>
      </c>
      <c r="H34" s="159" t="s">
        <v>171</v>
      </c>
      <c r="I34" s="162">
        <v>0.28000000000000003</v>
      </c>
      <c r="J34" s="163" t="s">
        <v>502</v>
      </c>
      <c r="K34" s="165">
        <v>1856200</v>
      </c>
      <c r="L34" s="164">
        <v>928100</v>
      </c>
      <c r="M34" s="165">
        <v>928100</v>
      </c>
      <c r="N34" s="166">
        <v>0.5</v>
      </c>
      <c r="O34" s="164">
        <v>0</v>
      </c>
      <c r="P34" s="164">
        <v>0</v>
      </c>
      <c r="Q34" s="165">
        <v>0</v>
      </c>
      <c r="R34" s="165">
        <v>0</v>
      </c>
      <c r="S34" s="165">
        <v>928100</v>
      </c>
      <c r="T34" s="165">
        <v>0</v>
      </c>
      <c r="U34" s="165">
        <v>0</v>
      </c>
      <c r="V34" s="165">
        <v>0</v>
      </c>
      <c r="W34" s="165">
        <v>0</v>
      </c>
      <c r="X34" s="165">
        <v>0</v>
      </c>
      <c r="Y34" s="39" t="b">
        <f t="shared" si="4"/>
        <v>1</v>
      </c>
      <c r="Z34" s="70">
        <f t="shared" si="5"/>
        <v>0.5</v>
      </c>
      <c r="AA34" s="38" t="b">
        <f t="shared" si="6"/>
        <v>1</v>
      </c>
      <c r="AB34" s="38" t="b">
        <f t="shared" si="7"/>
        <v>1</v>
      </c>
    </row>
    <row r="35" spans="1:28" s="39" customFormat="1" ht="33.75">
      <c r="A35" s="159">
        <v>33</v>
      </c>
      <c r="B35" s="182" t="s">
        <v>353</v>
      </c>
      <c r="C35" s="160" t="s">
        <v>299</v>
      </c>
      <c r="D35" s="182" t="s">
        <v>406</v>
      </c>
      <c r="E35" s="161" t="s">
        <v>131</v>
      </c>
      <c r="F35" s="159" t="s">
        <v>158</v>
      </c>
      <c r="G35" s="159" t="s">
        <v>449</v>
      </c>
      <c r="H35" s="159" t="s">
        <v>171</v>
      </c>
      <c r="I35" s="162">
        <v>0.53300000000000003</v>
      </c>
      <c r="J35" s="163" t="s">
        <v>503</v>
      </c>
      <c r="K35" s="165">
        <v>1075264</v>
      </c>
      <c r="L35" s="164">
        <v>537632</v>
      </c>
      <c r="M35" s="165">
        <v>537632</v>
      </c>
      <c r="N35" s="166">
        <v>0.5</v>
      </c>
      <c r="O35" s="164">
        <v>0</v>
      </c>
      <c r="P35" s="164">
        <v>0</v>
      </c>
      <c r="Q35" s="165">
        <v>0</v>
      </c>
      <c r="R35" s="165">
        <v>0</v>
      </c>
      <c r="S35" s="165">
        <v>537632</v>
      </c>
      <c r="T35" s="165">
        <v>0</v>
      </c>
      <c r="U35" s="165">
        <v>0</v>
      </c>
      <c r="V35" s="165">
        <v>0</v>
      </c>
      <c r="W35" s="165">
        <v>0</v>
      </c>
      <c r="X35" s="165">
        <v>0</v>
      </c>
      <c r="Y35" s="39" t="b">
        <f t="shared" si="4"/>
        <v>1</v>
      </c>
      <c r="Z35" s="70">
        <f t="shared" si="5"/>
        <v>0.5</v>
      </c>
      <c r="AA35" s="38" t="b">
        <f t="shared" si="6"/>
        <v>1</v>
      </c>
      <c r="AB35" s="38" t="b">
        <f t="shared" si="7"/>
        <v>1</v>
      </c>
    </row>
    <row r="36" spans="1:28" s="39" customFormat="1" ht="33.75">
      <c r="A36" s="151">
        <v>34</v>
      </c>
      <c r="B36" s="183" t="s">
        <v>354</v>
      </c>
      <c r="C36" s="152" t="s">
        <v>300</v>
      </c>
      <c r="D36" s="183" t="s">
        <v>168</v>
      </c>
      <c r="E36" s="153" t="s">
        <v>100</v>
      </c>
      <c r="F36" s="151" t="s">
        <v>169</v>
      </c>
      <c r="G36" s="151" t="s">
        <v>450</v>
      </c>
      <c r="H36" s="151" t="s">
        <v>171</v>
      </c>
      <c r="I36" s="154">
        <v>3.36</v>
      </c>
      <c r="J36" s="155" t="s">
        <v>504</v>
      </c>
      <c r="K36" s="157">
        <v>13400000</v>
      </c>
      <c r="L36" s="156">
        <f>ROUNDDOWN(K36*N36,1)</f>
        <v>10720000</v>
      </c>
      <c r="M36" s="157">
        <f>K36-L36</f>
        <v>2680000</v>
      </c>
      <c r="N36" s="158">
        <v>0.8</v>
      </c>
      <c r="O36" s="156">
        <v>0</v>
      </c>
      <c r="P36" s="156">
        <v>0</v>
      </c>
      <c r="Q36" s="157">
        <v>0</v>
      </c>
      <c r="R36" s="157">
        <v>0</v>
      </c>
      <c r="S36" s="157">
        <f>L36-T36-U36-V36</f>
        <v>4520000</v>
      </c>
      <c r="T36" s="157">
        <v>500000</v>
      </c>
      <c r="U36" s="157">
        <v>2800000</v>
      </c>
      <c r="V36" s="157">
        <v>2900000</v>
      </c>
      <c r="W36" s="157">
        <v>0</v>
      </c>
      <c r="X36" s="157">
        <v>0</v>
      </c>
      <c r="Y36" s="39" t="b">
        <f t="shared" si="4"/>
        <v>1</v>
      </c>
      <c r="Z36" s="70">
        <f t="shared" si="5"/>
        <v>0.8</v>
      </c>
      <c r="AA36" s="38" t="b">
        <f t="shared" si="6"/>
        <v>1</v>
      </c>
      <c r="AB36" s="38" t="b">
        <f t="shared" si="7"/>
        <v>1</v>
      </c>
    </row>
    <row r="37" spans="1:28" s="39" customFormat="1" ht="46.9" customHeight="1">
      <c r="A37" s="151">
        <v>35</v>
      </c>
      <c r="B37" s="183" t="s">
        <v>355</v>
      </c>
      <c r="C37" s="152" t="s">
        <v>300</v>
      </c>
      <c r="D37" s="183" t="s">
        <v>246</v>
      </c>
      <c r="E37" s="153" t="s">
        <v>70</v>
      </c>
      <c r="F37" s="151" t="s">
        <v>181</v>
      </c>
      <c r="G37" s="151" t="s">
        <v>715</v>
      </c>
      <c r="H37" s="151" t="s">
        <v>171</v>
      </c>
      <c r="I37" s="154">
        <v>3.74</v>
      </c>
      <c r="J37" s="155" t="s">
        <v>505</v>
      </c>
      <c r="K37" s="157">
        <v>11045434</v>
      </c>
      <c r="L37" s="156">
        <v>5522717</v>
      </c>
      <c r="M37" s="157">
        <v>5522717</v>
      </c>
      <c r="N37" s="158">
        <v>0.5</v>
      </c>
      <c r="O37" s="156">
        <v>0</v>
      </c>
      <c r="P37" s="156">
        <v>0</v>
      </c>
      <c r="Q37" s="157">
        <v>0</v>
      </c>
      <c r="R37" s="157">
        <v>0</v>
      </c>
      <c r="S37" s="157">
        <v>1056675</v>
      </c>
      <c r="T37" s="157">
        <v>2177980</v>
      </c>
      <c r="U37" s="157">
        <v>1658806</v>
      </c>
      <c r="V37" s="157">
        <v>629256</v>
      </c>
      <c r="W37" s="157">
        <v>0</v>
      </c>
      <c r="X37" s="157">
        <v>0</v>
      </c>
      <c r="Y37" s="39" t="b">
        <f>L37=SUM(O37:X37)</f>
        <v>1</v>
      </c>
      <c r="Z37" s="70">
        <f t="shared" si="5"/>
        <v>0.5</v>
      </c>
      <c r="AA37" s="38" t="b">
        <f t="shared" si="6"/>
        <v>1</v>
      </c>
      <c r="AB37" s="38" t="b">
        <f t="shared" si="7"/>
        <v>1</v>
      </c>
    </row>
    <row r="38" spans="1:28" s="39" customFormat="1" ht="33.75">
      <c r="A38" s="159">
        <v>36</v>
      </c>
      <c r="B38" s="182" t="s">
        <v>356</v>
      </c>
      <c r="C38" s="160" t="s">
        <v>299</v>
      </c>
      <c r="D38" s="182" t="s">
        <v>407</v>
      </c>
      <c r="E38" s="161" t="s">
        <v>61</v>
      </c>
      <c r="F38" s="159" t="s">
        <v>438</v>
      </c>
      <c r="G38" s="159" t="s">
        <v>451</v>
      </c>
      <c r="H38" s="159" t="s">
        <v>171</v>
      </c>
      <c r="I38" s="162">
        <v>1</v>
      </c>
      <c r="J38" s="163" t="s">
        <v>506</v>
      </c>
      <c r="K38" s="165">
        <v>396778</v>
      </c>
      <c r="L38" s="164">
        <v>198389</v>
      </c>
      <c r="M38" s="165">
        <v>198389</v>
      </c>
      <c r="N38" s="166">
        <v>0.5</v>
      </c>
      <c r="O38" s="164">
        <v>0</v>
      </c>
      <c r="P38" s="164">
        <v>0</v>
      </c>
      <c r="Q38" s="165">
        <v>0</v>
      </c>
      <c r="R38" s="165">
        <v>0</v>
      </c>
      <c r="S38" s="165">
        <v>198389</v>
      </c>
      <c r="T38" s="165">
        <v>0</v>
      </c>
      <c r="U38" s="165">
        <v>0</v>
      </c>
      <c r="V38" s="165">
        <v>0</v>
      </c>
      <c r="W38" s="165">
        <v>0</v>
      </c>
      <c r="X38" s="165">
        <v>0</v>
      </c>
      <c r="Y38" s="39" t="b">
        <f t="shared" si="4"/>
        <v>1</v>
      </c>
      <c r="Z38" s="70">
        <f t="shared" si="5"/>
        <v>0.5</v>
      </c>
      <c r="AA38" s="38" t="b">
        <f t="shared" si="6"/>
        <v>1</v>
      </c>
      <c r="AB38" s="38" t="b">
        <f t="shared" si="7"/>
        <v>1</v>
      </c>
    </row>
    <row r="39" spans="1:28" s="39" customFormat="1" ht="33.75">
      <c r="A39" s="159">
        <v>37</v>
      </c>
      <c r="B39" s="182" t="s">
        <v>357</v>
      </c>
      <c r="C39" s="160" t="s">
        <v>299</v>
      </c>
      <c r="D39" s="182" t="s">
        <v>408</v>
      </c>
      <c r="E39" s="161" t="s">
        <v>78</v>
      </c>
      <c r="F39" s="159" t="s">
        <v>208</v>
      </c>
      <c r="G39" s="159" t="s">
        <v>452</v>
      </c>
      <c r="H39" s="159" t="s">
        <v>171</v>
      </c>
      <c r="I39" s="162">
        <v>1.06</v>
      </c>
      <c r="J39" s="163" t="s">
        <v>343</v>
      </c>
      <c r="K39" s="165">
        <v>577000</v>
      </c>
      <c r="L39" s="164">
        <v>288500</v>
      </c>
      <c r="M39" s="165">
        <v>288500</v>
      </c>
      <c r="N39" s="166">
        <v>0.5</v>
      </c>
      <c r="O39" s="164">
        <v>0</v>
      </c>
      <c r="P39" s="164">
        <v>0</v>
      </c>
      <c r="Q39" s="165">
        <v>0</v>
      </c>
      <c r="R39" s="165">
        <v>0</v>
      </c>
      <c r="S39" s="165">
        <v>288500</v>
      </c>
      <c r="T39" s="165">
        <v>0</v>
      </c>
      <c r="U39" s="165">
        <v>0</v>
      </c>
      <c r="V39" s="165">
        <v>0</v>
      </c>
      <c r="W39" s="165">
        <v>0</v>
      </c>
      <c r="X39" s="165">
        <v>0</v>
      </c>
      <c r="Y39" s="39" t="b">
        <f t="shared" si="4"/>
        <v>1</v>
      </c>
      <c r="Z39" s="70">
        <f t="shared" si="5"/>
        <v>0.5</v>
      </c>
      <c r="AA39" s="38" t="b">
        <f t="shared" si="6"/>
        <v>1</v>
      </c>
      <c r="AB39" s="38" t="b">
        <f t="shared" si="7"/>
        <v>1</v>
      </c>
    </row>
    <row r="40" spans="1:28" s="39" customFormat="1" ht="33.75">
      <c r="A40" s="159">
        <v>38</v>
      </c>
      <c r="B40" s="182" t="s">
        <v>358</v>
      </c>
      <c r="C40" s="160" t="s">
        <v>299</v>
      </c>
      <c r="D40" s="182" t="s">
        <v>409</v>
      </c>
      <c r="E40" s="161" t="s">
        <v>111</v>
      </c>
      <c r="F40" s="159" t="s">
        <v>231</v>
      </c>
      <c r="G40" s="159" t="s">
        <v>453</v>
      </c>
      <c r="H40" s="159" t="s">
        <v>171</v>
      </c>
      <c r="I40" s="162">
        <v>0.85</v>
      </c>
      <c r="J40" s="163" t="s">
        <v>507</v>
      </c>
      <c r="K40" s="165">
        <v>3400000</v>
      </c>
      <c r="L40" s="164">
        <v>1700000</v>
      </c>
      <c r="M40" s="165">
        <v>1700000</v>
      </c>
      <c r="N40" s="166">
        <v>0.5</v>
      </c>
      <c r="O40" s="164">
        <v>0</v>
      </c>
      <c r="P40" s="164">
        <v>0</v>
      </c>
      <c r="Q40" s="165">
        <v>0</v>
      </c>
      <c r="R40" s="165">
        <v>0</v>
      </c>
      <c r="S40" s="165">
        <v>1700000</v>
      </c>
      <c r="T40" s="165">
        <v>0</v>
      </c>
      <c r="U40" s="165">
        <v>0</v>
      </c>
      <c r="V40" s="165">
        <v>0</v>
      </c>
      <c r="W40" s="165">
        <v>0</v>
      </c>
      <c r="X40" s="165">
        <v>0</v>
      </c>
      <c r="Y40" s="39" t="b">
        <f t="shared" si="4"/>
        <v>1</v>
      </c>
      <c r="Z40" s="70">
        <f t="shared" si="5"/>
        <v>0.5</v>
      </c>
      <c r="AA40" s="38" t="b">
        <f t="shared" si="6"/>
        <v>1</v>
      </c>
      <c r="AB40" s="38" t="b">
        <f t="shared" si="7"/>
        <v>1</v>
      </c>
    </row>
    <row r="41" spans="1:28" s="39" customFormat="1" ht="33.75">
      <c r="A41" s="159">
        <v>39</v>
      </c>
      <c r="B41" s="182" t="s">
        <v>359</v>
      </c>
      <c r="C41" s="160" t="s">
        <v>299</v>
      </c>
      <c r="D41" s="182" t="s">
        <v>207</v>
      </c>
      <c r="E41" s="161" t="s">
        <v>82</v>
      </c>
      <c r="F41" s="159" t="s">
        <v>208</v>
      </c>
      <c r="G41" s="159" t="s">
        <v>454</v>
      </c>
      <c r="H41" s="159" t="s">
        <v>171</v>
      </c>
      <c r="I41" s="162">
        <v>0.4</v>
      </c>
      <c r="J41" s="163" t="s">
        <v>345</v>
      </c>
      <c r="K41" s="165">
        <v>554408</v>
      </c>
      <c r="L41" s="164">
        <v>277204</v>
      </c>
      <c r="M41" s="165">
        <v>277204</v>
      </c>
      <c r="N41" s="166">
        <v>0.5</v>
      </c>
      <c r="O41" s="164">
        <v>0</v>
      </c>
      <c r="P41" s="164">
        <v>0</v>
      </c>
      <c r="Q41" s="165">
        <v>0</v>
      </c>
      <c r="R41" s="165">
        <v>0</v>
      </c>
      <c r="S41" s="165">
        <v>277204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39" t="b">
        <f t="shared" si="4"/>
        <v>1</v>
      </c>
      <c r="Z41" s="70">
        <f t="shared" si="5"/>
        <v>0.5</v>
      </c>
      <c r="AA41" s="38" t="b">
        <f t="shared" si="6"/>
        <v>1</v>
      </c>
      <c r="AB41" s="38" t="b">
        <f t="shared" si="7"/>
        <v>1</v>
      </c>
    </row>
    <row r="42" spans="1:28" s="39" customFormat="1" ht="33.75">
      <c r="A42" s="159">
        <v>40</v>
      </c>
      <c r="B42" s="182" t="s">
        <v>360</v>
      </c>
      <c r="C42" s="160" t="s">
        <v>299</v>
      </c>
      <c r="D42" s="182" t="s">
        <v>410</v>
      </c>
      <c r="E42" s="161" t="s">
        <v>60</v>
      </c>
      <c r="F42" s="159" t="s">
        <v>438</v>
      </c>
      <c r="G42" s="159" t="s">
        <v>455</v>
      </c>
      <c r="H42" s="159" t="s">
        <v>171</v>
      </c>
      <c r="I42" s="162">
        <v>1.35</v>
      </c>
      <c r="J42" s="163" t="s">
        <v>508</v>
      </c>
      <c r="K42" s="165">
        <v>3294000</v>
      </c>
      <c r="L42" s="164">
        <v>1647000</v>
      </c>
      <c r="M42" s="165">
        <v>1647000</v>
      </c>
      <c r="N42" s="166">
        <v>0.5</v>
      </c>
      <c r="O42" s="164">
        <v>0</v>
      </c>
      <c r="P42" s="164">
        <v>0</v>
      </c>
      <c r="Q42" s="165">
        <v>0</v>
      </c>
      <c r="R42" s="165">
        <v>0</v>
      </c>
      <c r="S42" s="165">
        <v>1647000</v>
      </c>
      <c r="T42" s="165">
        <v>0</v>
      </c>
      <c r="U42" s="165">
        <v>0</v>
      </c>
      <c r="V42" s="165">
        <v>0</v>
      </c>
      <c r="W42" s="165">
        <v>0</v>
      </c>
      <c r="X42" s="165">
        <v>0</v>
      </c>
      <c r="Y42" s="39" t="b">
        <f t="shared" si="4"/>
        <v>1</v>
      </c>
      <c r="Z42" s="70">
        <f t="shared" si="5"/>
        <v>0.5</v>
      </c>
      <c r="AA42" s="38" t="b">
        <f t="shared" si="6"/>
        <v>1</v>
      </c>
      <c r="AB42" s="38" t="b">
        <f t="shared" si="7"/>
        <v>1</v>
      </c>
    </row>
    <row r="43" spans="1:28" s="39" customFormat="1" ht="33.75">
      <c r="A43" s="151">
        <v>41</v>
      </c>
      <c r="B43" s="183" t="s">
        <v>361</v>
      </c>
      <c r="C43" s="152" t="s">
        <v>300</v>
      </c>
      <c r="D43" s="183" t="s">
        <v>411</v>
      </c>
      <c r="E43" s="153" t="s">
        <v>63</v>
      </c>
      <c r="F43" s="151" t="s">
        <v>437</v>
      </c>
      <c r="G43" s="151" t="s">
        <v>456</v>
      </c>
      <c r="H43" s="151" t="s">
        <v>171</v>
      </c>
      <c r="I43" s="154">
        <v>0.13</v>
      </c>
      <c r="J43" s="155" t="s">
        <v>509</v>
      </c>
      <c r="K43" s="157">
        <v>3273001</v>
      </c>
      <c r="L43" s="156">
        <v>1636500</v>
      </c>
      <c r="M43" s="157">
        <v>1636501</v>
      </c>
      <c r="N43" s="158">
        <v>0.5</v>
      </c>
      <c r="O43" s="156">
        <v>0</v>
      </c>
      <c r="P43" s="156">
        <v>0</v>
      </c>
      <c r="Q43" s="157">
        <v>0</v>
      </c>
      <c r="R43" s="157">
        <v>0</v>
      </c>
      <c r="S43" s="157">
        <v>1153000</v>
      </c>
      <c r="T43" s="157">
        <v>483500</v>
      </c>
      <c r="U43" s="157">
        <v>0</v>
      </c>
      <c r="V43" s="157">
        <v>0</v>
      </c>
      <c r="W43" s="157">
        <v>0</v>
      </c>
      <c r="X43" s="157">
        <v>0</v>
      </c>
      <c r="Y43" s="39" t="b">
        <f t="shared" si="4"/>
        <v>1</v>
      </c>
      <c r="Z43" s="70">
        <f t="shared" si="5"/>
        <v>0.5</v>
      </c>
      <c r="AA43" s="38" t="b">
        <f t="shared" si="6"/>
        <v>1</v>
      </c>
      <c r="AB43" s="38" t="b">
        <f t="shared" si="7"/>
        <v>1</v>
      </c>
    </row>
    <row r="44" spans="1:28" s="39" customFormat="1" ht="33.75">
      <c r="A44" s="159">
        <v>42</v>
      </c>
      <c r="B44" s="182" t="s">
        <v>362</v>
      </c>
      <c r="C44" s="160" t="s">
        <v>299</v>
      </c>
      <c r="D44" s="182" t="s">
        <v>412</v>
      </c>
      <c r="E44" s="161" t="s">
        <v>48</v>
      </c>
      <c r="F44" s="159" t="s">
        <v>439</v>
      </c>
      <c r="G44" s="159" t="s">
        <v>457</v>
      </c>
      <c r="H44" s="159" t="s">
        <v>171</v>
      </c>
      <c r="I44" s="162">
        <v>0.67</v>
      </c>
      <c r="J44" s="163" t="s">
        <v>510</v>
      </c>
      <c r="K44" s="165">
        <v>1322410</v>
      </c>
      <c r="L44" s="164">
        <v>661205</v>
      </c>
      <c r="M44" s="165">
        <v>661205</v>
      </c>
      <c r="N44" s="166">
        <v>0.5</v>
      </c>
      <c r="O44" s="164">
        <v>0</v>
      </c>
      <c r="P44" s="164">
        <v>0</v>
      </c>
      <c r="Q44" s="165">
        <v>0</v>
      </c>
      <c r="R44" s="165">
        <v>0</v>
      </c>
      <c r="S44" s="165">
        <v>661205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39" t="b">
        <f t="shared" si="4"/>
        <v>1</v>
      </c>
      <c r="Z44" s="70">
        <f t="shared" si="5"/>
        <v>0.5</v>
      </c>
      <c r="AA44" s="38" t="b">
        <f t="shared" si="6"/>
        <v>1</v>
      </c>
      <c r="AB44" s="38" t="b">
        <f t="shared" si="7"/>
        <v>1</v>
      </c>
    </row>
    <row r="45" spans="1:28" s="39" customFormat="1" ht="33.75">
      <c r="A45" s="151">
        <v>43</v>
      </c>
      <c r="B45" s="183" t="s">
        <v>363</v>
      </c>
      <c r="C45" s="152" t="s">
        <v>300</v>
      </c>
      <c r="D45" s="183" t="s">
        <v>413</v>
      </c>
      <c r="E45" s="153" t="s">
        <v>130</v>
      </c>
      <c r="F45" s="151" t="s">
        <v>158</v>
      </c>
      <c r="G45" s="151" t="s">
        <v>458</v>
      </c>
      <c r="H45" s="151" t="s">
        <v>171</v>
      </c>
      <c r="I45" s="154">
        <v>0.47</v>
      </c>
      <c r="J45" s="155" t="s">
        <v>511</v>
      </c>
      <c r="K45" s="157">
        <v>364258</v>
      </c>
      <c r="L45" s="156">
        <v>182129</v>
      </c>
      <c r="M45" s="157">
        <v>182129</v>
      </c>
      <c r="N45" s="158">
        <v>0.5</v>
      </c>
      <c r="O45" s="156">
        <v>0</v>
      </c>
      <c r="P45" s="156">
        <v>0</v>
      </c>
      <c r="Q45" s="157">
        <v>0</v>
      </c>
      <c r="R45" s="157">
        <v>0</v>
      </c>
      <c r="S45" s="157">
        <v>7380</v>
      </c>
      <c r="T45" s="157">
        <v>174749</v>
      </c>
      <c r="U45" s="157">
        <v>0</v>
      </c>
      <c r="V45" s="157">
        <v>0</v>
      </c>
      <c r="W45" s="157">
        <v>0</v>
      </c>
      <c r="X45" s="157">
        <v>0</v>
      </c>
      <c r="Y45" s="39" t="b">
        <f t="shared" si="4"/>
        <v>1</v>
      </c>
      <c r="Z45" s="70">
        <f t="shared" si="5"/>
        <v>0.5</v>
      </c>
      <c r="AA45" s="38" t="b">
        <f t="shared" si="6"/>
        <v>1</v>
      </c>
      <c r="AB45" s="38" t="b">
        <f t="shared" si="7"/>
        <v>1</v>
      </c>
    </row>
    <row r="46" spans="1:28" s="39" customFormat="1" ht="33.75">
      <c r="A46" s="159">
        <v>44</v>
      </c>
      <c r="B46" s="182" t="s">
        <v>364</v>
      </c>
      <c r="C46" s="160" t="s">
        <v>299</v>
      </c>
      <c r="D46" s="182" t="s">
        <v>414</v>
      </c>
      <c r="E46" s="161" t="s">
        <v>44</v>
      </c>
      <c r="F46" s="159" t="s">
        <v>439</v>
      </c>
      <c r="G46" s="159" t="s">
        <v>459</v>
      </c>
      <c r="H46" s="159" t="s">
        <v>171</v>
      </c>
      <c r="I46" s="162">
        <v>0.61</v>
      </c>
      <c r="J46" s="163" t="s">
        <v>512</v>
      </c>
      <c r="K46" s="165">
        <v>308000</v>
      </c>
      <c r="L46" s="164">
        <v>154000</v>
      </c>
      <c r="M46" s="165">
        <v>154000</v>
      </c>
      <c r="N46" s="166">
        <v>0.5</v>
      </c>
      <c r="O46" s="164">
        <v>0</v>
      </c>
      <c r="P46" s="164">
        <v>0</v>
      </c>
      <c r="Q46" s="165">
        <v>0</v>
      </c>
      <c r="R46" s="165">
        <v>0</v>
      </c>
      <c r="S46" s="165">
        <v>154000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39" t="b">
        <f t="shared" si="4"/>
        <v>1</v>
      </c>
      <c r="Z46" s="70">
        <f t="shared" si="5"/>
        <v>0.5</v>
      </c>
      <c r="AA46" s="38" t="b">
        <f t="shared" si="6"/>
        <v>1</v>
      </c>
      <c r="AB46" s="38" t="b">
        <f t="shared" si="7"/>
        <v>1</v>
      </c>
    </row>
    <row r="47" spans="1:28" s="39" customFormat="1" ht="33.75">
      <c r="A47" s="159">
        <v>45</v>
      </c>
      <c r="B47" s="182" t="s">
        <v>365</v>
      </c>
      <c r="C47" s="160" t="s">
        <v>299</v>
      </c>
      <c r="D47" s="182" t="s">
        <v>415</v>
      </c>
      <c r="E47" s="161" t="s">
        <v>115</v>
      </c>
      <c r="F47" s="159" t="s">
        <v>231</v>
      </c>
      <c r="G47" s="159" t="s">
        <v>460</v>
      </c>
      <c r="H47" s="159" t="s">
        <v>171</v>
      </c>
      <c r="I47" s="162">
        <v>0.09</v>
      </c>
      <c r="J47" s="163" t="s">
        <v>507</v>
      </c>
      <c r="K47" s="165">
        <v>1245000</v>
      </c>
      <c r="L47" s="164">
        <v>622500</v>
      </c>
      <c r="M47" s="165">
        <v>622500</v>
      </c>
      <c r="N47" s="166">
        <v>0.5</v>
      </c>
      <c r="O47" s="164">
        <v>0</v>
      </c>
      <c r="P47" s="164">
        <v>0</v>
      </c>
      <c r="Q47" s="165">
        <v>0</v>
      </c>
      <c r="R47" s="165">
        <v>0</v>
      </c>
      <c r="S47" s="165">
        <v>622500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39" t="b">
        <f t="shared" si="4"/>
        <v>1</v>
      </c>
      <c r="Z47" s="70">
        <f t="shared" si="5"/>
        <v>0.5</v>
      </c>
      <c r="AA47" s="38" t="b">
        <f t="shared" si="6"/>
        <v>1</v>
      </c>
      <c r="AB47" s="38" t="b">
        <f t="shared" si="7"/>
        <v>1</v>
      </c>
    </row>
    <row r="48" spans="1:28" s="39" customFormat="1" ht="33.75">
      <c r="A48" s="159">
        <v>46</v>
      </c>
      <c r="B48" s="182" t="s">
        <v>366</v>
      </c>
      <c r="C48" s="160" t="s">
        <v>299</v>
      </c>
      <c r="D48" s="182" t="s">
        <v>408</v>
      </c>
      <c r="E48" s="161" t="s">
        <v>78</v>
      </c>
      <c r="F48" s="159" t="s">
        <v>208</v>
      </c>
      <c r="G48" s="159" t="s">
        <v>461</v>
      </c>
      <c r="H48" s="159" t="s">
        <v>171</v>
      </c>
      <c r="I48" s="162">
        <v>0.31</v>
      </c>
      <c r="J48" s="163" t="s">
        <v>333</v>
      </c>
      <c r="K48" s="165">
        <v>725000</v>
      </c>
      <c r="L48" s="164">
        <v>362500</v>
      </c>
      <c r="M48" s="165">
        <v>362500</v>
      </c>
      <c r="N48" s="166">
        <v>0.5</v>
      </c>
      <c r="O48" s="164">
        <v>0</v>
      </c>
      <c r="P48" s="164">
        <v>0</v>
      </c>
      <c r="Q48" s="165">
        <v>0</v>
      </c>
      <c r="R48" s="165">
        <v>0</v>
      </c>
      <c r="S48" s="165">
        <v>362500</v>
      </c>
      <c r="T48" s="165">
        <v>0</v>
      </c>
      <c r="U48" s="165">
        <v>0</v>
      </c>
      <c r="V48" s="165">
        <v>0</v>
      </c>
      <c r="W48" s="165">
        <v>0</v>
      </c>
      <c r="X48" s="165">
        <v>0</v>
      </c>
      <c r="Y48" s="39" t="b">
        <f t="shared" si="4"/>
        <v>1</v>
      </c>
      <c r="Z48" s="70">
        <f t="shared" si="5"/>
        <v>0.5</v>
      </c>
      <c r="AA48" s="38" t="b">
        <f t="shared" si="6"/>
        <v>1</v>
      </c>
      <c r="AB48" s="38" t="b">
        <f t="shared" si="7"/>
        <v>1</v>
      </c>
    </row>
    <row r="49" spans="1:28" s="39" customFormat="1" ht="33.75">
      <c r="A49" s="159">
        <v>47</v>
      </c>
      <c r="B49" s="182" t="s">
        <v>367</v>
      </c>
      <c r="C49" s="160" t="s">
        <v>299</v>
      </c>
      <c r="D49" s="182" t="s">
        <v>416</v>
      </c>
      <c r="E49" s="161" t="s">
        <v>94</v>
      </c>
      <c r="F49" s="159" t="s">
        <v>239</v>
      </c>
      <c r="G49" s="159" t="s">
        <v>462</v>
      </c>
      <c r="H49" s="159" t="s">
        <v>171</v>
      </c>
      <c r="I49" s="162">
        <v>0.15</v>
      </c>
      <c r="J49" s="163" t="s">
        <v>338</v>
      </c>
      <c r="K49" s="165">
        <v>177000</v>
      </c>
      <c r="L49" s="164">
        <v>88500</v>
      </c>
      <c r="M49" s="165">
        <v>88500</v>
      </c>
      <c r="N49" s="166">
        <v>0.5</v>
      </c>
      <c r="O49" s="164">
        <v>0</v>
      </c>
      <c r="P49" s="164">
        <v>0</v>
      </c>
      <c r="Q49" s="165">
        <v>0</v>
      </c>
      <c r="R49" s="165">
        <v>0</v>
      </c>
      <c r="S49" s="165">
        <v>88500</v>
      </c>
      <c r="T49" s="165">
        <v>0</v>
      </c>
      <c r="U49" s="165">
        <v>0</v>
      </c>
      <c r="V49" s="165">
        <v>0</v>
      </c>
      <c r="W49" s="165">
        <v>0</v>
      </c>
      <c r="X49" s="165">
        <v>0</v>
      </c>
      <c r="Y49" s="39" t="b">
        <f t="shared" si="4"/>
        <v>1</v>
      </c>
      <c r="Z49" s="70">
        <f t="shared" si="5"/>
        <v>0.5</v>
      </c>
      <c r="AA49" s="38" t="b">
        <f t="shared" si="6"/>
        <v>1</v>
      </c>
      <c r="AB49" s="38" t="b">
        <f t="shared" si="7"/>
        <v>1</v>
      </c>
    </row>
    <row r="50" spans="1:28" s="39" customFormat="1" ht="33.75">
      <c r="A50" s="159">
        <v>48</v>
      </c>
      <c r="B50" s="182" t="s">
        <v>368</v>
      </c>
      <c r="C50" s="160" t="s">
        <v>299</v>
      </c>
      <c r="D50" s="182" t="s">
        <v>417</v>
      </c>
      <c r="E50" s="161" t="s">
        <v>97</v>
      </c>
      <c r="F50" s="159" t="s">
        <v>169</v>
      </c>
      <c r="G50" s="159" t="s">
        <v>463</v>
      </c>
      <c r="H50" s="159" t="s">
        <v>171</v>
      </c>
      <c r="I50" s="162">
        <v>0.25700000000000001</v>
      </c>
      <c r="J50" s="163" t="s">
        <v>513</v>
      </c>
      <c r="K50" s="165">
        <v>1548000</v>
      </c>
      <c r="L50" s="164">
        <v>774000</v>
      </c>
      <c r="M50" s="165">
        <v>774000</v>
      </c>
      <c r="N50" s="166">
        <v>0.5</v>
      </c>
      <c r="O50" s="164">
        <v>0</v>
      </c>
      <c r="P50" s="164">
        <v>0</v>
      </c>
      <c r="Q50" s="165">
        <v>0</v>
      </c>
      <c r="R50" s="165">
        <v>0</v>
      </c>
      <c r="S50" s="165">
        <v>774000</v>
      </c>
      <c r="T50" s="165">
        <v>0</v>
      </c>
      <c r="U50" s="165">
        <v>0</v>
      </c>
      <c r="V50" s="165">
        <v>0</v>
      </c>
      <c r="W50" s="165">
        <v>0</v>
      </c>
      <c r="X50" s="165">
        <v>0</v>
      </c>
      <c r="Y50" s="39" t="b">
        <f t="shared" si="4"/>
        <v>1</v>
      </c>
      <c r="Z50" s="70">
        <f t="shared" si="5"/>
        <v>0.5</v>
      </c>
      <c r="AA50" s="38" t="b">
        <f t="shared" si="6"/>
        <v>1</v>
      </c>
      <c r="AB50" s="38" t="b">
        <f t="shared" si="7"/>
        <v>1</v>
      </c>
    </row>
    <row r="51" spans="1:28" s="39" customFormat="1" ht="43.5" customHeight="1">
      <c r="A51" s="159">
        <v>49</v>
      </c>
      <c r="B51" s="182" t="s">
        <v>554</v>
      </c>
      <c r="C51" s="160" t="s">
        <v>299</v>
      </c>
      <c r="D51" s="182" t="s">
        <v>227</v>
      </c>
      <c r="E51" s="161" t="s">
        <v>101</v>
      </c>
      <c r="F51" s="159" t="s">
        <v>169</v>
      </c>
      <c r="G51" s="159" t="s">
        <v>645</v>
      </c>
      <c r="H51" s="159" t="s">
        <v>171</v>
      </c>
      <c r="I51" s="162">
        <v>0.55000000000000004</v>
      </c>
      <c r="J51" s="163" t="s">
        <v>696</v>
      </c>
      <c r="K51" s="165">
        <v>693093</v>
      </c>
      <c r="L51" s="164">
        <v>346546</v>
      </c>
      <c r="M51" s="165">
        <v>346547</v>
      </c>
      <c r="N51" s="166">
        <v>0.5</v>
      </c>
      <c r="O51" s="164">
        <v>0</v>
      </c>
      <c r="P51" s="164">
        <v>0</v>
      </c>
      <c r="Q51" s="165">
        <v>0</v>
      </c>
      <c r="R51" s="165">
        <v>0</v>
      </c>
      <c r="S51" s="165">
        <v>346546</v>
      </c>
      <c r="T51" s="165">
        <v>0</v>
      </c>
      <c r="U51" s="165">
        <v>0</v>
      </c>
      <c r="V51" s="165">
        <v>0</v>
      </c>
      <c r="W51" s="165">
        <v>0</v>
      </c>
      <c r="X51" s="165">
        <v>0</v>
      </c>
      <c r="Y51" s="39" t="b">
        <f t="shared" ref="Y51:Y84" si="8">L51=SUM(O51:X51)</f>
        <v>1</v>
      </c>
      <c r="Z51" s="70">
        <f t="shared" ref="Z51:Z84" si="9">ROUND(L51/K51,4)</f>
        <v>0.5</v>
      </c>
      <c r="AA51" s="38" t="b">
        <f t="shared" ref="AA51:AA84" si="10">Z51=N51</f>
        <v>1</v>
      </c>
      <c r="AB51" s="38" t="b">
        <f t="shared" ref="AB51:AB84" si="11">K51=L51+M51</f>
        <v>1</v>
      </c>
    </row>
    <row r="52" spans="1:28" s="39" customFormat="1" ht="33.75">
      <c r="A52" s="159">
        <v>50</v>
      </c>
      <c r="B52" s="182" t="s">
        <v>370</v>
      </c>
      <c r="C52" s="160" t="s">
        <v>299</v>
      </c>
      <c r="D52" s="182" t="s">
        <v>419</v>
      </c>
      <c r="E52" s="161" t="s">
        <v>95</v>
      </c>
      <c r="F52" s="159" t="s">
        <v>239</v>
      </c>
      <c r="G52" s="159" t="s">
        <v>465</v>
      </c>
      <c r="H52" s="159" t="s">
        <v>171</v>
      </c>
      <c r="I52" s="162">
        <v>0.24</v>
      </c>
      <c r="J52" s="163" t="s">
        <v>515</v>
      </c>
      <c r="K52" s="165">
        <v>685382</v>
      </c>
      <c r="L52" s="164">
        <v>342691</v>
      </c>
      <c r="M52" s="165">
        <v>342691</v>
      </c>
      <c r="N52" s="166">
        <v>0.5</v>
      </c>
      <c r="O52" s="164">
        <v>0</v>
      </c>
      <c r="P52" s="164">
        <v>0</v>
      </c>
      <c r="Q52" s="165">
        <v>0</v>
      </c>
      <c r="R52" s="165">
        <v>0</v>
      </c>
      <c r="S52" s="165">
        <v>342691</v>
      </c>
      <c r="T52" s="165">
        <v>0</v>
      </c>
      <c r="U52" s="165">
        <v>0</v>
      </c>
      <c r="V52" s="165">
        <v>0</v>
      </c>
      <c r="W52" s="165">
        <v>0</v>
      </c>
      <c r="X52" s="165">
        <v>0</v>
      </c>
      <c r="Y52" s="39" t="b">
        <f t="shared" si="8"/>
        <v>1</v>
      </c>
      <c r="Z52" s="70">
        <f t="shared" si="9"/>
        <v>0.5</v>
      </c>
      <c r="AA52" s="38" t="b">
        <f t="shared" si="10"/>
        <v>1</v>
      </c>
      <c r="AB52" s="38" t="b">
        <f t="shared" si="11"/>
        <v>1</v>
      </c>
    </row>
    <row r="53" spans="1:28" s="39" customFormat="1" ht="33.75">
      <c r="A53" s="159">
        <v>51</v>
      </c>
      <c r="B53" s="182" t="s">
        <v>371</v>
      </c>
      <c r="C53" s="160" t="s">
        <v>299</v>
      </c>
      <c r="D53" s="182" t="s">
        <v>420</v>
      </c>
      <c r="E53" s="161" t="s">
        <v>116</v>
      </c>
      <c r="F53" s="159" t="s">
        <v>231</v>
      </c>
      <c r="G53" s="159" t="s">
        <v>466</v>
      </c>
      <c r="H53" s="159" t="s">
        <v>171</v>
      </c>
      <c r="I53" s="162">
        <v>1.385</v>
      </c>
      <c r="J53" s="163" t="s">
        <v>507</v>
      </c>
      <c r="K53" s="165">
        <v>1303176</v>
      </c>
      <c r="L53" s="164">
        <v>651588</v>
      </c>
      <c r="M53" s="165">
        <v>651588</v>
      </c>
      <c r="N53" s="166">
        <v>0.5</v>
      </c>
      <c r="O53" s="164">
        <v>0</v>
      </c>
      <c r="P53" s="164">
        <v>0</v>
      </c>
      <c r="Q53" s="165">
        <v>0</v>
      </c>
      <c r="R53" s="165">
        <v>0</v>
      </c>
      <c r="S53" s="165">
        <v>651588</v>
      </c>
      <c r="T53" s="165">
        <v>0</v>
      </c>
      <c r="U53" s="165">
        <v>0</v>
      </c>
      <c r="V53" s="165">
        <v>0</v>
      </c>
      <c r="W53" s="165">
        <v>0</v>
      </c>
      <c r="X53" s="165">
        <v>0</v>
      </c>
      <c r="Y53" s="39" t="b">
        <f t="shared" si="8"/>
        <v>1</v>
      </c>
      <c r="Z53" s="70">
        <f t="shared" si="9"/>
        <v>0.5</v>
      </c>
      <c r="AA53" s="38" t="b">
        <f t="shared" si="10"/>
        <v>1</v>
      </c>
      <c r="AB53" s="38" t="b">
        <f t="shared" si="11"/>
        <v>1</v>
      </c>
    </row>
    <row r="54" spans="1:28" s="39" customFormat="1" ht="53.25" customHeight="1">
      <c r="A54" s="159">
        <v>52</v>
      </c>
      <c r="B54" s="182" t="s">
        <v>582</v>
      </c>
      <c r="C54" s="160" t="s">
        <v>299</v>
      </c>
      <c r="D54" s="182" t="s">
        <v>629</v>
      </c>
      <c r="E54" s="161" t="s">
        <v>89</v>
      </c>
      <c r="F54" s="159" t="s">
        <v>441</v>
      </c>
      <c r="G54" s="159" t="s">
        <v>672</v>
      </c>
      <c r="H54" s="159" t="s">
        <v>171</v>
      </c>
      <c r="I54" s="162">
        <v>1</v>
      </c>
      <c r="J54" s="163" t="s">
        <v>512</v>
      </c>
      <c r="K54" s="165">
        <v>1850391</v>
      </c>
      <c r="L54" s="164">
        <v>925195</v>
      </c>
      <c r="M54" s="165">
        <v>925196</v>
      </c>
      <c r="N54" s="166">
        <v>0.5</v>
      </c>
      <c r="O54" s="164">
        <v>0</v>
      </c>
      <c r="P54" s="164">
        <v>0</v>
      </c>
      <c r="Q54" s="165">
        <v>0</v>
      </c>
      <c r="R54" s="165">
        <v>0</v>
      </c>
      <c r="S54" s="165">
        <v>925195</v>
      </c>
      <c r="T54" s="165">
        <v>0</v>
      </c>
      <c r="U54" s="165">
        <v>0</v>
      </c>
      <c r="V54" s="165">
        <v>0</v>
      </c>
      <c r="W54" s="165">
        <v>0</v>
      </c>
      <c r="X54" s="165">
        <v>0</v>
      </c>
      <c r="Y54" s="39" t="b">
        <f t="shared" si="8"/>
        <v>1</v>
      </c>
      <c r="Z54" s="70">
        <f t="shared" si="9"/>
        <v>0.5</v>
      </c>
      <c r="AA54" s="38" t="b">
        <f t="shared" si="10"/>
        <v>1</v>
      </c>
      <c r="AB54" s="38" t="b">
        <f t="shared" si="11"/>
        <v>1</v>
      </c>
    </row>
    <row r="55" spans="1:28" s="39" customFormat="1" ht="33.75">
      <c r="A55" s="159">
        <v>53</v>
      </c>
      <c r="B55" s="182" t="s">
        <v>373</v>
      </c>
      <c r="C55" s="160" t="s">
        <v>299</v>
      </c>
      <c r="D55" s="182" t="s">
        <v>419</v>
      </c>
      <c r="E55" s="161" t="s">
        <v>95</v>
      </c>
      <c r="F55" s="159" t="s">
        <v>239</v>
      </c>
      <c r="G55" s="159" t="s">
        <v>468</v>
      </c>
      <c r="H55" s="159" t="s">
        <v>171</v>
      </c>
      <c r="I55" s="162">
        <v>0.35</v>
      </c>
      <c r="J55" s="163" t="s">
        <v>515</v>
      </c>
      <c r="K55" s="165">
        <v>296793</v>
      </c>
      <c r="L55" s="164">
        <v>148396</v>
      </c>
      <c r="M55" s="165">
        <v>148397</v>
      </c>
      <c r="N55" s="166">
        <v>0.5</v>
      </c>
      <c r="O55" s="164">
        <v>0</v>
      </c>
      <c r="P55" s="164">
        <v>0</v>
      </c>
      <c r="Q55" s="165">
        <v>0</v>
      </c>
      <c r="R55" s="165">
        <v>0</v>
      </c>
      <c r="S55" s="165">
        <v>148396</v>
      </c>
      <c r="T55" s="165">
        <v>0</v>
      </c>
      <c r="U55" s="165">
        <v>0</v>
      </c>
      <c r="V55" s="165">
        <v>0</v>
      </c>
      <c r="W55" s="165">
        <v>0</v>
      </c>
      <c r="X55" s="165">
        <v>0</v>
      </c>
      <c r="Y55" s="39" t="b">
        <f t="shared" si="8"/>
        <v>1</v>
      </c>
      <c r="Z55" s="70">
        <f t="shared" si="9"/>
        <v>0.5</v>
      </c>
      <c r="AA55" s="38" t="b">
        <f t="shared" si="10"/>
        <v>1</v>
      </c>
      <c r="AB55" s="38" t="b">
        <f t="shared" si="11"/>
        <v>1</v>
      </c>
    </row>
    <row r="56" spans="1:28" s="39" customFormat="1" ht="33.75">
      <c r="A56" s="159">
        <v>54</v>
      </c>
      <c r="B56" s="182" t="s">
        <v>374</v>
      </c>
      <c r="C56" s="160" t="s">
        <v>299</v>
      </c>
      <c r="D56" s="182" t="s">
        <v>422</v>
      </c>
      <c r="E56" s="161" t="s">
        <v>114</v>
      </c>
      <c r="F56" s="159" t="s">
        <v>231</v>
      </c>
      <c r="G56" s="159" t="s">
        <v>469</v>
      </c>
      <c r="H56" s="159" t="s">
        <v>171</v>
      </c>
      <c r="I56" s="162">
        <v>0.99</v>
      </c>
      <c r="J56" s="163" t="s">
        <v>345</v>
      </c>
      <c r="K56" s="165">
        <v>786291</v>
      </c>
      <c r="L56" s="164">
        <v>393145</v>
      </c>
      <c r="M56" s="165">
        <v>393146</v>
      </c>
      <c r="N56" s="166">
        <v>0.5</v>
      </c>
      <c r="O56" s="164">
        <v>0</v>
      </c>
      <c r="P56" s="164">
        <v>0</v>
      </c>
      <c r="Q56" s="165">
        <v>0</v>
      </c>
      <c r="R56" s="165">
        <v>0</v>
      </c>
      <c r="S56" s="165">
        <v>393145</v>
      </c>
      <c r="T56" s="165">
        <v>0</v>
      </c>
      <c r="U56" s="165">
        <v>0</v>
      </c>
      <c r="V56" s="165">
        <v>0</v>
      </c>
      <c r="W56" s="165">
        <v>0</v>
      </c>
      <c r="X56" s="165">
        <v>0</v>
      </c>
      <c r="Y56" s="39" t="b">
        <f t="shared" si="8"/>
        <v>1</v>
      </c>
      <c r="Z56" s="70">
        <f t="shared" si="9"/>
        <v>0.5</v>
      </c>
      <c r="AA56" s="38" t="b">
        <f t="shared" si="10"/>
        <v>1</v>
      </c>
      <c r="AB56" s="38" t="b">
        <f t="shared" si="11"/>
        <v>1</v>
      </c>
    </row>
    <row r="57" spans="1:28" s="39" customFormat="1" ht="33.75">
      <c r="A57" s="159">
        <v>55</v>
      </c>
      <c r="B57" s="182" t="s">
        <v>375</v>
      </c>
      <c r="C57" s="160" t="s">
        <v>299</v>
      </c>
      <c r="D57" s="182" t="s">
        <v>423</v>
      </c>
      <c r="E57" s="161" t="s">
        <v>113</v>
      </c>
      <c r="F57" s="159" t="s">
        <v>231</v>
      </c>
      <c r="G57" s="159" t="s">
        <v>470</v>
      </c>
      <c r="H57" s="159" t="s">
        <v>171</v>
      </c>
      <c r="I57" s="162">
        <v>0.93</v>
      </c>
      <c r="J57" s="163" t="s">
        <v>507</v>
      </c>
      <c r="K57" s="165">
        <v>1118000</v>
      </c>
      <c r="L57" s="164">
        <v>559000</v>
      </c>
      <c r="M57" s="165">
        <v>559000</v>
      </c>
      <c r="N57" s="166">
        <v>0.5</v>
      </c>
      <c r="O57" s="164">
        <v>0</v>
      </c>
      <c r="P57" s="164">
        <v>0</v>
      </c>
      <c r="Q57" s="165">
        <v>0</v>
      </c>
      <c r="R57" s="165">
        <v>0</v>
      </c>
      <c r="S57" s="165">
        <v>559000</v>
      </c>
      <c r="T57" s="165">
        <v>0</v>
      </c>
      <c r="U57" s="165">
        <v>0</v>
      </c>
      <c r="V57" s="165">
        <v>0</v>
      </c>
      <c r="W57" s="165">
        <v>0</v>
      </c>
      <c r="X57" s="165">
        <v>0</v>
      </c>
      <c r="Y57" s="39" t="b">
        <f t="shared" si="8"/>
        <v>1</v>
      </c>
      <c r="Z57" s="70">
        <f t="shared" si="9"/>
        <v>0.5</v>
      </c>
      <c r="AA57" s="38" t="b">
        <f t="shared" si="10"/>
        <v>1</v>
      </c>
      <c r="AB57" s="38" t="b">
        <f t="shared" si="11"/>
        <v>1</v>
      </c>
    </row>
    <row r="58" spans="1:28" s="39" customFormat="1" ht="43.5" customHeight="1">
      <c r="A58" s="159">
        <v>56</v>
      </c>
      <c r="B58" s="182" t="s">
        <v>593</v>
      </c>
      <c r="C58" s="160" t="s">
        <v>299</v>
      </c>
      <c r="D58" s="182" t="s">
        <v>634</v>
      </c>
      <c r="E58" s="161" t="s">
        <v>102</v>
      </c>
      <c r="F58" s="159" t="s">
        <v>186</v>
      </c>
      <c r="G58" s="159" t="s">
        <v>683</v>
      </c>
      <c r="H58" s="159" t="s">
        <v>171</v>
      </c>
      <c r="I58" s="162">
        <v>0.92</v>
      </c>
      <c r="J58" s="163" t="s">
        <v>510</v>
      </c>
      <c r="K58" s="165">
        <v>6024880</v>
      </c>
      <c r="L58" s="164">
        <v>3012440</v>
      </c>
      <c r="M58" s="165">
        <v>3012440</v>
      </c>
      <c r="N58" s="166">
        <v>0.5</v>
      </c>
      <c r="O58" s="164">
        <v>0</v>
      </c>
      <c r="P58" s="164">
        <v>0</v>
      </c>
      <c r="Q58" s="165">
        <v>0</v>
      </c>
      <c r="R58" s="165">
        <v>0</v>
      </c>
      <c r="S58" s="165">
        <v>3012440</v>
      </c>
      <c r="T58" s="165">
        <v>0</v>
      </c>
      <c r="U58" s="165">
        <v>0</v>
      </c>
      <c r="V58" s="165">
        <v>0</v>
      </c>
      <c r="W58" s="165">
        <v>0</v>
      </c>
      <c r="X58" s="165">
        <v>0</v>
      </c>
      <c r="Y58" s="39" t="b">
        <f t="shared" si="8"/>
        <v>1</v>
      </c>
      <c r="Z58" s="70">
        <f t="shared" si="9"/>
        <v>0.5</v>
      </c>
      <c r="AA58" s="38" t="b">
        <f t="shared" si="10"/>
        <v>1</v>
      </c>
      <c r="AB58" s="38" t="b">
        <f t="shared" si="11"/>
        <v>1</v>
      </c>
    </row>
    <row r="59" spans="1:28" s="39" customFormat="1" ht="33.75">
      <c r="A59" s="159">
        <v>57</v>
      </c>
      <c r="B59" s="182" t="s">
        <v>377</v>
      </c>
      <c r="C59" s="160" t="s">
        <v>299</v>
      </c>
      <c r="D59" s="182" t="s">
        <v>420</v>
      </c>
      <c r="E59" s="161" t="s">
        <v>116</v>
      </c>
      <c r="F59" s="159" t="s">
        <v>231</v>
      </c>
      <c r="G59" s="159" t="s">
        <v>472</v>
      </c>
      <c r="H59" s="159" t="s">
        <v>171</v>
      </c>
      <c r="I59" s="162">
        <v>0.99</v>
      </c>
      <c r="J59" s="163" t="s">
        <v>507</v>
      </c>
      <c r="K59" s="165">
        <v>1272744</v>
      </c>
      <c r="L59" s="164">
        <v>636372</v>
      </c>
      <c r="M59" s="165">
        <v>636372</v>
      </c>
      <c r="N59" s="166">
        <v>0.5</v>
      </c>
      <c r="O59" s="164">
        <v>0</v>
      </c>
      <c r="P59" s="164">
        <v>0</v>
      </c>
      <c r="Q59" s="165">
        <v>0</v>
      </c>
      <c r="R59" s="165">
        <v>0</v>
      </c>
      <c r="S59" s="165">
        <v>636372</v>
      </c>
      <c r="T59" s="165">
        <v>0</v>
      </c>
      <c r="U59" s="165">
        <v>0</v>
      </c>
      <c r="V59" s="165">
        <v>0</v>
      </c>
      <c r="W59" s="165">
        <v>0</v>
      </c>
      <c r="X59" s="165">
        <v>0</v>
      </c>
      <c r="Y59" s="39" t="b">
        <f t="shared" si="8"/>
        <v>1</v>
      </c>
      <c r="Z59" s="70">
        <f t="shared" si="9"/>
        <v>0.5</v>
      </c>
      <c r="AA59" s="38" t="b">
        <f t="shared" si="10"/>
        <v>1</v>
      </c>
      <c r="AB59" s="38" t="b">
        <f t="shared" si="11"/>
        <v>1</v>
      </c>
    </row>
    <row r="60" spans="1:28" s="39" customFormat="1" ht="33.75">
      <c r="A60" s="159">
        <v>58</v>
      </c>
      <c r="B60" s="182" t="s">
        <v>378</v>
      </c>
      <c r="C60" s="160" t="s">
        <v>299</v>
      </c>
      <c r="D60" s="182" t="s">
        <v>414</v>
      </c>
      <c r="E60" s="161" t="s">
        <v>44</v>
      </c>
      <c r="F60" s="159" t="s">
        <v>439</v>
      </c>
      <c r="G60" s="159" t="s">
        <v>473</v>
      </c>
      <c r="H60" s="159" t="s">
        <v>171</v>
      </c>
      <c r="I60" s="162">
        <v>0.55000000000000004</v>
      </c>
      <c r="J60" s="163" t="s">
        <v>512</v>
      </c>
      <c r="K60" s="165">
        <v>70000</v>
      </c>
      <c r="L60" s="164">
        <v>35000</v>
      </c>
      <c r="M60" s="165">
        <v>35000</v>
      </c>
      <c r="N60" s="166">
        <v>0.5</v>
      </c>
      <c r="O60" s="164">
        <v>0</v>
      </c>
      <c r="P60" s="164">
        <v>0</v>
      </c>
      <c r="Q60" s="165">
        <v>0</v>
      </c>
      <c r="R60" s="165">
        <v>0</v>
      </c>
      <c r="S60" s="165">
        <v>35000</v>
      </c>
      <c r="T60" s="165">
        <v>0</v>
      </c>
      <c r="U60" s="165">
        <v>0</v>
      </c>
      <c r="V60" s="165">
        <v>0</v>
      </c>
      <c r="W60" s="165">
        <v>0</v>
      </c>
      <c r="X60" s="165">
        <v>0</v>
      </c>
      <c r="Y60" s="39" t="b">
        <f t="shared" si="8"/>
        <v>1</v>
      </c>
      <c r="Z60" s="70">
        <f t="shared" si="9"/>
        <v>0.5</v>
      </c>
      <c r="AA60" s="38" t="b">
        <f t="shared" si="10"/>
        <v>1</v>
      </c>
      <c r="AB60" s="38" t="b">
        <f t="shared" si="11"/>
        <v>1</v>
      </c>
    </row>
    <row r="61" spans="1:28" s="39" customFormat="1" ht="33.75">
      <c r="A61" s="159">
        <v>59</v>
      </c>
      <c r="B61" s="182" t="s">
        <v>379</v>
      </c>
      <c r="C61" s="160" t="s">
        <v>299</v>
      </c>
      <c r="D61" s="182" t="s">
        <v>425</v>
      </c>
      <c r="E61" s="161" t="s">
        <v>81</v>
      </c>
      <c r="F61" s="159" t="s">
        <v>208</v>
      </c>
      <c r="G61" s="159" t="s">
        <v>474</v>
      </c>
      <c r="H61" s="159" t="s">
        <v>171</v>
      </c>
      <c r="I61" s="162">
        <v>2.91</v>
      </c>
      <c r="J61" s="163" t="s">
        <v>502</v>
      </c>
      <c r="K61" s="165">
        <v>4463200</v>
      </c>
      <c r="L61" s="164">
        <v>2231600</v>
      </c>
      <c r="M61" s="165">
        <v>2231600</v>
      </c>
      <c r="N61" s="166">
        <v>0.5</v>
      </c>
      <c r="O61" s="164">
        <v>0</v>
      </c>
      <c r="P61" s="164">
        <v>0</v>
      </c>
      <c r="Q61" s="165">
        <v>0</v>
      </c>
      <c r="R61" s="165">
        <v>0</v>
      </c>
      <c r="S61" s="165">
        <v>2231600</v>
      </c>
      <c r="T61" s="165">
        <v>0</v>
      </c>
      <c r="U61" s="165">
        <v>0</v>
      </c>
      <c r="V61" s="165">
        <v>0</v>
      </c>
      <c r="W61" s="165">
        <v>0</v>
      </c>
      <c r="X61" s="165">
        <v>0</v>
      </c>
      <c r="Y61" s="39" t="b">
        <f t="shared" si="8"/>
        <v>1</v>
      </c>
      <c r="Z61" s="70">
        <f t="shared" si="9"/>
        <v>0.5</v>
      </c>
      <c r="AA61" s="38" t="b">
        <f t="shared" si="10"/>
        <v>1</v>
      </c>
      <c r="AB61" s="38" t="b">
        <f t="shared" si="11"/>
        <v>1</v>
      </c>
    </row>
    <row r="62" spans="1:28" s="39" customFormat="1" ht="33.75">
      <c r="A62" s="151">
        <v>60</v>
      </c>
      <c r="B62" s="183" t="s">
        <v>380</v>
      </c>
      <c r="C62" s="152" t="s">
        <v>300</v>
      </c>
      <c r="D62" s="183" t="s">
        <v>426</v>
      </c>
      <c r="E62" s="153" t="s">
        <v>86</v>
      </c>
      <c r="F62" s="151" t="s">
        <v>441</v>
      </c>
      <c r="G62" s="151" t="s">
        <v>475</v>
      </c>
      <c r="H62" s="151" t="s">
        <v>171</v>
      </c>
      <c r="I62" s="154">
        <v>0.16</v>
      </c>
      <c r="J62" s="155" t="s">
        <v>516</v>
      </c>
      <c r="K62" s="157">
        <v>1366980</v>
      </c>
      <c r="L62" s="156">
        <v>683490</v>
      </c>
      <c r="M62" s="157">
        <v>683490</v>
      </c>
      <c r="N62" s="158">
        <v>0.5</v>
      </c>
      <c r="O62" s="156">
        <v>0</v>
      </c>
      <c r="P62" s="156">
        <v>0</v>
      </c>
      <c r="Q62" s="157">
        <v>0</v>
      </c>
      <c r="R62" s="157">
        <v>0</v>
      </c>
      <c r="S62" s="157">
        <v>115238</v>
      </c>
      <c r="T62" s="157">
        <v>568252</v>
      </c>
      <c r="U62" s="157">
        <v>0</v>
      </c>
      <c r="V62" s="157">
        <v>0</v>
      </c>
      <c r="W62" s="157">
        <v>0</v>
      </c>
      <c r="X62" s="157">
        <v>0</v>
      </c>
      <c r="Y62" s="39" t="b">
        <f t="shared" si="8"/>
        <v>1</v>
      </c>
      <c r="Z62" s="70">
        <f t="shared" si="9"/>
        <v>0.5</v>
      </c>
      <c r="AA62" s="38" t="b">
        <f t="shared" si="10"/>
        <v>1</v>
      </c>
      <c r="AB62" s="38" t="b">
        <f t="shared" si="11"/>
        <v>1</v>
      </c>
    </row>
    <row r="63" spans="1:28" s="39" customFormat="1" ht="33.75">
      <c r="A63" s="159">
        <v>61</v>
      </c>
      <c r="B63" s="182" t="s">
        <v>381</v>
      </c>
      <c r="C63" s="160" t="s">
        <v>299</v>
      </c>
      <c r="D63" s="182" t="s">
        <v>427</v>
      </c>
      <c r="E63" s="161" t="s">
        <v>121</v>
      </c>
      <c r="F63" s="159" t="s">
        <v>202</v>
      </c>
      <c r="G63" s="159" t="s">
        <v>476</v>
      </c>
      <c r="H63" s="159" t="s">
        <v>171</v>
      </c>
      <c r="I63" s="162">
        <v>0.35</v>
      </c>
      <c r="J63" s="163" t="s">
        <v>515</v>
      </c>
      <c r="K63" s="165">
        <v>5199999</v>
      </c>
      <c r="L63" s="164">
        <v>2599999</v>
      </c>
      <c r="M63" s="165">
        <v>2600000</v>
      </c>
      <c r="N63" s="166">
        <v>0.5</v>
      </c>
      <c r="O63" s="164">
        <v>0</v>
      </c>
      <c r="P63" s="164">
        <v>0</v>
      </c>
      <c r="Q63" s="165">
        <v>0</v>
      </c>
      <c r="R63" s="165">
        <v>0</v>
      </c>
      <c r="S63" s="165">
        <v>2599999</v>
      </c>
      <c r="T63" s="165">
        <v>0</v>
      </c>
      <c r="U63" s="165">
        <v>0</v>
      </c>
      <c r="V63" s="165">
        <v>0</v>
      </c>
      <c r="W63" s="165">
        <v>0</v>
      </c>
      <c r="X63" s="165">
        <v>0</v>
      </c>
      <c r="Y63" s="39" t="b">
        <f t="shared" si="8"/>
        <v>1</v>
      </c>
      <c r="Z63" s="70">
        <f t="shared" si="9"/>
        <v>0.5</v>
      </c>
      <c r="AA63" s="38" t="b">
        <f t="shared" si="10"/>
        <v>1</v>
      </c>
      <c r="AB63" s="38" t="b">
        <f t="shared" si="11"/>
        <v>1</v>
      </c>
    </row>
    <row r="64" spans="1:28" s="39" customFormat="1" ht="33.75">
      <c r="A64" s="159">
        <v>62</v>
      </c>
      <c r="B64" s="182" t="s">
        <v>382</v>
      </c>
      <c r="C64" s="160" t="s">
        <v>299</v>
      </c>
      <c r="D64" s="182" t="s">
        <v>428</v>
      </c>
      <c r="E64" s="161" t="s">
        <v>112</v>
      </c>
      <c r="F64" s="159" t="s">
        <v>231</v>
      </c>
      <c r="G64" s="159" t="s">
        <v>477</v>
      </c>
      <c r="H64" s="159" t="s">
        <v>171</v>
      </c>
      <c r="I64" s="162">
        <v>0.4</v>
      </c>
      <c r="J64" s="163" t="s">
        <v>334</v>
      </c>
      <c r="K64" s="165">
        <v>3794500</v>
      </c>
      <c r="L64" s="164">
        <v>1897250</v>
      </c>
      <c r="M64" s="165">
        <v>1897250</v>
      </c>
      <c r="N64" s="166">
        <v>0.5</v>
      </c>
      <c r="O64" s="164">
        <v>0</v>
      </c>
      <c r="P64" s="164">
        <v>0</v>
      </c>
      <c r="Q64" s="165">
        <v>0</v>
      </c>
      <c r="R64" s="165">
        <v>0</v>
      </c>
      <c r="S64" s="165">
        <v>1897250</v>
      </c>
      <c r="T64" s="165">
        <v>0</v>
      </c>
      <c r="U64" s="165">
        <v>0</v>
      </c>
      <c r="V64" s="165">
        <v>0</v>
      </c>
      <c r="W64" s="165">
        <v>0</v>
      </c>
      <c r="X64" s="165">
        <v>0</v>
      </c>
      <c r="Y64" s="39" t="b">
        <f t="shared" si="8"/>
        <v>1</v>
      </c>
      <c r="Z64" s="70">
        <f t="shared" si="9"/>
        <v>0.5</v>
      </c>
      <c r="AA64" s="38" t="b">
        <f t="shared" si="10"/>
        <v>1</v>
      </c>
      <c r="AB64" s="38" t="b">
        <f t="shared" si="11"/>
        <v>1</v>
      </c>
    </row>
    <row r="65" spans="1:28" s="39" customFormat="1" ht="33.75">
      <c r="A65" s="151">
        <v>63</v>
      </c>
      <c r="B65" s="183" t="s">
        <v>383</v>
      </c>
      <c r="C65" s="152" t="s">
        <v>300</v>
      </c>
      <c r="D65" s="183" t="s">
        <v>426</v>
      </c>
      <c r="E65" s="153" t="s">
        <v>86</v>
      </c>
      <c r="F65" s="151" t="s">
        <v>441</v>
      </c>
      <c r="G65" s="151" t="s">
        <v>478</v>
      </c>
      <c r="H65" s="151" t="s">
        <v>171</v>
      </c>
      <c r="I65" s="154">
        <v>0.12</v>
      </c>
      <c r="J65" s="155" t="s">
        <v>516</v>
      </c>
      <c r="K65" s="157">
        <v>574533</v>
      </c>
      <c r="L65" s="156">
        <v>287266</v>
      </c>
      <c r="M65" s="157">
        <v>287267</v>
      </c>
      <c r="N65" s="158">
        <v>0.5</v>
      </c>
      <c r="O65" s="156">
        <v>0</v>
      </c>
      <c r="P65" s="156">
        <v>0</v>
      </c>
      <c r="Q65" s="157">
        <v>0</v>
      </c>
      <c r="R65" s="157">
        <v>0</v>
      </c>
      <c r="S65" s="157">
        <v>28610</v>
      </c>
      <c r="T65" s="157">
        <v>258656</v>
      </c>
      <c r="U65" s="157">
        <v>0</v>
      </c>
      <c r="V65" s="157">
        <v>0</v>
      </c>
      <c r="W65" s="157">
        <v>0</v>
      </c>
      <c r="X65" s="157">
        <v>0</v>
      </c>
      <c r="Y65" s="39" t="b">
        <f t="shared" si="8"/>
        <v>1</v>
      </c>
      <c r="Z65" s="70">
        <f t="shared" si="9"/>
        <v>0.5</v>
      </c>
      <c r="AA65" s="38" t="b">
        <f t="shared" si="10"/>
        <v>1</v>
      </c>
      <c r="AB65" s="38" t="b">
        <f t="shared" si="11"/>
        <v>1</v>
      </c>
    </row>
    <row r="66" spans="1:28" s="39" customFormat="1" ht="33.75">
      <c r="A66" s="151">
        <v>64</v>
      </c>
      <c r="B66" s="183" t="s">
        <v>384</v>
      </c>
      <c r="C66" s="152" t="s">
        <v>300</v>
      </c>
      <c r="D66" s="183" t="s">
        <v>411</v>
      </c>
      <c r="E66" s="153" t="s">
        <v>63</v>
      </c>
      <c r="F66" s="151" t="s">
        <v>437</v>
      </c>
      <c r="G66" s="151" t="s">
        <v>479</v>
      </c>
      <c r="H66" s="151" t="s">
        <v>171</v>
      </c>
      <c r="I66" s="154">
        <v>0.41</v>
      </c>
      <c r="J66" s="155" t="s">
        <v>509</v>
      </c>
      <c r="K66" s="157">
        <v>1434748</v>
      </c>
      <c r="L66" s="156">
        <v>717374</v>
      </c>
      <c r="M66" s="157">
        <v>717374</v>
      </c>
      <c r="N66" s="158">
        <v>0.5</v>
      </c>
      <c r="O66" s="156">
        <v>0</v>
      </c>
      <c r="P66" s="156">
        <v>0</v>
      </c>
      <c r="Q66" s="157">
        <v>0</v>
      </c>
      <c r="R66" s="157">
        <v>0</v>
      </c>
      <c r="S66" s="157">
        <v>493000</v>
      </c>
      <c r="T66" s="157">
        <v>224374</v>
      </c>
      <c r="U66" s="157">
        <v>0</v>
      </c>
      <c r="V66" s="157">
        <v>0</v>
      </c>
      <c r="W66" s="157">
        <v>0</v>
      </c>
      <c r="X66" s="157">
        <v>0</v>
      </c>
      <c r="Y66" s="39" t="b">
        <f t="shared" si="8"/>
        <v>1</v>
      </c>
      <c r="Z66" s="70">
        <f t="shared" si="9"/>
        <v>0.5</v>
      </c>
      <c r="AA66" s="38" t="b">
        <f t="shared" si="10"/>
        <v>1</v>
      </c>
      <c r="AB66" s="38" t="b">
        <f t="shared" si="11"/>
        <v>1</v>
      </c>
    </row>
    <row r="67" spans="1:28" s="39" customFormat="1" ht="40.15" customHeight="1">
      <c r="A67" s="159">
        <v>65</v>
      </c>
      <c r="B67" s="182" t="s">
        <v>385</v>
      </c>
      <c r="C67" s="160" t="s">
        <v>299</v>
      </c>
      <c r="D67" s="182" t="s">
        <v>429</v>
      </c>
      <c r="E67" s="161" t="s">
        <v>64</v>
      </c>
      <c r="F67" s="159" t="s">
        <v>437</v>
      </c>
      <c r="G67" s="159" t="s">
        <v>480</v>
      </c>
      <c r="H67" s="159" t="s">
        <v>160</v>
      </c>
      <c r="I67" s="162">
        <v>1.04</v>
      </c>
      <c r="J67" s="163" t="s">
        <v>517</v>
      </c>
      <c r="K67" s="165">
        <v>4701117</v>
      </c>
      <c r="L67" s="164">
        <v>2350558</v>
      </c>
      <c r="M67" s="165">
        <v>2350559</v>
      </c>
      <c r="N67" s="166">
        <v>0.5</v>
      </c>
      <c r="O67" s="164">
        <v>0</v>
      </c>
      <c r="P67" s="164">
        <v>0</v>
      </c>
      <c r="Q67" s="165">
        <v>0</v>
      </c>
      <c r="R67" s="165">
        <v>0</v>
      </c>
      <c r="S67" s="165">
        <v>2350558</v>
      </c>
      <c r="T67" s="165">
        <v>0</v>
      </c>
      <c r="U67" s="165">
        <v>0</v>
      </c>
      <c r="V67" s="165">
        <v>0</v>
      </c>
      <c r="W67" s="165">
        <v>0</v>
      </c>
      <c r="X67" s="165">
        <v>0</v>
      </c>
      <c r="Y67" s="39" t="b">
        <f t="shared" si="8"/>
        <v>1</v>
      </c>
      <c r="Z67" s="70">
        <f t="shared" si="9"/>
        <v>0.5</v>
      </c>
      <c r="AA67" s="38" t="b">
        <f t="shared" si="10"/>
        <v>1</v>
      </c>
      <c r="AB67" s="38" t="b">
        <f t="shared" si="11"/>
        <v>1</v>
      </c>
    </row>
    <row r="68" spans="1:28" s="39" customFormat="1" ht="33.75">
      <c r="A68" s="151">
        <v>66</v>
      </c>
      <c r="B68" s="183" t="s">
        <v>386</v>
      </c>
      <c r="C68" s="152" t="s">
        <v>300</v>
      </c>
      <c r="D68" s="183" t="s">
        <v>426</v>
      </c>
      <c r="E68" s="153" t="s">
        <v>86</v>
      </c>
      <c r="F68" s="151" t="s">
        <v>441</v>
      </c>
      <c r="G68" s="151" t="s">
        <v>481</v>
      </c>
      <c r="H68" s="151" t="s">
        <v>171</v>
      </c>
      <c r="I68" s="154">
        <v>0.06</v>
      </c>
      <c r="J68" s="155" t="s">
        <v>516</v>
      </c>
      <c r="K68" s="157">
        <v>502736</v>
      </c>
      <c r="L68" s="156">
        <v>251368</v>
      </c>
      <c r="M68" s="157">
        <v>251368</v>
      </c>
      <c r="N68" s="158">
        <v>0.5</v>
      </c>
      <c r="O68" s="156">
        <v>0</v>
      </c>
      <c r="P68" s="156">
        <v>0</v>
      </c>
      <c r="Q68" s="157">
        <v>0</v>
      </c>
      <c r="R68" s="157">
        <v>0</v>
      </c>
      <c r="S68" s="157">
        <v>35825</v>
      </c>
      <c r="T68" s="157">
        <v>215543</v>
      </c>
      <c r="U68" s="157">
        <v>0</v>
      </c>
      <c r="V68" s="157">
        <v>0</v>
      </c>
      <c r="W68" s="157">
        <v>0</v>
      </c>
      <c r="X68" s="157">
        <v>0</v>
      </c>
      <c r="Y68" s="39" t="b">
        <f t="shared" si="8"/>
        <v>1</v>
      </c>
      <c r="Z68" s="70">
        <f t="shared" si="9"/>
        <v>0.5</v>
      </c>
      <c r="AA68" s="38" t="b">
        <f t="shared" si="10"/>
        <v>1</v>
      </c>
      <c r="AB68" s="38" t="b">
        <f t="shared" si="11"/>
        <v>1</v>
      </c>
    </row>
    <row r="69" spans="1:28" s="39" customFormat="1" ht="56.25">
      <c r="A69" s="159">
        <v>67</v>
      </c>
      <c r="B69" s="182" t="s">
        <v>387</v>
      </c>
      <c r="C69" s="160" t="s">
        <v>299</v>
      </c>
      <c r="D69" s="182" t="s">
        <v>430</v>
      </c>
      <c r="E69" s="161" t="s">
        <v>134</v>
      </c>
      <c r="F69" s="159" t="s">
        <v>236</v>
      </c>
      <c r="G69" s="159" t="s">
        <v>482</v>
      </c>
      <c r="H69" s="159" t="s">
        <v>171</v>
      </c>
      <c r="I69" s="162">
        <v>0.75</v>
      </c>
      <c r="J69" s="163" t="s">
        <v>334</v>
      </c>
      <c r="K69" s="165">
        <v>4084000</v>
      </c>
      <c r="L69" s="164">
        <v>2042000</v>
      </c>
      <c r="M69" s="165">
        <v>2042000</v>
      </c>
      <c r="N69" s="166">
        <v>0.5</v>
      </c>
      <c r="O69" s="164">
        <v>0</v>
      </c>
      <c r="P69" s="164">
        <v>0</v>
      </c>
      <c r="Q69" s="165">
        <v>0</v>
      </c>
      <c r="R69" s="165">
        <v>0</v>
      </c>
      <c r="S69" s="165">
        <v>2042000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39" t="b">
        <f t="shared" si="8"/>
        <v>1</v>
      </c>
      <c r="Z69" s="70">
        <f t="shared" si="9"/>
        <v>0.5</v>
      </c>
      <c r="AA69" s="38" t="b">
        <f t="shared" si="10"/>
        <v>1</v>
      </c>
      <c r="AB69" s="38" t="b">
        <f t="shared" si="11"/>
        <v>1</v>
      </c>
    </row>
    <row r="70" spans="1:28" s="39" customFormat="1" ht="33.75">
      <c r="A70" s="151">
        <v>68</v>
      </c>
      <c r="B70" s="183" t="s">
        <v>388</v>
      </c>
      <c r="C70" s="152" t="s">
        <v>300</v>
      </c>
      <c r="D70" s="183" t="s">
        <v>163</v>
      </c>
      <c r="E70" s="153" t="s">
        <v>52</v>
      </c>
      <c r="F70" s="151" t="s">
        <v>164</v>
      </c>
      <c r="G70" s="151" t="s">
        <v>483</v>
      </c>
      <c r="H70" s="151" t="s">
        <v>160</v>
      </c>
      <c r="I70" s="154">
        <v>1.72</v>
      </c>
      <c r="J70" s="155" t="s">
        <v>518</v>
      </c>
      <c r="K70" s="157">
        <v>10636654</v>
      </c>
      <c r="L70" s="156">
        <v>5318327</v>
      </c>
      <c r="M70" s="157">
        <v>5318327</v>
      </c>
      <c r="N70" s="158">
        <v>0.5</v>
      </c>
      <c r="O70" s="156">
        <v>0</v>
      </c>
      <c r="P70" s="156">
        <v>0</v>
      </c>
      <c r="Q70" s="157">
        <v>0</v>
      </c>
      <c r="R70" s="157">
        <v>0</v>
      </c>
      <c r="S70" s="157">
        <v>1103533</v>
      </c>
      <c r="T70" s="157">
        <v>4214794</v>
      </c>
      <c r="U70" s="157">
        <v>0</v>
      </c>
      <c r="V70" s="157">
        <v>0</v>
      </c>
      <c r="W70" s="157">
        <v>0</v>
      </c>
      <c r="X70" s="157">
        <v>0</v>
      </c>
      <c r="Y70" s="39" t="b">
        <f t="shared" si="8"/>
        <v>1</v>
      </c>
      <c r="Z70" s="70">
        <f t="shared" si="9"/>
        <v>0.5</v>
      </c>
      <c r="AA70" s="38" t="b">
        <f t="shared" si="10"/>
        <v>1</v>
      </c>
      <c r="AB70" s="38" t="b">
        <f t="shared" si="11"/>
        <v>1</v>
      </c>
    </row>
    <row r="71" spans="1:28" s="39" customFormat="1" ht="33.75">
      <c r="A71" s="151">
        <v>69</v>
      </c>
      <c r="B71" s="183" t="s">
        <v>389</v>
      </c>
      <c r="C71" s="152" t="s">
        <v>300</v>
      </c>
      <c r="D71" s="183" t="s">
        <v>426</v>
      </c>
      <c r="E71" s="153" t="s">
        <v>86</v>
      </c>
      <c r="F71" s="151" t="s">
        <v>441</v>
      </c>
      <c r="G71" s="151" t="s">
        <v>484</v>
      </c>
      <c r="H71" s="151" t="s">
        <v>171</v>
      </c>
      <c r="I71" s="154">
        <v>0.39</v>
      </c>
      <c r="J71" s="155" t="s">
        <v>516</v>
      </c>
      <c r="K71" s="157">
        <v>2157017</v>
      </c>
      <c r="L71" s="156">
        <v>1078508</v>
      </c>
      <c r="M71" s="157">
        <v>1078509</v>
      </c>
      <c r="N71" s="158">
        <v>0.5</v>
      </c>
      <c r="O71" s="156">
        <v>0</v>
      </c>
      <c r="P71" s="156">
        <v>0</v>
      </c>
      <c r="Q71" s="157">
        <v>0</v>
      </c>
      <c r="R71" s="157">
        <v>0</v>
      </c>
      <c r="S71" s="157">
        <v>122696</v>
      </c>
      <c r="T71" s="157">
        <v>955812</v>
      </c>
      <c r="U71" s="157">
        <v>0</v>
      </c>
      <c r="V71" s="157">
        <v>0</v>
      </c>
      <c r="W71" s="157">
        <v>0</v>
      </c>
      <c r="X71" s="157">
        <v>0</v>
      </c>
      <c r="Y71" s="39" t="b">
        <f t="shared" si="8"/>
        <v>1</v>
      </c>
      <c r="Z71" s="70">
        <f t="shared" si="9"/>
        <v>0.5</v>
      </c>
      <c r="AA71" s="38" t="b">
        <f t="shared" si="10"/>
        <v>1</v>
      </c>
      <c r="AB71" s="38" t="b">
        <f t="shared" si="11"/>
        <v>1</v>
      </c>
    </row>
    <row r="72" spans="1:28" s="39" customFormat="1" ht="33.75">
      <c r="A72" s="151">
        <v>70</v>
      </c>
      <c r="B72" s="183" t="s">
        <v>390</v>
      </c>
      <c r="C72" s="152" t="s">
        <v>300</v>
      </c>
      <c r="D72" s="183" t="s">
        <v>207</v>
      </c>
      <c r="E72" s="153" t="s">
        <v>82</v>
      </c>
      <c r="F72" s="151" t="s">
        <v>208</v>
      </c>
      <c r="G72" s="151" t="s">
        <v>485</v>
      </c>
      <c r="H72" s="151" t="s">
        <v>160</v>
      </c>
      <c r="I72" s="154">
        <v>1.6819999999999999</v>
      </c>
      <c r="J72" s="155" t="s">
        <v>519</v>
      </c>
      <c r="K72" s="157">
        <v>3231824</v>
      </c>
      <c r="L72" s="156">
        <v>1615912</v>
      </c>
      <c r="M72" s="157">
        <v>1615912</v>
      </c>
      <c r="N72" s="158">
        <v>0.5</v>
      </c>
      <c r="O72" s="156">
        <v>0</v>
      </c>
      <c r="P72" s="156">
        <v>0</v>
      </c>
      <c r="Q72" s="157">
        <v>0</v>
      </c>
      <c r="R72" s="157">
        <v>0</v>
      </c>
      <c r="S72" s="157">
        <v>26650</v>
      </c>
      <c r="T72" s="157">
        <v>761250</v>
      </c>
      <c r="U72" s="157">
        <v>828012</v>
      </c>
      <c r="V72" s="157">
        <v>0</v>
      </c>
      <c r="W72" s="157">
        <v>0</v>
      </c>
      <c r="X72" s="157">
        <v>0</v>
      </c>
      <c r="Y72" s="39" t="b">
        <f t="shared" si="8"/>
        <v>1</v>
      </c>
      <c r="Z72" s="70">
        <f t="shared" si="9"/>
        <v>0.5</v>
      </c>
      <c r="AA72" s="38" t="b">
        <f t="shared" si="10"/>
        <v>1</v>
      </c>
      <c r="AB72" s="38" t="b">
        <f t="shared" si="11"/>
        <v>1</v>
      </c>
    </row>
    <row r="73" spans="1:28" s="39" customFormat="1" ht="33.75">
      <c r="A73" s="159">
        <v>71</v>
      </c>
      <c r="B73" s="182" t="s">
        <v>391</v>
      </c>
      <c r="C73" s="160" t="s">
        <v>299</v>
      </c>
      <c r="D73" s="182" t="s">
        <v>216</v>
      </c>
      <c r="E73" s="161" t="s">
        <v>54</v>
      </c>
      <c r="F73" s="159" t="s">
        <v>164</v>
      </c>
      <c r="G73" s="159" t="s">
        <v>486</v>
      </c>
      <c r="H73" s="159" t="s">
        <v>160</v>
      </c>
      <c r="I73" s="162">
        <v>0.91500000000000004</v>
      </c>
      <c r="J73" s="163" t="s">
        <v>498</v>
      </c>
      <c r="K73" s="165">
        <v>3761128</v>
      </c>
      <c r="L73" s="164">
        <v>1880564</v>
      </c>
      <c r="M73" s="165">
        <v>1880564</v>
      </c>
      <c r="N73" s="166">
        <v>0.5</v>
      </c>
      <c r="O73" s="164">
        <v>0</v>
      </c>
      <c r="P73" s="164">
        <v>0</v>
      </c>
      <c r="Q73" s="165">
        <v>0</v>
      </c>
      <c r="R73" s="165">
        <v>0</v>
      </c>
      <c r="S73" s="165">
        <v>1880564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39" t="b">
        <f t="shared" si="8"/>
        <v>1</v>
      </c>
      <c r="Z73" s="70">
        <f t="shared" si="9"/>
        <v>0.5</v>
      </c>
      <c r="AA73" s="38" t="b">
        <f t="shared" si="10"/>
        <v>1</v>
      </c>
      <c r="AB73" s="38" t="b">
        <f t="shared" si="11"/>
        <v>1</v>
      </c>
    </row>
    <row r="74" spans="1:28" s="39" customFormat="1" ht="33.75">
      <c r="A74" s="151">
        <v>72</v>
      </c>
      <c r="B74" s="183" t="s">
        <v>392</v>
      </c>
      <c r="C74" s="152" t="s">
        <v>300</v>
      </c>
      <c r="D74" s="183" t="s">
        <v>426</v>
      </c>
      <c r="E74" s="153" t="s">
        <v>86</v>
      </c>
      <c r="F74" s="151" t="s">
        <v>441</v>
      </c>
      <c r="G74" s="151" t="s">
        <v>487</v>
      </c>
      <c r="H74" s="151" t="s">
        <v>160</v>
      </c>
      <c r="I74" s="154">
        <v>0.12</v>
      </c>
      <c r="J74" s="155" t="s">
        <v>516</v>
      </c>
      <c r="K74" s="157">
        <v>563907</v>
      </c>
      <c r="L74" s="156">
        <v>281953</v>
      </c>
      <c r="M74" s="157">
        <v>281954</v>
      </c>
      <c r="N74" s="158">
        <v>0.5</v>
      </c>
      <c r="O74" s="156">
        <v>0</v>
      </c>
      <c r="P74" s="156">
        <v>0</v>
      </c>
      <c r="Q74" s="157">
        <v>0</v>
      </c>
      <c r="R74" s="157">
        <v>0</v>
      </c>
      <c r="S74" s="157">
        <v>51539</v>
      </c>
      <c r="T74" s="157">
        <v>230414</v>
      </c>
      <c r="U74" s="157">
        <v>0</v>
      </c>
      <c r="V74" s="157">
        <v>0</v>
      </c>
      <c r="W74" s="157">
        <v>0</v>
      </c>
      <c r="X74" s="157">
        <v>0</v>
      </c>
      <c r="Y74" s="39" t="b">
        <f t="shared" si="8"/>
        <v>1</v>
      </c>
      <c r="Z74" s="70">
        <f t="shared" si="9"/>
        <v>0.5</v>
      </c>
      <c r="AA74" s="38" t="b">
        <f t="shared" si="10"/>
        <v>1</v>
      </c>
      <c r="AB74" s="38" t="b">
        <f t="shared" si="11"/>
        <v>1</v>
      </c>
    </row>
    <row r="75" spans="1:28" s="39" customFormat="1" ht="33.75">
      <c r="A75" s="151">
        <v>73</v>
      </c>
      <c r="B75" s="183" t="s">
        <v>393</v>
      </c>
      <c r="C75" s="152" t="s">
        <v>300</v>
      </c>
      <c r="D75" s="183" t="s">
        <v>238</v>
      </c>
      <c r="E75" s="153" t="s">
        <v>93</v>
      </c>
      <c r="F75" s="151" t="s">
        <v>239</v>
      </c>
      <c r="G75" s="151" t="s">
        <v>488</v>
      </c>
      <c r="H75" s="151" t="s">
        <v>160</v>
      </c>
      <c r="I75" s="154">
        <v>0.57999999999999996</v>
      </c>
      <c r="J75" s="155" t="s">
        <v>518</v>
      </c>
      <c r="K75" s="157">
        <v>3151162</v>
      </c>
      <c r="L75" s="156">
        <v>1575581</v>
      </c>
      <c r="M75" s="157">
        <v>1575581</v>
      </c>
      <c r="N75" s="158">
        <v>0.5</v>
      </c>
      <c r="O75" s="156">
        <v>0</v>
      </c>
      <c r="P75" s="156">
        <v>0</v>
      </c>
      <c r="Q75" s="157">
        <v>0</v>
      </c>
      <c r="R75" s="157">
        <v>0</v>
      </c>
      <c r="S75" s="157">
        <v>500000</v>
      </c>
      <c r="T75" s="157">
        <v>1075581</v>
      </c>
      <c r="U75" s="157">
        <v>0</v>
      </c>
      <c r="V75" s="157">
        <v>0</v>
      </c>
      <c r="W75" s="157">
        <v>0</v>
      </c>
      <c r="X75" s="157">
        <v>0</v>
      </c>
      <c r="Y75" s="39" t="b">
        <f t="shared" si="8"/>
        <v>1</v>
      </c>
      <c r="Z75" s="70">
        <f t="shared" si="9"/>
        <v>0.5</v>
      </c>
      <c r="AA75" s="38" t="b">
        <f t="shared" si="10"/>
        <v>1</v>
      </c>
      <c r="AB75" s="38" t="b">
        <f t="shared" si="11"/>
        <v>1</v>
      </c>
    </row>
    <row r="76" spans="1:28" s="39" customFormat="1" ht="33.75">
      <c r="A76" s="159">
        <v>74</v>
      </c>
      <c r="B76" s="182" t="s">
        <v>394</v>
      </c>
      <c r="C76" s="160" t="s">
        <v>299</v>
      </c>
      <c r="D76" s="182" t="s">
        <v>431</v>
      </c>
      <c r="E76" s="161" t="s">
        <v>69</v>
      </c>
      <c r="F76" s="159" t="s">
        <v>181</v>
      </c>
      <c r="G76" s="159" t="s">
        <v>489</v>
      </c>
      <c r="H76" s="159" t="s">
        <v>160</v>
      </c>
      <c r="I76" s="162">
        <v>0.68</v>
      </c>
      <c r="J76" s="163" t="s">
        <v>498</v>
      </c>
      <c r="K76" s="165">
        <v>3280460</v>
      </c>
      <c r="L76" s="164">
        <v>1640230</v>
      </c>
      <c r="M76" s="165">
        <v>1640230</v>
      </c>
      <c r="N76" s="166">
        <v>0.5</v>
      </c>
      <c r="O76" s="164">
        <v>0</v>
      </c>
      <c r="P76" s="164">
        <v>0</v>
      </c>
      <c r="Q76" s="165">
        <v>0</v>
      </c>
      <c r="R76" s="165">
        <v>0</v>
      </c>
      <c r="S76" s="165">
        <v>1640230</v>
      </c>
      <c r="T76" s="165">
        <v>0</v>
      </c>
      <c r="U76" s="165">
        <v>0</v>
      </c>
      <c r="V76" s="165">
        <v>0</v>
      </c>
      <c r="W76" s="165">
        <v>0</v>
      </c>
      <c r="X76" s="165">
        <v>0</v>
      </c>
      <c r="Y76" s="39" t="b">
        <f t="shared" si="8"/>
        <v>1</v>
      </c>
      <c r="Z76" s="70">
        <f t="shared" si="9"/>
        <v>0.5</v>
      </c>
      <c r="AA76" s="38" t="b">
        <f t="shared" si="10"/>
        <v>1</v>
      </c>
      <c r="AB76" s="38" t="b">
        <f t="shared" si="11"/>
        <v>1</v>
      </c>
    </row>
    <row r="77" spans="1:28" s="39" customFormat="1" ht="33.75">
      <c r="A77" s="159">
        <v>75</v>
      </c>
      <c r="B77" s="182" t="s">
        <v>395</v>
      </c>
      <c r="C77" s="160" t="s">
        <v>299</v>
      </c>
      <c r="D77" s="182" t="s">
        <v>432</v>
      </c>
      <c r="E77" s="161" t="s">
        <v>74</v>
      </c>
      <c r="F77" s="159" t="s">
        <v>181</v>
      </c>
      <c r="G77" s="159" t="s">
        <v>490</v>
      </c>
      <c r="H77" s="159" t="s">
        <v>160</v>
      </c>
      <c r="I77" s="162">
        <v>2.71</v>
      </c>
      <c r="J77" s="163" t="s">
        <v>520</v>
      </c>
      <c r="K77" s="165">
        <v>2833000</v>
      </c>
      <c r="L77" s="164">
        <v>1416500</v>
      </c>
      <c r="M77" s="165">
        <v>1416500</v>
      </c>
      <c r="N77" s="166">
        <v>0.5</v>
      </c>
      <c r="O77" s="164">
        <v>0</v>
      </c>
      <c r="P77" s="164">
        <v>0</v>
      </c>
      <c r="Q77" s="165">
        <v>0</v>
      </c>
      <c r="R77" s="165">
        <v>0</v>
      </c>
      <c r="S77" s="165">
        <v>1416500</v>
      </c>
      <c r="T77" s="165">
        <v>0</v>
      </c>
      <c r="U77" s="165">
        <v>0</v>
      </c>
      <c r="V77" s="165">
        <v>0</v>
      </c>
      <c r="W77" s="165">
        <v>0</v>
      </c>
      <c r="X77" s="165">
        <v>0</v>
      </c>
      <c r="Y77" s="39" t="b">
        <f t="shared" si="8"/>
        <v>1</v>
      </c>
      <c r="Z77" s="70">
        <f t="shared" si="9"/>
        <v>0.5</v>
      </c>
      <c r="AA77" s="38" t="b">
        <f t="shared" si="10"/>
        <v>1</v>
      </c>
      <c r="AB77" s="38" t="b">
        <f t="shared" si="11"/>
        <v>1</v>
      </c>
    </row>
    <row r="78" spans="1:28" s="39" customFormat="1" ht="33.75">
      <c r="A78" s="159">
        <v>76</v>
      </c>
      <c r="B78" s="182" t="s">
        <v>396</v>
      </c>
      <c r="C78" s="160" t="s">
        <v>299</v>
      </c>
      <c r="D78" s="182" t="s">
        <v>433</v>
      </c>
      <c r="E78" s="161" t="s">
        <v>79</v>
      </c>
      <c r="F78" s="159" t="s">
        <v>208</v>
      </c>
      <c r="G78" s="159" t="s">
        <v>491</v>
      </c>
      <c r="H78" s="159" t="s">
        <v>160</v>
      </c>
      <c r="I78" s="162">
        <v>1.46</v>
      </c>
      <c r="J78" s="163" t="s">
        <v>521</v>
      </c>
      <c r="K78" s="165">
        <v>2721829</v>
      </c>
      <c r="L78" s="164">
        <v>1360914</v>
      </c>
      <c r="M78" s="165">
        <v>1360915</v>
      </c>
      <c r="N78" s="166">
        <v>0.5</v>
      </c>
      <c r="O78" s="164">
        <v>0</v>
      </c>
      <c r="P78" s="164">
        <v>0</v>
      </c>
      <c r="Q78" s="165">
        <v>0</v>
      </c>
      <c r="R78" s="165">
        <v>0</v>
      </c>
      <c r="S78" s="165">
        <v>1360914</v>
      </c>
      <c r="T78" s="165">
        <v>0</v>
      </c>
      <c r="U78" s="165">
        <v>0</v>
      </c>
      <c r="V78" s="165">
        <v>0</v>
      </c>
      <c r="W78" s="165">
        <v>0</v>
      </c>
      <c r="X78" s="165">
        <v>0</v>
      </c>
      <c r="Y78" s="39" t="b">
        <f t="shared" si="8"/>
        <v>1</v>
      </c>
      <c r="Z78" s="70">
        <f t="shared" si="9"/>
        <v>0.5</v>
      </c>
      <c r="AA78" s="38" t="b">
        <f t="shared" si="10"/>
        <v>1</v>
      </c>
      <c r="AB78" s="38" t="b">
        <f t="shared" si="11"/>
        <v>1</v>
      </c>
    </row>
    <row r="79" spans="1:28" s="39" customFormat="1" ht="33.75">
      <c r="A79" s="159">
        <v>77</v>
      </c>
      <c r="B79" s="182" t="s">
        <v>397</v>
      </c>
      <c r="C79" s="160" t="s">
        <v>299</v>
      </c>
      <c r="D79" s="182" t="s">
        <v>434</v>
      </c>
      <c r="E79" s="161" t="s">
        <v>96</v>
      </c>
      <c r="F79" s="159" t="s">
        <v>239</v>
      </c>
      <c r="G79" s="159" t="s">
        <v>492</v>
      </c>
      <c r="H79" s="159" t="s">
        <v>160</v>
      </c>
      <c r="I79" s="162">
        <v>0.70099999999999996</v>
      </c>
      <c r="J79" s="163" t="s">
        <v>522</v>
      </c>
      <c r="K79" s="165">
        <v>3084130</v>
      </c>
      <c r="L79" s="164">
        <v>1542065</v>
      </c>
      <c r="M79" s="165">
        <v>1542065</v>
      </c>
      <c r="N79" s="166">
        <v>0.5</v>
      </c>
      <c r="O79" s="164">
        <v>0</v>
      </c>
      <c r="P79" s="164">
        <v>0</v>
      </c>
      <c r="Q79" s="165">
        <v>0</v>
      </c>
      <c r="R79" s="165">
        <v>0</v>
      </c>
      <c r="S79" s="165">
        <v>1542065</v>
      </c>
      <c r="T79" s="165">
        <v>0</v>
      </c>
      <c r="U79" s="165">
        <v>0</v>
      </c>
      <c r="V79" s="165">
        <v>0</v>
      </c>
      <c r="W79" s="165">
        <v>0</v>
      </c>
      <c r="X79" s="165">
        <v>0</v>
      </c>
      <c r="Y79" s="39" t="b">
        <f t="shared" si="8"/>
        <v>1</v>
      </c>
      <c r="Z79" s="70">
        <f t="shared" si="9"/>
        <v>0.5</v>
      </c>
      <c r="AA79" s="38" t="b">
        <f t="shared" si="10"/>
        <v>1</v>
      </c>
      <c r="AB79" s="38" t="b">
        <f t="shared" si="11"/>
        <v>1</v>
      </c>
    </row>
    <row r="80" spans="1:28" s="39" customFormat="1" ht="33.75">
      <c r="A80" s="159">
        <v>78</v>
      </c>
      <c r="B80" s="182" t="s">
        <v>398</v>
      </c>
      <c r="C80" s="160" t="s">
        <v>299</v>
      </c>
      <c r="D80" s="182" t="s">
        <v>435</v>
      </c>
      <c r="E80" s="161" t="s">
        <v>118</v>
      </c>
      <c r="F80" s="159" t="s">
        <v>231</v>
      </c>
      <c r="G80" s="159" t="s">
        <v>493</v>
      </c>
      <c r="H80" s="159" t="s">
        <v>160</v>
      </c>
      <c r="I80" s="162">
        <v>0.8</v>
      </c>
      <c r="J80" s="163" t="s">
        <v>507</v>
      </c>
      <c r="K80" s="165">
        <v>4351127</v>
      </c>
      <c r="L80" s="164">
        <v>2175563</v>
      </c>
      <c r="M80" s="165">
        <v>2175564</v>
      </c>
      <c r="N80" s="166">
        <v>0.5</v>
      </c>
      <c r="O80" s="164">
        <v>0</v>
      </c>
      <c r="P80" s="164">
        <v>0</v>
      </c>
      <c r="Q80" s="165">
        <v>0</v>
      </c>
      <c r="R80" s="165">
        <v>0</v>
      </c>
      <c r="S80" s="165">
        <v>2175563</v>
      </c>
      <c r="T80" s="165">
        <v>0</v>
      </c>
      <c r="U80" s="165">
        <v>0</v>
      </c>
      <c r="V80" s="165">
        <v>0</v>
      </c>
      <c r="W80" s="165">
        <v>0</v>
      </c>
      <c r="X80" s="165">
        <v>0</v>
      </c>
      <c r="Y80" s="39" t="b">
        <f t="shared" si="8"/>
        <v>1</v>
      </c>
      <c r="Z80" s="70">
        <f t="shared" si="9"/>
        <v>0.5</v>
      </c>
      <c r="AA80" s="38" t="b">
        <f t="shared" si="10"/>
        <v>1</v>
      </c>
      <c r="AB80" s="38" t="b">
        <f t="shared" si="11"/>
        <v>1</v>
      </c>
    </row>
    <row r="81" spans="1:28" s="39" customFormat="1" ht="33.75">
      <c r="A81" s="159">
        <v>79</v>
      </c>
      <c r="B81" s="182" t="s">
        <v>399</v>
      </c>
      <c r="C81" s="160" t="s">
        <v>299</v>
      </c>
      <c r="D81" s="182" t="s">
        <v>436</v>
      </c>
      <c r="E81" s="161" t="s">
        <v>90</v>
      </c>
      <c r="F81" s="159" t="s">
        <v>440</v>
      </c>
      <c r="G81" s="159" t="s">
        <v>494</v>
      </c>
      <c r="H81" s="159" t="s">
        <v>160</v>
      </c>
      <c r="I81" s="162">
        <v>0.13</v>
      </c>
      <c r="J81" s="163" t="s">
        <v>523</v>
      </c>
      <c r="K81" s="165">
        <v>800000</v>
      </c>
      <c r="L81" s="164">
        <v>400000</v>
      </c>
      <c r="M81" s="165">
        <v>400000</v>
      </c>
      <c r="N81" s="166">
        <v>0.5</v>
      </c>
      <c r="O81" s="164">
        <v>0</v>
      </c>
      <c r="P81" s="164">
        <v>0</v>
      </c>
      <c r="Q81" s="165">
        <v>0</v>
      </c>
      <c r="R81" s="165">
        <v>0</v>
      </c>
      <c r="S81" s="165">
        <v>400000</v>
      </c>
      <c r="T81" s="165">
        <v>0</v>
      </c>
      <c r="U81" s="165">
        <v>0</v>
      </c>
      <c r="V81" s="165">
        <v>0</v>
      </c>
      <c r="W81" s="165">
        <v>0</v>
      </c>
      <c r="X81" s="165">
        <v>0</v>
      </c>
      <c r="Y81" s="39" t="b">
        <f t="shared" si="8"/>
        <v>1</v>
      </c>
      <c r="Z81" s="70">
        <f t="shared" si="9"/>
        <v>0.5</v>
      </c>
      <c r="AA81" s="38" t="b">
        <f t="shared" si="10"/>
        <v>1</v>
      </c>
      <c r="AB81" s="38" t="b">
        <f t="shared" si="11"/>
        <v>1</v>
      </c>
    </row>
    <row r="82" spans="1:28" s="39" customFormat="1" ht="33.75">
      <c r="A82" s="159">
        <v>80</v>
      </c>
      <c r="B82" s="182" t="s">
        <v>400</v>
      </c>
      <c r="C82" s="160" t="s">
        <v>299</v>
      </c>
      <c r="D82" s="182" t="s">
        <v>436</v>
      </c>
      <c r="E82" s="161" t="s">
        <v>90</v>
      </c>
      <c r="F82" s="159" t="s">
        <v>440</v>
      </c>
      <c r="G82" s="159" t="s">
        <v>495</v>
      </c>
      <c r="H82" s="159" t="s">
        <v>160</v>
      </c>
      <c r="I82" s="162">
        <v>0.18</v>
      </c>
      <c r="J82" s="163" t="s">
        <v>523</v>
      </c>
      <c r="K82" s="165">
        <v>1300000</v>
      </c>
      <c r="L82" s="164">
        <v>650000</v>
      </c>
      <c r="M82" s="165">
        <v>650000</v>
      </c>
      <c r="N82" s="166">
        <v>0.5</v>
      </c>
      <c r="O82" s="164">
        <v>0</v>
      </c>
      <c r="P82" s="164">
        <v>0</v>
      </c>
      <c r="Q82" s="165">
        <v>0</v>
      </c>
      <c r="R82" s="165">
        <v>0</v>
      </c>
      <c r="S82" s="165">
        <v>650000</v>
      </c>
      <c r="T82" s="165">
        <v>0</v>
      </c>
      <c r="U82" s="165">
        <v>0</v>
      </c>
      <c r="V82" s="165">
        <v>0</v>
      </c>
      <c r="W82" s="165">
        <v>0</v>
      </c>
      <c r="X82" s="165">
        <v>0</v>
      </c>
      <c r="Y82" s="39" t="b">
        <f t="shared" si="8"/>
        <v>1</v>
      </c>
      <c r="Z82" s="70">
        <f t="shared" si="9"/>
        <v>0.5</v>
      </c>
      <c r="AA82" s="38" t="b">
        <f t="shared" si="10"/>
        <v>1</v>
      </c>
      <c r="AB82" s="38" t="b">
        <f t="shared" si="11"/>
        <v>1</v>
      </c>
    </row>
    <row r="83" spans="1:28" s="39" customFormat="1" ht="33.75">
      <c r="A83" s="159">
        <v>81</v>
      </c>
      <c r="B83" s="182" t="s">
        <v>594</v>
      </c>
      <c r="C83" s="160" t="s">
        <v>299</v>
      </c>
      <c r="D83" s="182" t="s">
        <v>185</v>
      </c>
      <c r="E83" s="161" t="s">
        <v>109</v>
      </c>
      <c r="F83" s="159" t="s">
        <v>186</v>
      </c>
      <c r="G83" s="159" t="s">
        <v>709</v>
      </c>
      <c r="H83" s="159" t="s">
        <v>248</v>
      </c>
      <c r="I83" s="162">
        <v>0.57999999999999996</v>
      </c>
      <c r="J83" s="163" t="s">
        <v>340</v>
      </c>
      <c r="K83" s="165">
        <v>870179</v>
      </c>
      <c r="L83" s="164">
        <v>435089</v>
      </c>
      <c r="M83" s="165">
        <v>435090</v>
      </c>
      <c r="N83" s="166">
        <v>0.5</v>
      </c>
      <c r="O83" s="164">
        <v>0</v>
      </c>
      <c r="P83" s="164">
        <v>0</v>
      </c>
      <c r="Q83" s="165">
        <v>0</v>
      </c>
      <c r="R83" s="165">
        <v>0</v>
      </c>
      <c r="S83" s="165">
        <v>435089</v>
      </c>
      <c r="T83" s="165">
        <v>0</v>
      </c>
      <c r="U83" s="165">
        <v>0</v>
      </c>
      <c r="V83" s="165">
        <v>0</v>
      </c>
      <c r="W83" s="165">
        <v>0</v>
      </c>
      <c r="X83" s="165">
        <v>0</v>
      </c>
      <c r="Y83" s="39" t="b">
        <f t="shared" si="8"/>
        <v>1</v>
      </c>
      <c r="Z83" s="70">
        <f t="shared" si="9"/>
        <v>0.5</v>
      </c>
      <c r="AA83" s="38" t="b">
        <f t="shared" si="10"/>
        <v>1</v>
      </c>
      <c r="AB83" s="38" t="b">
        <f t="shared" si="11"/>
        <v>1</v>
      </c>
    </row>
    <row r="84" spans="1:28" s="39" customFormat="1" ht="45.75" customHeight="1">
      <c r="A84" s="159">
        <v>82</v>
      </c>
      <c r="B84" s="182" t="s">
        <v>707</v>
      </c>
      <c r="C84" s="160" t="s">
        <v>299</v>
      </c>
      <c r="D84" s="182" t="s">
        <v>631</v>
      </c>
      <c r="E84" s="161" t="s">
        <v>50</v>
      </c>
      <c r="F84" s="159" t="s">
        <v>439</v>
      </c>
      <c r="G84" s="159" t="s">
        <v>706</v>
      </c>
      <c r="H84" s="159" t="s">
        <v>171</v>
      </c>
      <c r="I84" s="162">
        <v>0.36</v>
      </c>
      <c r="J84" s="163" t="s">
        <v>702</v>
      </c>
      <c r="K84" s="165">
        <v>357280</v>
      </c>
      <c r="L84" s="164">
        <v>178640</v>
      </c>
      <c r="M84" s="165">
        <v>178640</v>
      </c>
      <c r="N84" s="166">
        <v>0.5</v>
      </c>
      <c r="O84" s="164">
        <v>0</v>
      </c>
      <c r="P84" s="164">
        <v>0</v>
      </c>
      <c r="Q84" s="165">
        <v>0</v>
      </c>
      <c r="R84" s="165">
        <v>0</v>
      </c>
      <c r="S84" s="165">
        <v>178640</v>
      </c>
      <c r="T84" s="165">
        <v>0</v>
      </c>
      <c r="U84" s="165">
        <v>0</v>
      </c>
      <c r="V84" s="165">
        <v>0</v>
      </c>
      <c r="W84" s="165">
        <v>0</v>
      </c>
      <c r="X84" s="165">
        <v>0</v>
      </c>
      <c r="Y84" s="39" t="b">
        <f t="shared" si="8"/>
        <v>1</v>
      </c>
      <c r="Z84" s="70">
        <f t="shared" si="9"/>
        <v>0.5</v>
      </c>
      <c r="AA84" s="38" t="b">
        <f t="shared" si="10"/>
        <v>1</v>
      </c>
      <c r="AB84" s="38" t="b">
        <f t="shared" si="11"/>
        <v>1</v>
      </c>
    </row>
    <row r="85" spans="1:28" s="39" customFormat="1" ht="45.75" customHeight="1">
      <c r="A85" s="159">
        <v>83</v>
      </c>
      <c r="B85" s="184" t="s">
        <v>556</v>
      </c>
      <c r="C85" s="160" t="s">
        <v>299</v>
      </c>
      <c r="D85" s="184" t="s">
        <v>609</v>
      </c>
      <c r="E85" s="161" t="s">
        <v>57</v>
      </c>
      <c r="F85" s="159" t="s">
        <v>438</v>
      </c>
      <c r="G85" s="159" t="s">
        <v>647</v>
      </c>
      <c r="H85" s="162" t="s">
        <v>171</v>
      </c>
      <c r="I85" s="162">
        <v>1.3</v>
      </c>
      <c r="J85" s="185" t="s">
        <v>697</v>
      </c>
      <c r="K85" s="162">
        <v>2260000</v>
      </c>
      <c r="L85" s="164">
        <v>1130000</v>
      </c>
      <c r="M85" s="165">
        <v>1130000</v>
      </c>
      <c r="N85" s="166">
        <v>0.5</v>
      </c>
      <c r="O85" s="164">
        <v>0</v>
      </c>
      <c r="P85" s="164">
        <v>0</v>
      </c>
      <c r="Q85" s="165">
        <v>0</v>
      </c>
      <c r="R85" s="165">
        <v>0</v>
      </c>
      <c r="S85" s="165">
        <v>1130000</v>
      </c>
      <c r="T85" s="165">
        <v>0</v>
      </c>
      <c r="U85" s="165">
        <v>0</v>
      </c>
      <c r="V85" s="165">
        <v>0</v>
      </c>
      <c r="W85" s="165">
        <v>0</v>
      </c>
      <c r="X85" s="165">
        <v>0</v>
      </c>
      <c r="Y85" s="39" t="b">
        <f t="shared" ref="Y85:Y88" si="12">L85=SUM(O85:X85)</f>
        <v>1</v>
      </c>
      <c r="Z85" s="70">
        <f t="shared" ref="Z85:Z88" si="13">ROUND(L85/K85,4)</f>
        <v>0.5</v>
      </c>
      <c r="AA85" s="38" t="b">
        <f t="shared" ref="AA85:AA88" si="14">Z85=N85</f>
        <v>1</v>
      </c>
      <c r="AB85" s="38" t="b">
        <f t="shared" ref="AB85:AB88" si="15">K85=L85+M85</f>
        <v>1</v>
      </c>
    </row>
    <row r="86" spans="1:28" s="39" customFormat="1" ht="45.75" customHeight="1">
      <c r="A86" s="159">
        <v>84</v>
      </c>
      <c r="B86" s="184" t="s">
        <v>601</v>
      </c>
      <c r="C86" s="160" t="s">
        <v>299</v>
      </c>
      <c r="D86" s="184" t="s">
        <v>638</v>
      </c>
      <c r="E86" s="161" t="s">
        <v>85</v>
      </c>
      <c r="F86" s="159" t="s">
        <v>441</v>
      </c>
      <c r="G86" s="159" t="s">
        <v>690</v>
      </c>
      <c r="H86" s="162" t="s">
        <v>160</v>
      </c>
      <c r="I86" s="162">
        <v>0.47</v>
      </c>
      <c r="J86" s="185" t="s">
        <v>503</v>
      </c>
      <c r="K86" s="162">
        <v>2033587</v>
      </c>
      <c r="L86" s="164">
        <v>1016793</v>
      </c>
      <c r="M86" s="165">
        <v>1016794</v>
      </c>
      <c r="N86" s="166">
        <v>0.5</v>
      </c>
      <c r="O86" s="164">
        <v>0</v>
      </c>
      <c r="P86" s="164">
        <v>0</v>
      </c>
      <c r="Q86" s="165">
        <v>0</v>
      </c>
      <c r="R86" s="165">
        <v>0</v>
      </c>
      <c r="S86" s="165">
        <v>1016793</v>
      </c>
      <c r="T86" s="165">
        <v>0</v>
      </c>
      <c r="U86" s="165">
        <v>0</v>
      </c>
      <c r="V86" s="165">
        <v>0</v>
      </c>
      <c r="W86" s="165">
        <v>0</v>
      </c>
      <c r="X86" s="165">
        <v>0</v>
      </c>
      <c r="Y86" s="39" t="b">
        <f t="shared" si="12"/>
        <v>1</v>
      </c>
      <c r="Z86" s="70">
        <f t="shared" si="13"/>
        <v>0.5</v>
      </c>
      <c r="AA86" s="38" t="b">
        <f t="shared" si="14"/>
        <v>1</v>
      </c>
      <c r="AB86" s="38" t="b">
        <f t="shared" si="15"/>
        <v>1</v>
      </c>
    </row>
    <row r="87" spans="1:28" s="39" customFormat="1" ht="45.75" customHeight="1">
      <c r="A87" s="159">
        <v>85</v>
      </c>
      <c r="B87" s="184" t="s">
        <v>572</v>
      </c>
      <c r="C87" s="160" t="s">
        <v>299</v>
      </c>
      <c r="D87" s="184" t="s">
        <v>623</v>
      </c>
      <c r="E87" s="161" t="s">
        <v>106</v>
      </c>
      <c r="F87" s="159" t="s">
        <v>186</v>
      </c>
      <c r="G87" s="159" t="s">
        <v>662</v>
      </c>
      <c r="H87" s="162" t="s">
        <v>160</v>
      </c>
      <c r="I87" s="162">
        <v>0.19</v>
      </c>
      <c r="J87" s="185" t="s">
        <v>510</v>
      </c>
      <c r="K87" s="162">
        <v>968350</v>
      </c>
      <c r="L87" s="164">
        <v>484175</v>
      </c>
      <c r="M87" s="165">
        <v>484175</v>
      </c>
      <c r="N87" s="166">
        <v>0.5</v>
      </c>
      <c r="O87" s="164">
        <v>0</v>
      </c>
      <c r="P87" s="164">
        <v>0</v>
      </c>
      <c r="Q87" s="165">
        <v>0</v>
      </c>
      <c r="R87" s="165">
        <v>0</v>
      </c>
      <c r="S87" s="165">
        <v>484175</v>
      </c>
      <c r="T87" s="165">
        <v>0</v>
      </c>
      <c r="U87" s="165">
        <v>0</v>
      </c>
      <c r="V87" s="165">
        <v>0</v>
      </c>
      <c r="W87" s="165">
        <v>0</v>
      </c>
      <c r="X87" s="165">
        <v>0</v>
      </c>
      <c r="Y87" s="39" t="b">
        <f t="shared" si="12"/>
        <v>1</v>
      </c>
      <c r="Z87" s="70">
        <f t="shared" si="13"/>
        <v>0.5</v>
      </c>
      <c r="AA87" s="38" t="b">
        <f t="shared" si="14"/>
        <v>1</v>
      </c>
      <c r="AB87" s="38" t="b">
        <f t="shared" si="15"/>
        <v>1</v>
      </c>
    </row>
    <row r="88" spans="1:28" s="39" customFormat="1" ht="45.75" customHeight="1">
      <c r="A88" s="159">
        <v>86</v>
      </c>
      <c r="B88" s="184" t="s">
        <v>559</v>
      </c>
      <c r="C88" s="160" t="s">
        <v>299</v>
      </c>
      <c r="D88" s="184" t="s">
        <v>611</v>
      </c>
      <c r="E88" s="161" t="s">
        <v>87</v>
      </c>
      <c r="F88" s="159" t="s">
        <v>441</v>
      </c>
      <c r="G88" s="159" t="s">
        <v>650</v>
      </c>
      <c r="H88" s="162" t="s">
        <v>160</v>
      </c>
      <c r="I88" s="162">
        <v>0.16</v>
      </c>
      <c r="J88" s="185" t="s">
        <v>514</v>
      </c>
      <c r="K88" s="162">
        <v>770292</v>
      </c>
      <c r="L88" s="164">
        <v>385146</v>
      </c>
      <c r="M88" s="165">
        <v>385146</v>
      </c>
      <c r="N88" s="166">
        <v>0.5</v>
      </c>
      <c r="O88" s="164">
        <v>0</v>
      </c>
      <c r="P88" s="164">
        <v>0</v>
      </c>
      <c r="Q88" s="165">
        <v>0</v>
      </c>
      <c r="R88" s="165">
        <v>0</v>
      </c>
      <c r="S88" s="165">
        <v>385146</v>
      </c>
      <c r="T88" s="165">
        <v>0</v>
      </c>
      <c r="U88" s="165">
        <v>0</v>
      </c>
      <c r="V88" s="165">
        <v>0</v>
      </c>
      <c r="W88" s="165">
        <v>0</v>
      </c>
      <c r="X88" s="165">
        <v>0</v>
      </c>
      <c r="Y88" s="39" t="b">
        <f t="shared" si="12"/>
        <v>1</v>
      </c>
      <c r="Z88" s="70">
        <f t="shared" si="13"/>
        <v>0.5</v>
      </c>
      <c r="AA88" s="38" t="b">
        <f t="shared" si="14"/>
        <v>1</v>
      </c>
      <c r="AB88" s="38" t="b">
        <f t="shared" si="15"/>
        <v>1</v>
      </c>
    </row>
    <row r="89" spans="1:28" s="39" customFormat="1" ht="45">
      <c r="A89" s="169" t="s">
        <v>718</v>
      </c>
      <c r="B89" s="182" t="s">
        <v>401</v>
      </c>
      <c r="C89" s="160" t="s">
        <v>299</v>
      </c>
      <c r="D89" s="182" t="s">
        <v>180</v>
      </c>
      <c r="E89" s="161" t="s">
        <v>72</v>
      </c>
      <c r="F89" s="159" t="s">
        <v>181</v>
      </c>
      <c r="G89" s="159" t="s">
        <v>496</v>
      </c>
      <c r="H89" s="159" t="s">
        <v>160</v>
      </c>
      <c r="I89" s="162">
        <v>4.13</v>
      </c>
      <c r="J89" s="163" t="s">
        <v>524</v>
      </c>
      <c r="K89" s="165">
        <v>9248414</v>
      </c>
      <c r="L89" s="164">
        <v>2118783.12</v>
      </c>
      <c r="M89" s="165">
        <v>7129630.8799999999</v>
      </c>
      <c r="N89" s="166">
        <v>0.5</v>
      </c>
      <c r="O89" s="164">
        <v>0</v>
      </c>
      <c r="P89" s="164">
        <v>0</v>
      </c>
      <c r="Q89" s="165">
        <v>0</v>
      </c>
      <c r="R89" s="165">
        <v>0</v>
      </c>
      <c r="S89" s="165">
        <v>2118783.12</v>
      </c>
      <c r="T89" s="165">
        <v>0</v>
      </c>
      <c r="U89" s="165">
        <v>0</v>
      </c>
      <c r="V89" s="165">
        <v>0</v>
      </c>
      <c r="W89" s="165">
        <v>0</v>
      </c>
      <c r="X89" s="165">
        <v>0</v>
      </c>
      <c r="Y89" s="39" t="b">
        <f>L89=SUM(O89:X89)</f>
        <v>1</v>
      </c>
      <c r="Z89" s="70">
        <f t="shared" ref="Z89" si="16">ROUND(L89/K89,4)</f>
        <v>0.2291</v>
      </c>
      <c r="AA89" s="38" t="b">
        <f>Z89=N89</f>
        <v>0</v>
      </c>
      <c r="AB89" s="38" t="b">
        <f t="shared" ref="AB89" si="17">K89=L89+M89</f>
        <v>1</v>
      </c>
    </row>
    <row r="90" spans="1:28">
      <c r="A90" s="243" t="s">
        <v>42</v>
      </c>
      <c r="B90" s="244"/>
      <c r="C90" s="244"/>
      <c r="D90" s="244"/>
      <c r="E90" s="244"/>
      <c r="F90" s="244"/>
      <c r="G90" s="244"/>
      <c r="H90" s="245"/>
      <c r="I90" s="165">
        <f>SUM(I3:I89)</f>
        <v>110.31199999999997</v>
      </c>
      <c r="J90" s="170" t="s">
        <v>14</v>
      </c>
      <c r="K90" s="171">
        <f>SUM(K3:K89)</f>
        <v>368754461.33000004</v>
      </c>
      <c r="L90" s="171">
        <f>SUM(L3:L89)</f>
        <v>186394314.12</v>
      </c>
      <c r="M90" s="171">
        <f>SUM(M3:M89)</f>
        <v>182360147.20999998</v>
      </c>
      <c r="N90" s="172" t="s">
        <v>14</v>
      </c>
      <c r="O90" s="171">
        <f t="shared" ref="O90:X90" si="18">SUM(O3:O89)</f>
        <v>0</v>
      </c>
      <c r="P90" s="171">
        <f t="shared" si="18"/>
        <v>777902</v>
      </c>
      <c r="Q90" s="173">
        <f t="shared" si="18"/>
        <v>11324771</v>
      </c>
      <c r="R90" s="173">
        <f t="shared" si="18"/>
        <v>32385632</v>
      </c>
      <c r="S90" s="173">
        <f t="shared" si="18"/>
        <v>87266507.120000005</v>
      </c>
      <c r="T90" s="173">
        <f t="shared" si="18"/>
        <v>33914911</v>
      </c>
      <c r="U90" s="173">
        <f t="shared" si="18"/>
        <v>17195335</v>
      </c>
      <c r="V90" s="173">
        <f t="shared" si="18"/>
        <v>3529256</v>
      </c>
      <c r="W90" s="173">
        <f t="shared" si="18"/>
        <v>0</v>
      </c>
      <c r="X90" s="173">
        <f t="shared" si="18"/>
        <v>0</v>
      </c>
      <c r="Y90" s="39" t="b">
        <f t="shared" ref="Y90:Y91" si="19">L90=SUM(O90:X90)</f>
        <v>1</v>
      </c>
      <c r="Z90" s="35">
        <f>ROUND(L90/K90,4)</f>
        <v>0.50549999999999995</v>
      </c>
      <c r="AA90" s="36" t="s">
        <v>14</v>
      </c>
      <c r="AB90" s="36" t="b">
        <f>K90=L90+M90</f>
        <v>1</v>
      </c>
    </row>
    <row r="91" spans="1:28">
      <c r="A91" s="243" t="s">
        <v>35</v>
      </c>
      <c r="B91" s="244"/>
      <c r="C91" s="244"/>
      <c r="D91" s="244"/>
      <c r="E91" s="244"/>
      <c r="F91" s="244"/>
      <c r="G91" s="244"/>
      <c r="H91" s="245"/>
      <c r="I91" s="165">
        <f>SUMIF($C$3:$C$89,"K",I3:I89)</f>
        <v>53.728999999999999</v>
      </c>
      <c r="J91" s="170" t="s">
        <v>14</v>
      </c>
      <c r="K91" s="171">
        <f>SUMIF($C$3:$C$89,"K",K3:K89)</f>
        <v>177839859.33000001</v>
      </c>
      <c r="L91" s="171">
        <f>SUMIF($C$3:$C$89,"K",L3:L89)</f>
        <v>89422445</v>
      </c>
      <c r="M91" s="171">
        <f>SUMIF($C$3:$C$89,"K",M3:M89)</f>
        <v>88417414.329999983</v>
      </c>
      <c r="N91" s="172" t="s">
        <v>14</v>
      </c>
      <c r="O91" s="171">
        <f t="shared" ref="O91:X91" si="20">SUMIF($C$3:$C$89,"K",O3:O89)</f>
        <v>0</v>
      </c>
      <c r="P91" s="171">
        <f t="shared" si="20"/>
        <v>777902</v>
      </c>
      <c r="Q91" s="173">
        <f t="shared" si="20"/>
        <v>11324771</v>
      </c>
      <c r="R91" s="173">
        <f t="shared" si="20"/>
        <v>32385632</v>
      </c>
      <c r="S91" s="173">
        <f t="shared" si="20"/>
        <v>27083490</v>
      </c>
      <c r="T91" s="173">
        <f t="shared" si="20"/>
        <v>11868150</v>
      </c>
      <c r="U91" s="173">
        <f t="shared" si="20"/>
        <v>5982500</v>
      </c>
      <c r="V91" s="173">
        <f t="shared" si="20"/>
        <v>0</v>
      </c>
      <c r="W91" s="173">
        <f t="shared" si="20"/>
        <v>0</v>
      </c>
      <c r="X91" s="173">
        <f t="shared" si="20"/>
        <v>0</v>
      </c>
      <c r="Y91" s="39" t="b">
        <f t="shared" si="19"/>
        <v>1</v>
      </c>
      <c r="Z91" s="35">
        <f>ROUND(L91/K91,4)</f>
        <v>0.50280000000000002</v>
      </c>
      <c r="AA91" s="36" t="s">
        <v>14</v>
      </c>
      <c r="AB91" s="36" t="b">
        <f>K91=L91+M91</f>
        <v>1</v>
      </c>
    </row>
    <row r="92" spans="1:28">
      <c r="A92" s="243" t="s">
        <v>36</v>
      </c>
      <c r="B92" s="244"/>
      <c r="C92" s="244"/>
      <c r="D92" s="244"/>
      <c r="E92" s="244"/>
      <c r="F92" s="244"/>
      <c r="G92" s="244"/>
      <c r="H92" s="245"/>
      <c r="I92" s="165">
        <f>SUMIF($C$3:$C$89,"N",I3:I89)</f>
        <v>36.630999999999993</v>
      </c>
      <c r="J92" s="170" t="s">
        <v>14</v>
      </c>
      <c r="K92" s="171">
        <f>SUMIF($C$3:$C$89,"N",K3:K89)</f>
        <v>94184135</v>
      </c>
      <c r="L92" s="171">
        <f>SUMIF($C$3:$C$89,"N",L3:L89)</f>
        <v>44586638.119999997</v>
      </c>
      <c r="M92" s="171">
        <f>SUMIF($C$3:$C$89,"N",M3:M89)</f>
        <v>49597496.880000003</v>
      </c>
      <c r="N92" s="172" t="s">
        <v>14</v>
      </c>
      <c r="O92" s="171">
        <f t="shared" ref="O92:X92" si="21">SUMIF($C$3:$C$89,"N",O3:O89)</f>
        <v>0</v>
      </c>
      <c r="P92" s="171">
        <f t="shared" si="21"/>
        <v>0</v>
      </c>
      <c r="Q92" s="173">
        <f t="shared" si="21"/>
        <v>0</v>
      </c>
      <c r="R92" s="173">
        <f t="shared" si="21"/>
        <v>0</v>
      </c>
      <c r="S92" s="173">
        <f t="shared" si="21"/>
        <v>44586638.119999997</v>
      </c>
      <c r="T92" s="173">
        <f t="shared" si="21"/>
        <v>0</v>
      </c>
      <c r="U92" s="173">
        <f t="shared" si="21"/>
        <v>0</v>
      </c>
      <c r="V92" s="173">
        <f t="shared" si="21"/>
        <v>0</v>
      </c>
      <c r="W92" s="173">
        <f t="shared" si="21"/>
        <v>0</v>
      </c>
      <c r="X92" s="173">
        <f t="shared" si="21"/>
        <v>0</v>
      </c>
      <c r="Y92" s="33" t="b">
        <f>L92=SUM(O92:X92)</f>
        <v>1</v>
      </c>
      <c r="Z92" s="35">
        <f>ROUND(L92/K92,4)</f>
        <v>0.47339999999999999</v>
      </c>
      <c r="AA92" s="36" t="s">
        <v>14</v>
      </c>
      <c r="AB92" s="36" t="b">
        <f>K92=L92+M92</f>
        <v>1</v>
      </c>
    </row>
    <row r="93" spans="1:28">
      <c r="A93" s="238" t="s">
        <v>37</v>
      </c>
      <c r="B93" s="239"/>
      <c r="C93" s="239"/>
      <c r="D93" s="239"/>
      <c r="E93" s="239"/>
      <c r="F93" s="239"/>
      <c r="G93" s="239"/>
      <c r="H93" s="240"/>
      <c r="I93" s="157">
        <f>SUMIF($C$3:$C$89,"W",I3:I89)</f>
        <v>19.951999999999998</v>
      </c>
      <c r="J93" s="174" t="s">
        <v>14</v>
      </c>
      <c r="K93" s="157">
        <f>SUMIF($C$3:$C$89,"W",K3:K89)</f>
        <v>96730467</v>
      </c>
      <c r="L93" s="157">
        <f>SUMIF($C$3:$C$89,"W",L3:L89)</f>
        <v>52385231</v>
      </c>
      <c r="M93" s="157">
        <f>SUMIF($C$3:$C$89,"W",M3:M89)</f>
        <v>44345236</v>
      </c>
      <c r="N93" s="175" t="s">
        <v>14</v>
      </c>
      <c r="O93" s="157">
        <f t="shared" ref="O93:X93" si="22">SUMIF($C$3:$C$89,"W",O3:O89)</f>
        <v>0</v>
      </c>
      <c r="P93" s="157">
        <f t="shared" si="22"/>
        <v>0</v>
      </c>
      <c r="Q93" s="157">
        <f t="shared" si="22"/>
        <v>0</v>
      </c>
      <c r="R93" s="157">
        <f t="shared" si="22"/>
        <v>0</v>
      </c>
      <c r="S93" s="157">
        <f t="shared" si="22"/>
        <v>15596379</v>
      </c>
      <c r="T93" s="157">
        <f t="shared" si="22"/>
        <v>22046761</v>
      </c>
      <c r="U93" s="157">
        <f t="shared" si="22"/>
        <v>11212835</v>
      </c>
      <c r="V93" s="157">
        <f t="shared" si="22"/>
        <v>3529256</v>
      </c>
      <c r="W93" s="157">
        <f t="shared" si="22"/>
        <v>0</v>
      </c>
      <c r="X93" s="157">
        <f t="shared" si="22"/>
        <v>0</v>
      </c>
      <c r="Y93" s="33" t="b">
        <f>L93=SUM(O93:X93)</f>
        <v>1</v>
      </c>
      <c r="Z93" s="35">
        <f t="shared" ref="Z93" si="23">ROUND(L93/K93,4)</f>
        <v>0.54159999999999997</v>
      </c>
      <c r="AA93" s="36" t="s">
        <v>14</v>
      </c>
      <c r="AB93" s="36" t="b">
        <f t="shared" ref="AB93" si="24">K93=L93+M93</f>
        <v>1</v>
      </c>
    </row>
    <row r="94" spans="1:28">
      <c r="A94" s="186"/>
      <c r="K94" s="188"/>
    </row>
    <row r="95" spans="1:28">
      <c r="A95" s="241" t="s">
        <v>22</v>
      </c>
      <c r="B95" s="241"/>
      <c r="C95" s="241"/>
      <c r="D95" s="241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</row>
    <row r="96" spans="1:28">
      <c r="A96" s="242" t="s">
        <v>23</v>
      </c>
      <c r="B96" s="242"/>
      <c r="C96" s="242"/>
      <c r="D96" s="242"/>
      <c r="E96" s="242"/>
      <c r="F96" s="242"/>
      <c r="G96" s="242"/>
      <c r="H96" s="242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</row>
    <row r="97" spans="1:23">
      <c r="A97" s="241" t="s">
        <v>40</v>
      </c>
      <c r="B97" s="241"/>
      <c r="C97" s="241"/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</row>
    <row r="98" spans="1:23">
      <c r="A98" s="237" t="s">
        <v>26</v>
      </c>
      <c r="B98" s="237"/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</row>
  </sheetData>
  <autoFilter ref="A2:AB93"/>
  <mergeCells count="23">
    <mergeCell ref="I1:I2"/>
    <mergeCell ref="J1:J2"/>
    <mergeCell ref="K1:K2"/>
    <mergeCell ref="A1:A2"/>
    <mergeCell ref="B1:B2"/>
    <mergeCell ref="C1:C2"/>
    <mergeCell ref="F1:F2"/>
    <mergeCell ref="A98:W98"/>
    <mergeCell ref="A93:H93"/>
    <mergeCell ref="G1:G2"/>
    <mergeCell ref="D1:D2"/>
    <mergeCell ref="A95:W95"/>
    <mergeCell ref="A96:W96"/>
    <mergeCell ref="A97:W97"/>
    <mergeCell ref="A92:H92"/>
    <mergeCell ref="E1:E2"/>
    <mergeCell ref="A91:H91"/>
    <mergeCell ref="N1:N2"/>
    <mergeCell ref="O1:X1"/>
    <mergeCell ref="L1:L2"/>
    <mergeCell ref="M1:M2"/>
    <mergeCell ref="A90:H90"/>
    <mergeCell ref="H1:H2"/>
  </mergeCells>
  <phoneticPr fontId="20" type="noConversion"/>
  <conditionalFormatting sqref="Y3:AB91">
    <cfRule type="cellIs" dxfId="42" priority="15" operator="equal">
      <formula>FALSE</formula>
    </cfRule>
  </conditionalFormatting>
  <conditionalFormatting sqref="Y3:AA91">
    <cfRule type="containsText" dxfId="41" priority="13" operator="containsText" text="fałsz">
      <formula>NOT(ISERROR(SEARCH("fałsz",Y3)))</formula>
    </cfRule>
  </conditionalFormatting>
  <conditionalFormatting sqref="Z93:AA93">
    <cfRule type="cellIs" dxfId="40" priority="10" operator="equal">
      <formula>FALSE</formula>
    </cfRule>
  </conditionalFormatting>
  <conditionalFormatting sqref="Y93:AA93">
    <cfRule type="containsText" dxfId="39" priority="8" operator="containsText" text="fałsz">
      <formula>NOT(ISERROR(SEARCH("fałsz",Y93)))</formula>
    </cfRule>
  </conditionalFormatting>
  <conditionalFormatting sqref="Y93">
    <cfRule type="cellIs" dxfId="38" priority="9" operator="equal">
      <formula>FALSE</formula>
    </cfRule>
  </conditionalFormatting>
  <conditionalFormatting sqref="AB93">
    <cfRule type="cellIs" dxfId="37" priority="7" operator="equal">
      <formula>FALSE</formula>
    </cfRule>
  </conditionalFormatting>
  <conditionalFormatting sqref="AB93">
    <cfRule type="cellIs" dxfId="36" priority="6" operator="equal">
      <formula>FALSE</formula>
    </cfRule>
  </conditionalFormatting>
  <conditionalFormatting sqref="Z92:AA92">
    <cfRule type="cellIs" dxfId="35" priority="5" operator="equal">
      <formula>FALSE</formula>
    </cfRule>
  </conditionalFormatting>
  <conditionalFormatting sqref="Y92">
    <cfRule type="cellIs" dxfId="34" priority="4" operator="equal">
      <formula>FALSE</formula>
    </cfRule>
  </conditionalFormatting>
  <conditionalFormatting sqref="Y92:AA92">
    <cfRule type="containsText" dxfId="33" priority="3" operator="containsText" text="fałsz">
      <formula>NOT(ISERROR(SEARCH("fałsz",Y92)))</formula>
    </cfRule>
  </conditionalFormatting>
  <conditionalFormatting sqref="AB92">
    <cfRule type="cellIs" dxfId="32" priority="2" operator="equal">
      <formula>FALSE</formula>
    </cfRule>
  </conditionalFormatting>
  <conditionalFormatting sqref="AB92">
    <cfRule type="cellIs" dxfId="31" priority="1" operator="equal">
      <formula>FALSE</formula>
    </cfRule>
  </conditionalFormatting>
  <dataValidations count="3">
    <dataValidation type="list" allowBlank="1" showInputMessage="1" showErrorMessage="1" sqref="C37:C89">
      <formula1>"N,W"</formula1>
    </dataValidation>
    <dataValidation type="list" allowBlank="1" showInputMessage="1" showErrorMessage="1" sqref="H3:H27">
      <formula1>"B,P,R"</formula1>
    </dataValidation>
    <dataValidation type="list" allowBlank="1" showInputMessage="1" showErrorMessage="1" sqref="C3:C36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64" fitToHeight="0" orientation="landscape" r:id="rId1"/>
  <headerFooter>
    <oddHeader>&amp;LWojewództw&amp;K000000wo Pomorskie&amp;K01+000 - zadania gminne lista podstawowa</oddHeader>
    <oddFooter>Strona &amp;P z &amp;N</oddFooter>
  </headerFooter>
  <rowBreaks count="1" manualBreakCount="1">
    <brk id="26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showGridLines="0" view="pageBreakPreview" zoomScale="90" zoomScaleNormal="78" zoomScaleSheetLayoutView="90" workbookViewId="0">
      <selection activeCell="B1" sqref="B1:W1048576"/>
    </sheetView>
  </sheetViews>
  <sheetFormatPr defaultColWidth="9.140625" defaultRowHeight="15"/>
  <cols>
    <col min="1" max="1" width="4.140625" style="33" customWidth="1"/>
    <col min="2" max="2" width="10.5703125" style="187" customWidth="1"/>
    <col min="3" max="3" width="9" style="187" customWidth="1"/>
    <col min="4" max="4" width="15" style="187" customWidth="1"/>
    <col min="5" max="5" width="9.28515625" style="187" customWidth="1"/>
    <col min="6" max="6" width="42.140625" style="187" customWidth="1"/>
    <col min="7" max="7" width="7.42578125" style="187" customWidth="1"/>
    <col min="8" max="8" width="9.140625" style="187" customWidth="1"/>
    <col min="9" max="9" width="14.7109375" style="187" customWidth="1"/>
    <col min="10" max="10" width="15.85546875" style="197" customWidth="1"/>
    <col min="11" max="12" width="14.42578125" style="198" customWidth="1"/>
    <col min="13" max="13" width="13.140625" style="187" customWidth="1"/>
    <col min="14" max="23" width="12.7109375" style="187" customWidth="1"/>
    <col min="24" max="27" width="15.7109375" style="33" customWidth="1"/>
    <col min="28" max="16384" width="9.140625" style="33"/>
  </cols>
  <sheetData>
    <row r="1" spans="1:28" ht="20.100000000000001" customHeight="1">
      <c r="A1" s="231" t="s">
        <v>4</v>
      </c>
      <c r="B1" s="230" t="s">
        <v>5</v>
      </c>
      <c r="C1" s="235" t="s">
        <v>43</v>
      </c>
      <c r="D1" s="228" t="s">
        <v>6</v>
      </c>
      <c r="E1" s="235" t="s">
        <v>31</v>
      </c>
      <c r="F1" s="228" t="s">
        <v>7</v>
      </c>
      <c r="G1" s="230" t="s">
        <v>24</v>
      </c>
      <c r="H1" s="230" t="s">
        <v>8</v>
      </c>
      <c r="I1" s="230" t="s">
        <v>21</v>
      </c>
      <c r="J1" s="250" t="s">
        <v>9</v>
      </c>
      <c r="K1" s="251" t="s">
        <v>10</v>
      </c>
      <c r="L1" s="252" t="s">
        <v>13</v>
      </c>
      <c r="M1" s="230" t="s">
        <v>11</v>
      </c>
      <c r="N1" s="230" t="s">
        <v>12</v>
      </c>
      <c r="O1" s="230"/>
      <c r="P1" s="230"/>
      <c r="Q1" s="230"/>
      <c r="R1" s="230"/>
      <c r="S1" s="230"/>
      <c r="T1" s="230"/>
      <c r="U1" s="230"/>
      <c r="V1" s="230"/>
      <c r="W1" s="230"/>
    </row>
    <row r="2" spans="1:28" ht="40.5" customHeight="1">
      <c r="A2" s="231"/>
      <c r="B2" s="230"/>
      <c r="C2" s="236"/>
      <c r="D2" s="229"/>
      <c r="E2" s="236"/>
      <c r="F2" s="229"/>
      <c r="G2" s="230"/>
      <c r="H2" s="230"/>
      <c r="I2" s="230"/>
      <c r="J2" s="250"/>
      <c r="K2" s="251"/>
      <c r="L2" s="253"/>
      <c r="M2" s="230"/>
      <c r="N2" s="150">
        <v>2019</v>
      </c>
      <c r="O2" s="150">
        <v>2020</v>
      </c>
      <c r="P2" s="150">
        <v>2021</v>
      </c>
      <c r="Q2" s="150">
        <v>2022</v>
      </c>
      <c r="R2" s="150">
        <v>2023</v>
      </c>
      <c r="S2" s="150">
        <v>2024</v>
      </c>
      <c r="T2" s="150">
        <v>2025</v>
      </c>
      <c r="U2" s="150">
        <v>2026</v>
      </c>
      <c r="V2" s="150">
        <v>2027</v>
      </c>
      <c r="W2" s="150">
        <v>2028</v>
      </c>
      <c r="X2" s="33" t="s">
        <v>27</v>
      </c>
      <c r="Y2" s="33" t="s">
        <v>28</v>
      </c>
      <c r="Z2" s="33" t="s">
        <v>29</v>
      </c>
      <c r="AA2" s="33" t="s">
        <v>30</v>
      </c>
    </row>
    <row r="3" spans="1:28" ht="40.5" customHeight="1">
      <c r="A3" s="145">
        <v>1</v>
      </c>
      <c r="B3" s="159" t="s">
        <v>529</v>
      </c>
      <c r="C3" s="160" t="s">
        <v>299</v>
      </c>
      <c r="D3" s="161" t="s">
        <v>304</v>
      </c>
      <c r="E3" s="161" t="s">
        <v>146</v>
      </c>
      <c r="F3" s="159" t="s">
        <v>541</v>
      </c>
      <c r="G3" s="182" t="s">
        <v>171</v>
      </c>
      <c r="H3" s="66">
        <v>2.63</v>
      </c>
      <c r="I3" s="66" t="s">
        <v>550</v>
      </c>
      <c r="J3" s="168">
        <v>6000000</v>
      </c>
      <c r="K3" s="164">
        <v>3000000</v>
      </c>
      <c r="L3" s="165">
        <v>3000000</v>
      </c>
      <c r="M3" s="166">
        <v>0.5</v>
      </c>
      <c r="N3" s="164">
        <v>0</v>
      </c>
      <c r="O3" s="164">
        <v>0</v>
      </c>
      <c r="P3" s="165">
        <v>0</v>
      </c>
      <c r="Q3" s="165">
        <v>0</v>
      </c>
      <c r="R3" s="165">
        <v>3000000</v>
      </c>
      <c r="S3" s="165">
        <v>0</v>
      </c>
      <c r="T3" s="165">
        <v>0</v>
      </c>
      <c r="U3" s="165">
        <v>0</v>
      </c>
      <c r="V3" s="165">
        <v>0</v>
      </c>
      <c r="W3" s="165">
        <v>0</v>
      </c>
      <c r="X3" s="67" t="b">
        <f t="shared" ref="X3:X11" si="0">K3=SUM(N3:W3)</f>
        <v>1</v>
      </c>
      <c r="Y3" s="68">
        <f t="shared" ref="Y3:Y11" si="1">ROUND(K3/J3,4)</f>
        <v>0.5</v>
      </c>
      <c r="Z3" s="69" t="b">
        <f t="shared" ref="Z3:Z11" si="2">Y3=M3</f>
        <v>1</v>
      </c>
      <c r="AA3" s="69" t="b">
        <f t="shared" ref="AA3:AA11" si="3">J3=K3+L3</f>
        <v>1</v>
      </c>
    </row>
    <row r="4" spans="1:28" s="39" customFormat="1" ht="36.75" customHeight="1">
      <c r="A4" s="57">
        <v>2</v>
      </c>
      <c r="B4" s="159" t="s">
        <v>525</v>
      </c>
      <c r="C4" s="160" t="s">
        <v>299</v>
      </c>
      <c r="D4" s="161" t="s">
        <v>311</v>
      </c>
      <c r="E4" s="161" t="s">
        <v>149</v>
      </c>
      <c r="F4" s="159" t="s">
        <v>537</v>
      </c>
      <c r="G4" s="167" t="s">
        <v>171</v>
      </c>
      <c r="H4" s="65">
        <v>1</v>
      </c>
      <c r="I4" s="65" t="s">
        <v>343</v>
      </c>
      <c r="J4" s="168">
        <v>4429913</v>
      </c>
      <c r="K4" s="164">
        <v>2214956</v>
      </c>
      <c r="L4" s="165">
        <v>2214957</v>
      </c>
      <c r="M4" s="166">
        <v>0.5</v>
      </c>
      <c r="N4" s="164">
        <v>0</v>
      </c>
      <c r="O4" s="164">
        <v>0</v>
      </c>
      <c r="P4" s="165">
        <v>0</v>
      </c>
      <c r="Q4" s="165">
        <v>0</v>
      </c>
      <c r="R4" s="165">
        <v>2214956</v>
      </c>
      <c r="S4" s="165">
        <v>0</v>
      </c>
      <c r="T4" s="165">
        <v>0</v>
      </c>
      <c r="U4" s="165">
        <v>0</v>
      </c>
      <c r="V4" s="165">
        <v>0</v>
      </c>
      <c r="W4" s="165">
        <v>0</v>
      </c>
      <c r="X4" s="67" t="b">
        <f t="shared" si="0"/>
        <v>1</v>
      </c>
      <c r="Y4" s="68">
        <f t="shared" si="1"/>
        <v>0.5</v>
      </c>
      <c r="Z4" s="69" t="b">
        <f t="shared" si="2"/>
        <v>1</v>
      </c>
      <c r="AA4" s="69" t="b">
        <f t="shared" si="3"/>
        <v>1</v>
      </c>
      <c r="AB4" s="38"/>
    </row>
    <row r="5" spans="1:28" s="39" customFormat="1" ht="36.75" customHeight="1">
      <c r="A5" s="57">
        <v>3</v>
      </c>
      <c r="B5" s="159" t="s">
        <v>526</v>
      </c>
      <c r="C5" s="160" t="s">
        <v>299</v>
      </c>
      <c r="D5" s="161" t="s">
        <v>305</v>
      </c>
      <c r="E5" s="161" t="s">
        <v>142</v>
      </c>
      <c r="F5" s="159" t="s">
        <v>538</v>
      </c>
      <c r="G5" s="167" t="s">
        <v>171</v>
      </c>
      <c r="H5" s="65">
        <v>1</v>
      </c>
      <c r="I5" s="65" t="s">
        <v>547</v>
      </c>
      <c r="J5" s="168">
        <v>2182275.27</v>
      </c>
      <c r="K5" s="164">
        <v>1091137</v>
      </c>
      <c r="L5" s="165">
        <v>1091138.27</v>
      </c>
      <c r="M5" s="166">
        <v>0.5</v>
      </c>
      <c r="N5" s="164">
        <v>0</v>
      </c>
      <c r="O5" s="164">
        <v>0</v>
      </c>
      <c r="P5" s="165">
        <v>0</v>
      </c>
      <c r="Q5" s="165">
        <v>0</v>
      </c>
      <c r="R5" s="165">
        <v>1091137</v>
      </c>
      <c r="S5" s="165">
        <v>0</v>
      </c>
      <c r="T5" s="165">
        <v>0</v>
      </c>
      <c r="U5" s="165">
        <v>0</v>
      </c>
      <c r="V5" s="165">
        <v>0</v>
      </c>
      <c r="W5" s="165">
        <v>0</v>
      </c>
      <c r="X5" s="67" t="b">
        <f t="shared" si="0"/>
        <v>1</v>
      </c>
      <c r="Y5" s="68">
        <f t="shared" si="1"/>
        <v>0.5</v>
      </c>
      <c r="Z5" s="69" t="b">
        <f t="shared" si="2"/>
        <v>1</v>
      </c>
      <c r="AA5" s="69" t="b">
        <f t="shared" si="3"/>
        <v>1</v>
      </c>
      <c r="AB5" s="38"/>
    </row>
    <row r="6" spans="1:28" s="39" customFormat="1" ht="36.75" customHeight="1">
      <c r="A6" s="149">
        <v>4</v>
      </c>
      <c r="B6" s="159" t="s">
        <v>527</v>
      </c>
      <c r="C6" s="160" t="s">
        <v>299</v>
      </c>
      <c r="D6" s="161" t="s">
        <v>306</v>
      </c>
      <c r="E6" s="161" t="s">
        <v>145</v>
      </c>
      <c r="F6" s="159" t="s">
        <v>539</v>
      </c>
      <c r="G6" s="167" t="s">
        <v>160</v>
      </c>
      <c r="H6" s="65">
        <v>1</v>
      </c>
      <c r="I6" s="65" t="s">
        <v>548</v>
      </c>
      <c r="J6" s="168">
        <v>7815996</v>
      </c>
      <c r="K6" s="164">
        <v>3907998</v>
      </c>
      <c r="L6" s="165">
        <v>3907998</v>
      </c>
      <c r="M6" s="166">
        <v>0.5</v>
      </c>
      <c r="N6" s="164">
        <v>0</v>
      </c>
      <c r="O6" s="164">
        <v>0</v>
      </c>
      <c r="P6" s="165">
        <v>0</v>
      </c>
      <c r="Q6" s="165">
        <v>0</v>
      </c>
      <c r="R6" s="165">
        <v>3907998</v>
      </c>
      <c r="S6" s="165">
        <v>0</v>
      </c>
      <c r="T6" s="165">
        <v>0</v>
      </c>
      <c r="U6" s="165">
        <v>0</v>
      </c>
      <c r="V6" s="165">
        <v>0</v>
      </c>
      <c r="W6" s="165">
        <v>0</v>
      </c>
      <c r="X6" s="67" t="b">
        <f t="shared" si="0"/>
        <v>1</v>
      </c>
      <c r="Y6" s="68">
        <f t="shared" si="1"/>
        <v>0.5</v>
      </c>
      <c r="Z6" s="69" t="b">
        <f t="shared" si="2"/>
        <v>1</v>
      </c>
      <c r="AA6" s="69" t="b">
        <f t="shared" si="3"/>
        <v>1</v>
      </c>
      <c r="AB6" s="38"/>
    </row>
    <row r="7" spans="1:28" s="39" customFormat="1" ht="36.75" customHeight="1">
      <c r="A7" s="54">
        <v>5</v>
      </c>
      <c r="B7" s="151" t="s">
        <v>528</v>
      </c>
      <c r="C7" s="152" t="s">
        <v>300</v>
      </c>
      <c r="D7" s="153" t="s">
        <v>535</v>
      </c>
      <c r="E7" s="153" t="s">
        <v>150</v>
      </c>
      <c r="F7" s="151" t="s">
        <v>540</v>
      </c>
      <c r="G7" s="191" t="s">
        <v>171</v>
      </c>
      <c r="H7" s="144">
        <v>5.32</v>
      </c>
      <c r="I7" s="144" t="s">
        <v>549</v>
      </c>
      <c r="J7" s="192">
        <v>7579999</v>
      </c>
      <c r="K7" s="156">
        <v>3789999</v>
      </c>
      <c r="L7" s="157">
        <v>3790000</v>
      </c>
      <c r="M7" s="158">
        <v>0.5</v>
      </c>
      <c r="N7" s="156">
        <v>0</v>
      </c>
      <c r="O7" s="156">
        <v>0</v>
      </c>
      <c r="P7" s="157">
        <v>0</v>
      </c>
      <c r="Q7" s="157">
        <v>0</v>
      </c>
      <c r="R7" s="157">
        <v>500000</v>
      </c>
      <c r="S7" s="157">
        <v>3289999</v>
      </c>
      <c r="T7" s="157">
        <v>0</v>
      </c>
      <c r="U7" s="157">
        <v>0</v>
      </c>
      <c r="V7" s="157">
        <v>0</v>
      </c>
      <c r="W7" s="157">
        <v>0</v>
      </c>
      <c r="X7" s="67" t="b">
        <f t="shared" si="0"/>
        <v>1</v>
      </c>
      <c r="Y7" s="68">
        <f t="shared" si="1"/>
        <v>0.5</v>
      </c>
      <c r="Z7" s="69" t="b">
        <f t="shared" si="2"/>
        <v>1</v>
      </c>
      <c r="AA7" s="69" t="b">
        <f t="shared" si="3"/>
        <v>1</v>
      </c>
      <c r="AB7" s="38"/>
    </row>
    <row r="8" spans="1:28" s="39" customFormat="1" ht="36.75" customHeight="1">
      <c r="A8" s="57">
        <v>6</v>
      </c>
      <c r="B8" s="159" t="s">
        <v>530</v>
      </c>
      <c r="C8" s="160" t="s">
        <v>299</v>
      </c>
      <c r="D8" s="161" t="s">
        <v>304</v>
      </c>
      <c r="E8" s="161" t="s">
        <v>146</v>
      </c>
      <c r="F8" s="159" t="s">
        <v>542</v>
      </c>
      <c r="G8" s="182" t="s">
        <v>171</v>
      </c>
      <c r="H8" s="66">
        <v>2.37</v>
      </c>
      <c r="I8" s="66" t="s">
        <v>550</v>
      </c>
      <c r="J8" s="168">
        <v>6000000</v>
      </c>
      <c r="K8" s="164">
        <v>3000000</v>
      </c>
      <c r="L8" s="165">
        <v>3000000</v>
      </c>
      <c r="M8" s="166">
        <v>0.5</v>
      </c>
      <c r="N8" s="164">
        <v>0</v>
      </c>
      <c r="O8" s="164">
        <v>0</v>
      </c>
      <c r="P8" s="165">
        <v>0</v>
      </c>
      <c r="Q8" s="165">
        <v>0</v>
      </c>
      <c r="R8" s="165">
        <v>3000000</v>
      </c>
      <c r="S8" s="165">
        <v>0</v>
      </c>
      <c r="T8" s="165">
        <v>0</v>
      </c>
      <c r="U8" s="165">
        <v>0</v>
      </c>
      <c r="V8" s="165">
        <v>0</v>
      </c>
      <c r="W8" s="165">
        <v>0</v>
      </c>
      <c r="X8" s="67" t="b">
        <f t="shared" si="0"/>
        <v>1</v>
      </c>
      <c r="Y8" s="68">
        <f t="shared" si="1"/>
        <v>0.5</v>
      </c>
      <c r="Z8" s="69" t="b">
        <f t="shared" si="2"/>
        <v>1</v>
      </c>
      <c r="AA8" s="69" t="b">
        <f t="shared" si="3"/>
        <v>1</v>
      </c>
      <c r="AB8" s="38"/>
    </row>
    <row r="9" spans="1:28" s="39" customFormat="1" ht="36.75" customHeight="1">
      <c r="A9" s="149">
        <v>7</v>
      </c>
      <c r="B9" s="159" t="s">
        <v>532</v>
      </c>
      <c r="C9" s="160" t="s">
        <v>299</v>
      </c>
      <c r="D9" s="161" t="s">
        <v>309</v>
      </c>
      <c r="E9" s="161" t="s">
        <v>136</v>
      </c>
      <c r="F9" s="159" t="s">
        <v>544</v>
      </c>
      <c r="G9" s="167" t="s">
        <v>160</v>
      </c>
      <c r="H9" s="65">
        <v>2.0099999999999998</v>
      </c>
      <c r="I9" s="65" t="s">
        <v>341</v>
      </c>
      <c r="J9" s="168">
        <v>11599945</v>
      </c>
      <c r="K9" s="164">
        <v>5799972</v>
      </c>
      <c r="L9" s="165">
        <v>5799973</v>
      </c>
      <c r="M9" s="166">
        <v>0.5</v>
      </c>
      <c r="N9" s="164">
        <v>0</v>
      </c>
      <c r="O9" s="164">
        <v>0</v>
      </c>
      <c r="P9" s="165">
        <v>0</v>
      </c>
      <c r="Q9" s="165">
        <v>0</v>
      </c>
      <c r="R9" s="165">
        <v>5799972</v>
      </c>
      <c r="S9" s="165">
        <v>0</v>
      </c>
      <c r="T9" s="165">
        <v>0</v>
      </c>
      <c r="U9" s="165">
        <v>0</v>
      </c>
      <c r="V9" s="165">
        <v>0</v>
      </c>
      <c r="W9" s="165">
        <v>0</v>
      </c>
      <c r="X9" s="67" t="b">
        <f t="shared" si="0"/>
        <v>1</v>
      </c>
      <c r="Y9" s="68">
        <f t="shared" si="1"/>
        <v>0.5</v>
      </c>
      <c r="Z9" s="69" t="b">
        <f t="shared" si="2"/>
        <v>1</v>
      </c>
      <c r="AA9" s="69" t="b">
        <f t="shared" si="3"/>
        <v>1</v>
      </c>
      <c r="AB9" s="38"/>
    </row>
    <row r="10" spans="1:28" s="39" customFormat="1" ht="36.75" customHeight="1">
      <c r="A10" s="57">
        <v>8</v>
      </c>
      <c r="B10" s="159" t="s">
        <v>533</v>
      </c>
      <c r="C10" s="160" t="s">
        <v>299</v>
      </c>
      <c r="D10" s="161" t="s">
        <v>536</v>
      </c>
      <c r="E10" s="161" t="s">
        <v>143</v>
      </c>
      <c r="F10" s="159" t="s">
        <v>545</v>
      </c>
      <c r="G10" s="167" t="s">
        <v>171</v>
      </c>
      <c r="H10" s="65">
        <v>9.36</v>
      </c>
      <c r="I10" s="65" t="s">
        <v>502</v>
      </c>
      <c r="J10" s="168">
        <v>18613723</v>
      </c>
      <c r="K10" s="164">
        <v>9306861</v>
      </c>
      <c r="L10" s="165">
        <v>9306862</v>
      </c>
      <c r="M10" s="166">
        <v>0.5</v>
      </c>
      <c r="N10" s="164">
        <v>0</v>
      </c>
      <c r="O10" s="164">
        <v>0</v>
      </c>
      <c r="P10" s="165">
        <v>0</v>
      </c>
      <c r="Q10" s="165">
        <v>0</v>
      </c>
      <c r="R10" s="165">
        <v>9306861</v>
      </c>
      <c r="S10" s="165">
        <v>0</v>
      </c>
      <c r="T10" s="165">
        <v>0</v>
      </c>
      <c r="U10" s="165">
        <v>0</v>
      </c>
      <c r="V10" s="165">
        <v>0</v>
      </c>
      <c r="W10" s="165">
        <v>0</v>
      </c>
      <c r="X10" s="67" t="b">
        <f t="shared" si="0"/>
        <v>1</v>
      </c>
      <c r="Y10" s="68">
        <f t="shared" si="1"/>
        <v>0.5</v>
      </c>
      <c r="Z10" s="69" t="b">
        <f t="shared" si="2"/>
        <v>1</v>
      </c>
      <c r="AA10" s="69" t="b">
        <f t="shared" si="3"/>
        <v>1</v>
      </c>
      <c r="AB10" s="38"/>
    </row>
    <row r="11" spans="1:28" s="39" customFormat="1" ht="36.75" customHeight="1">
      <c r="A11" s="57">
        <v>9</v>
      </c>
      <c r="B11" s="159" t="s">
        <v>534</v>
      </c>
      <c r="C11" s="160" t="s">
        <v>299</v>
      </c>
      <c r="D11" s="161" t="s">
        <v>313</v>
      </c>
      <c r="E11" s="161" t="s">
        <v>141</v>
      </c>
      <c r="F11" s="159" t="s">
        <v>546</v>
      </c>
      <c r="G11" s="182" t="s">
        <v>171</v>
      </c>
      <c r="H11" s="66">
        <v>1.8</v>
      </c>
      <c r="I11" s="66" t="s">
        <v>345</v>
      </c>
      <c r="J11" s="168">
        <v>4110000</v>
      </c>
      <c r="K11" s="164">
        <v>2055000</v>
      </c>
      <c r="L11" s="165">
        <v>2055000</v>
      </c>
      <c r="M11" s="166">
        <v>0.5</v>
      </c>
      <c r="N11" s="164">
        <v>0</v>
      </c>
      <c r="O11" s="164">
        <v>0</v>
      </c>
      <c r="P11" s="165">
        <v>0</v>
      </c>
      <c r="Q11" s="165">
        <v>0</v>
      </c>
      <c r="R11" s="165">
        <v>2055000</v>
      </c>
      <c r="S11" s="165">
        <v>0</v>
      </c>
      <c r="T11" s="165">
        <v>0</v>
      </c>
      <c r="U11" s="165">
        <v>0</v>
      </c>
      <c r="V11" s="165">
        <v>0</v>
      </c>
      <c r="W11" s="165">
        <v>0</v>
      </c>
      <c r="X11" s="67" t="b">
        <f t="shared" si="0"/>
        <v>1</v>
      </c>
      <c r="Y11" s="68">
        <f t="shared" si="1"/>
        <v>0.5</v>
      </c>
      <c r="Z11" s="69" t="b">
        <f t="shared" si="2"/>
        <v>1</v>
      </c>
      <c r="AA11" s="69" t="b">
        <f t="shared" si="3"/>
        <v>1</v>
      </c>
      <c r="AB11" s="38"/>
    </row>
    <row r="12" spans="1:28" ht="20.100000000000001" customHeight="1">
      <c r="A12" s="231" t="s">
        <v>42</v>
      </c>
      <c r="B12" s="231"/>
      <c r="C12" s="231"/>
      <c r="D12" s="231"/>
      <c r="E12" s="231"/>
      <c r="F12" s="231"/>
      <c r="G12" s="247"/>
      <c r="H12" s="193">
        <f>SUM(H3:H11)</f>
        <v>26.49</v>
      </c>
      <c r="I12" s="194" t="s">
        <v>14</v>
      </c>
      <c r="J12" s="195">
        <f>SUM(J3:J11)</f>
        <v>68331851.269999996</v>
      </c>
      <c r="K12" s="195">
        <f t="shared" ref="K12:L12" si="4">SUM(K3:K11)</f>
        <v>34165923</v>
      </c>
      <c r="L12" s="195">
        <f t="shared" si="4"/>
        <v>34165928.269999996</v>
      </c>
      <c r="M12" s="172" t="s">
        <v>14</v>
      </c>
      <c r="N12" s="171">
        <f>SUM(N3:N11)</f>
        <v>0</v>
      </c>
      <c r="O12" s="171">
        <f t="shared" ref="O12:W12" si="5">SUM(O3:O11)</f>
        <v>0</v>
      </c>
      <c r="P12" s="171">
        <f t="shared" si="5"/>
        <v>0</v>
      </c>
      <c r="Q12" s="171">
        <f t="shared" si="5"/>
        <v>0</v>
      </c>
      <c r="R12" s="171">
        <f t="shared" si="5"/>
        <v>30875924</v>
      </c>
      <c r="S12" s="171">
        <f t="shared" si="5"/>
        <v>3289999</v>
      </c>
      <c r="T12" s="171">
        <f t="shared" si="5"/>
        <v>0</v>
      </c>
      <c r="U12" s="171">
        <f t="shared" si="5"/>
        <v>0</v>
      </c>
      <c r="V12" s="171">
        <f t="shared" si="5"/>
        <v>0</v>
      </c>
      <c r="W12" s="171">
        <f t="shared" si="5"/>
        <v>0</v>
      </c>
      <c r="X12" s="33" t="b">
        <f t="shared" ref="X12" si="6">K12=SUM(N12:W12)</f>
        <v>1</v>
      </c>
      <c r="Y12" s="35">
        <f t="shared" ref="Y12" si="7">ROUND(K12/J12,4)</f>
        <v>0.5</v>
      </c>
      <c r="Z12" s="36" t="s">
        <v>14</v>
      </c>
      <c r="AA12" s="36" t="b">
        <f t="shared" ref="AA12" si="8">J12=K12+L12</f>
        <v>1</v>
      </c>
      <c r="AB12" s="36"/>
    </row>
    <row r="13" spans="1:28" ht="20.100000000000001" customHeight="1">
      <c r="A13" s="231" t="s">
        <v>36</v>
      </c>
      <c r="B13" s="231"/>
      <c r="C13" s="231"/>
      <c r="D13" s="231"/>
      <c r="E13" s="231"/>
      <c r="F13" s="231"/>
      <c r="G13" s="231"/>
      <c r="H13" s="165">
        <f>SUMIF($C$3:$C$11,"N",H3:H11)</f>
        <v>21.169999999999998</v>
      </c>
      <c r="I13" s="170" t="s">
        <v>14</v>
      </c>
      <c r="J13" s="195">
        <f>SUMIF($C$3:$C$11,"N",J3:J11)</f>
        <v>60751852.269999996</v>
      </c>
      <c r="K13" s="195">
        <f t="shared" ref="K13:L13" si="9">SUMIF($C$3:$C$11,"N",K3:K11)</f>
        <v>30375924</v>
      </c>
      <c r="L13" s="195">
        <f t="shared" si="9"/>
        <v>30375928.27</v>
      </c>
      <c r="M13" s="172" t="s">
        <v>14</v>
      </c>
      <c r="N13" s="171">
        <f>SUMIF($C$3:$C$11,"N",N3:N11)</f>
        <v>0</v>
      </c>
      <c r="O13" s="171">
        <f t="shared" ref="O13:W13" si="10">SUMIF($C$3:$C$11,"N",O3:O11)</f>
        <v>0</v>
      </c>
      <c r="P13" s="171">
        <f t="shared" si="10"/>
        <v>0</v>
      </c>
      <c r="Q13" s="171">
        <f t="shared" si="10"/>
        <v>0</v>
      </c>
      <c r="R13" s="171">
        <f t="shared" si="10"/>
        <v>30375924</v>
      </c>
      <c r="S13" s="171">
        <f t="shared" si="10"/>
        <v>0</v>
      </c>
      <c r="T13" s="171">
        <f t="shared" si="10"/>
        <v>0</v>
      </c>
      <c r="U13" s="171">
        <f t="shared" si="10"/>
        <v>0</v>
      </c>
      <c r="V13" s="171">
        <f t="shared" si="10"/>
        <v>0</v>
      </c>
      <c r="W13" s="171">
        <f t="shared" si="10"/>
        <v>0</v>
      </c>
      <c r="X13" s="33" t="b">
        <f t="shared" ref="X13" si="11">K13=SUM(N13:W13)</f>
        <v>1</v>
      </c>
      <c r="Y13" s="35">
        <f t="shared" ref="Y13" si="12">ROUND(K13/J13,4)</f>
        <v>0.5</v>
      </c>
      <c r="Z13" s="36" t="s">
        <v>14</v>
      </c>
      <c r="AA13" s="36" t="b">
        <f t="shared" ref="AA13" si="13">J13=K13+L13</f>
        <v>1</v>
      </c>
      <c r="AB13" s="36"/>
    </row>
    <row r="14" spans="1:28" ht="20.100000000000001" customHeight="1">
      <c r="A14" s="254" t="s">
        <v>37</v>
      </c>
      <c r="B14" s="254"/>
      <c r="C14" s="254"/>
      <c r="D14" s="254"/>
      <c r="E14" s="254"/>
      <c r="F14" s="254"/>
      <c r="G14" s="254"/>
      <c r="H14" s="157">
        <f>SUMIF($C$3:$C$11,"W",H3:H11)</f>
        <v>5.32</v>
      </c>
      <c r="I14" s="174" t="s">
        <v>14</v>
      </c>
      <c r="J14" s="196">
        <f>SUMIF($C$3:$C$11,"W",J3:J11)</f>
        <v>7579999</v>
      </c>
      <c r="K14" s="196">
        <f t="shared" ref="K14:L14" si="14">SUMIF($C$3:$C$11,"W",K3:K11)</f>
        <v>3789999</v>
      </c>
      <c r="L14" s="196">
        <f t="shared" si="14"/>
        <v>3790000</v>
      </c>
      <c r="M14" s="175" t="s">
        <v>14</v>
      </c>
      <c r="N14" s="157">
        <f>SUMIF($C$3:$C$11,"W",N3:N11)</f>
        <v>0</v>
      </c>
      <c r="O14" s="157">
        <f t="shared" ref="O14:W14" si="15">SUMIF($C$3:$C$11,"W",O3:O11)</f>
        <v>0</v>
      </c>
      <c r="P14" s="157">
        <f t="shared" si="15"/>
        <v>0</v>
      </c>
      <c r="Q14" s="157">
        <f t="shared" si="15"/>
        <v>0</v>
      </c>
      <c r="R14" s="157">
        <f t="shared" si="15"/>
        <v>500000</v>
      </c>
      <c r="S14" s="157">
        <f t="shared" si="15"/>
        <v>3289999</v>
      </c>
      <c r="T14" s="157">
        <f t="shared" si="15"/>
        <v>0</v>
      </c>
      <c r="U14" s="157">
        <f t="shared" si="15"/>
        <v>0</v>
      </c>
      <c r="V14" s="157">
        <f t="shared" si="15"/>
        <v>0</v>
      </c>
      <c r="W14" s="157">
        <f t="shared" si="15"/>
        <v>0</v>
      </c>
      <c r="X14" s="33" t="b">
        <f t="shared" ref="X14" si="16">K14=SUM(N14:W14)</f>
        <v>1</v>
      </c>
      <c r="Y14" s="35">
        <f t="shared" ref="Y14" si="17">ROUND(K14/J14,4)</f>
        <v>0.5</v>
      </c>
      <c r="Z14" s="36" t="s">
        <v>14</v>
      </c>
      <c r="AA14" s="36" t="b">
        <f t="shared" ref="AA14" si="18">J14=K14+L14</f>
        <v>1</v>
      </c>
      <c r="AB14" s="36"/>
    </row>
    <row r="15" spans="1:28">
      <c r="A15" s="37"/>
    </row>
    <row r="16" spans="1:28">
      <c r="A16" s="248" t="s">
        <v>22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</row>
    <row r="17" spans="1:23">
      <c r="A17" s="249" t="s">
        <v>23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</row>
    <row r="18" spans="1:23">
      <c r="A18" s="248" t="s">
        <v>33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</row>
    <row r="19" spans="1:23">
      <c r="A19" s="34"/>
    </row>
  </sheetData>
  <mergeCells count="20">
    <mergeCell ref="A17:W17"/>
    <mergeCell ref="A18:W18"/>
    <mergeCell ref="J1:J2"/>
    <mergeCell ref="K1:K2"/>
    <mergeCell ref="L1:L2"/>
    <mergeCell ref="M1:M2"/>
    <mergeCell ref="N1:W1"/>
    <mergeCell ref="A14:G14"/>
    <mergeCell ref="I1:I2"/>
    <mergeCell ref="A1:A2"/>
    <mergeCell ref="B1:B2"/>
    <mergeCell ref="C1:C2"/>
    <mergeCell ref="F1:F2"/>
    <mergeCell ref="G1:G2"/>
    <mergeCell ref="H1:H2"/>
    <mergeCell ref="D1:D2"/>
    <mergeCell ref="A12:G12"/>
    <mergeCell ref="E1:E2"/>
    <mergeCell ref="A13:G13"/>
    <mergeCell ref="A16:W16"/>
  </mergeCells>
  <phoneticPr fontId="20" type="noConversion"/>
  <conditionalFormatting sqref="AA14 X4:AB11 X3:AA3">
    <cfRule type="cellIs" dxfId="30" priority="19" operator="equal">
      <formula>FALSE</formula>
    </cfRule>
  </conditionalFormatting>
  <conditionalFormatting sqref="AB14">
    <cfRule type="cellIs" dxfId="29" priority="24" operator="equal">
      <formula>FALSE</formula>
    </cfRule>
  </conditionalFormatting>
  <conditionalFormatting sqref="AB14">
    <cfRule type="cellIs" dxfId="28" priority="23" operator="equal">
      <formula>FALSE</formula>
    </cfRule>
  </conditionalFormatting>
  <conditionalFormatting sqref="Y14:Z14">
    <cfRule type="cellIs" dxfId="27" priority="22" operator="equal">
      <formula>FALSE</formula>
    </cfRule>
  </conditionalFormatting>
  <conditionalFormatting sqref="X14">
    <cfRule type="cellIs" dxfId="26" priority="21" operator="equal">
      <formula>FALSE</formula>
    </cfRule>
  </conditionalFormatting>
  <conditionalFormatting sqref="X14:Z14 X3:Z11">
    <cfRule type="containsText" dxfId="25" priority="20" operator="containsText" text="fałsz">
      <formula>NOT(ISERROR(SEARCH("fałsz",X3)))</formula>
    </cfRule>
  </conditionalFormatting>
  <conditionalFormatting sqref="AA14">
    <cfRule type="cellIs" dxfId="24" priority="18" operator="equal">
      <formula>FALSE</formula>
    </cfRule>
  </conditionalFormatting>
  <conditionalFormatting sqref="AB12:AB13">
    <cfRule type="cellIs" dxfId="23" priority="17" operator="equal">
      <formula>FALSE</formula>
    </cfRule>
  </conditionalFormatting>
  <conditionalFormatting sqref="AB12:AB13">
    <cfRule type="cellIs" dxfId="22" priority="16" operator="equal">
      <formula>FALSE</formula>
    </cfRule>
  </conditionalFormatting>
  <conditionalFormatting sqref="Y12:Z12">
    <cfRule type="cellIs" dxfId="21" priority="15" operator="equal">
      <formula>FALSE</formula>
    </cfRule>
  </conditionalFormatting>
  <conditionalFormatting sqref="X12">
    <cfRule type="cellIs" dxfId="20" priority="14" operator="equal">
      <formula>FALSE</formula>
    </cfRule>
  </conditionalFormatting>
  <conditionalFormatting sqref="X12:Z12">
    <cfRule type="containsText" dxfId="19" priority="13" operator="containsText" text="fałsz">
      <formula>NOT(ISERROR(SEARCH("fałsz",X12)))</formula>
    </cfRule>
  </conditionalFormatting>
  <conditionalFormatting sqref="AA12">
    <cfRule type="cellIs" dxfId="18" priority="12" operator="equal">
      <formula>FALSE</formula>
    </cfRule>
  </conditionalFormatting>
  <conditionalFormatting sqref="AA12">
    <cfRule type="cellIs" dxfId="17" priority="11" operator="equal">
      <formula>FALSE</formula>
    </cfRule>
  </conditionalFormatting>
  <conditionalFormatting sqref="Y13:Z13">
    <cfRule type="cellIs" dxfId="16" priority="10" operator="equal">
      <formula>FALSE</formula>
    </cfRule>
  </conditionalFormatting>
  <conditionalFormatting sqref="X13">
    <cfRule type="cellIs" dxfId="15" priority="9" operator="equal">
      <formula>FALSE</formula>
    </cfRule>
  </conditionalFormatting>
  <conditionalFormatting sqref="X13:Z13">
    <cfRule type="containsText" dxfId="14" priority="8" operator="containsText" text="fałsz">
      <formula>NOT(ISERROR(SEARCH("fałsz",X13)))</formula>
    </cfRule>
  </conditionalFormatting>
  <conditionalFormatting sqref="AA13">
    <cfRule type="cellIs" dxfId="13" priority="7" operator="equal">
      <formula>FALSE</formula>
    </cfRule>
  </conditionalFormatting>
  <conditionalFormatting sqref="AA13">
    <cfRule type="cellIs" dxfId="12" priority="6" operator="equal">
      <formula>FALSE</formula>
    </cfRule>
  </conditionalFormatting>
  <dataValidations count="1">
    <dataValidation type="list" allowBlank="1" showInputMessage="1" showErrorMessage="1" sqref="C3:C11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66" fitToHeight="0" orientation="landscape" r:id="rId1"/>
  <headerFooter>
    <oddHeader>&amp;L&amp;K000000Województwo Pomorskie&amp;K01+000 - zadania powiatowe lista rezerwowa</oddHeader>
    <oddFooter>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'I:\FDS 2021\Nabór wniosków 2021\Lisat przekazana do MI RFRD 2021\[Nabór wniosków FDS 2021.xlsx]Dane'!#REF!</xm:f>
          </x14:formula1>
          <xm:sqref>G3:G11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showGridLines="0" view="pageBreakPreview" zoomScale="90" zoomScaleNormal="78" zoomScaleSheetLayoutView="90" workbookViewId="0">
      <selection activeCell="C53" sqref="C3:C53"/>
    </sheetView>
  </sheetViews>
  <sheetFormatPr defaultColWidth="9.140625" defaultRowHeight="11.25"/>
  <cols>
    <col min="1" max="1" width="4.85546875" style="180" customWidth="1"/>
    <col min="2" max="2" width="9.5703125" style="180" customWidth="1"/>
    <col min="3" max="3" width="8" style="180" customWidth="1"/>
    <col min="4" max="4" width="14.85546875" style="180" customWidth="1"/>
    <col min="5" max="5" width="8.42578125" style="180" customWidth="1"/>
    <col min="6" max="6" width="11.7109375" style="180" customWidth="1"/>
    <col min="7" max="7" width="40.85546875" style="180" customWidth="1"/>
    <col min="8" max="8" width="7" style="180" customWidth="1"/>
    <col min="9" max="9" width="7.7109375" style="180" customWidth="1"/>
    <col min="10" max="10" width="14" style="180" customWidth="1"/>
    <col min="11" max="11" width="13.7109375" style="180" customWidth="1"/>
    <col min="12" max="12" width="14" style="180" customWidth="1"/>
    <col min="13" max="13" width="13.140625" style="180" customWidth="1"/>
    <col min="14" max="14" width="13.5703125" style="180" customWidth="1"/>
    <col min="15" max="24" width="13.85546875" style="180" customWidth="1"/>
    <col min="25" max="25" width="15.7109375" style="180" customWidth="1"/>
    <col min="26" max="28" width="15.7109375" style="53" customWidth="1"/>
    <col min="29" max="16384" width="9.140625" style="53"/>
  </cols>
  <sheetData>
    <row r="1" spans="1:28">
      <c r="A1" s="230" t="s">
        <v>4</v>
      </c>
      <c r="B1" s="230" t="s">
        <v>5</v>
      </c>
      <c r="C1" s="235" t="s">
        <v>43</v>
      </c>
      <c r="D1" s="228" t="s">
        <v>6</v>
      </c>
      <c r="E1" s="228" t="s">
        <v>31</v>
      </c>
      <c r="F1" s="228" t="s">
        <v>15</v>
      </c>
      <c r="G1" s="230" t="s">
        <v>7</v>
      </c>
      <c r="H1" s="230" t="s">
        <v>24</v>
      </c>
      <c r="I1" s="230" t="s">
        <v>8</v>
      </c>
      <c r="J1" s="230" t="s">
        <v>25</v>
      </c>
      <c r="K1" s="230" t="s">
        <v>9</v>
      </c>
      <c r="L1" s="230" t="s">
        <v>10</v>
      </c>
      <c r="M1" s="228" t="s">
        <v>13</v>
      </c>
      <c r="N1" s="230" t="s">
        <v>11</v>
      </c>
      <c r="O1" s="230" t="s">
        <v>12</v>
      </c>
      <c r="P1" s="230"/>
      <c r="Q1" s="230"/>
      <c r="R1" s="230"/>
      <c r="S1" s="230"/>
      <c r="T1" s="230"/>
      <c r="U1" s="230"/>
      <c r="V1" s="230"/>
      <c r="W1" s="230"/>
      <c r="X1" s="230"/>
    </row>
    <row r="2" spans="1:28" ht="48.75" customHeight="1">
      <c r="A2" s="230"/>
      <c r="B2" s="230"/>
      <c r="C2" s="236"/>
      <c r="D2" s="229"/>
      <c r="E2" s="229"/>
      <c r="F2" s="229"/>
      <c r="G2" s="230"/>
      <c r="H2" s="230"/>
      <c r="I2" s="230"/>
      <c r="J2" s="230"/>
      <c r="K2" s="230"/>
      <c r="L2" s="230"/>
      <c r="M2" s="229"/>
      <c r="N2" s="230"/>
      <c r="O2" s="150">
        <v>2019</v>
      </c>
      <c r="P2" s="150">
        <v>2020</v>
      </c>
      <c r="Q2" s="150">
        <v>2021</v>
      </c>
      <c r="R2" s="150">
        <v>2022</v>
      </c>
      <c r="S2" s="150">
        <v>2023</v>
      </c>
      <c r="T2" s="150">
        <v>2024</v>
      </c>
      <c r="U2" s="150">
        <v>2025</v>
      </c>
      <c r="V2" s="150">
        <v>2026</v>
      </c>
      <c r="W2" s="150">
        <v>2027</v>
      </c>
      <c r="X2" s="150">
        <v>2028</v>
      </c>
      <c r="Y2" s="180" t="s">
        <v>27</v>
      </c>
      <c r="Z2" s="53" t="s">
        <v>28</v>
      </c>
      <c r="AA2" s="53" t="s">
        <v>29</v>
      </c>
      <c r="AB2" s="53" t="s">
        <v>30</v>
      </c>
    </row>
    <row r="3" spans="1:28" ht="33.75">
      <c r="A3" s="159">
        <v>1</v>
      </c>
      <c r="B3" s="184" t="s">
        <v>551</v>
      </c>
      <c r="C3" s="160" t="s">
        <v>299</v>
      </c>
      <c r="D3" s="184" t="s">
        <v>238</v>
      </c>
      <c r="E3" s="161" t="s">
        <v>93</v>
      </c>
      <c r="F3" s="159" t="s">
        <v>239</v>
      </c>
      <c r="G3" s="159" t="s">
        <v>642</v>
      </c>
      <c r="H3" s="162" t="s">
        <v>171</v>
      </c>
      <c r="I3" s="162">
        <v>0.32</v>
      </c>
      <c r="J3" s="185" t="s">
        <v>497</v>
      </c>
      <c r="K3" s="162">
        <v>3112500</v>
      </c>
      <c r="L3" s="164">
        <v>1556250</v>
      </c>
      <c r="M3" s="165">
        <v>1556250</v>
      </c>
      <c r="N3" s="166">
        <v>0.5</v>
      </c>
      <c r="O3" s="164">
        <v>0</v>
      </c>
      <c r="P3" s="164">
        <v>0</v>
      </c>
      <c r="Q3" s="165">
        <v>0</v>
      </c>
      <c r="R3" s="165">
        <v>0</v>
      </c>
      <c r="S3" s="165">
        <v>1556250</v>
      </c>
      <c r="T3" s="165">
        <v>0</v>
      </c>
      <c r="U3" s="165">
        <v>0</v>
      </c>
      <c r="V3" s="165">
        <v>0</v>
      </c>
      <c r="W3" s="165">
        <v>0</v>
      </c>
      <c r="X3" s="165">
        <v>0</v>
      </c>
      <c r="Y3" s="180" t="b">
        <f t="shared" ref="Y3" si="0">L3=SUM(O3:X3)</f>
        <v>1</v>
      </c>
      <c r="Z3" s="55">
        <f t="shared" ref="Z3" si="1">ROUND(L3/K3,4)</f>
        <v>0.5</v>
      </c>
      <c r="AA3" s="56" t="b">
        <f t="shared" ref="AA3" si="2">Z3=N3</f>
        <v>1</v>
      </c>
      <c r="AB3" s="56" t="b">
        <f t="shared" ref="AB3" si="3">K3=L3+M3</f>
        <v>1</v>
      </c>
    </row>
    <row r="4" spans="1:28" ht="44.25" customHeight="1">
      <c r="A4" s="159">
        <v>2</v>
      </c>
      <c r="B4" s="184" t="s">
        <v>564</v>
      </c>
      <c r="C4" s="160" t="s">
        <v>299</v>
      </c>
      <c r="D4" s="184" t="s">
        <v>616</v>
      </c>
      <c r="E4" s="161" t="s">
        <v>129</v>
      </c>
      <c r="F4" s="159" t="s">
        <v>158</v>
      </c>
      <c r="G4" s="159" t="s">
        <v>654</v>
      </c>
      <c r="H4" s="162" t="s">
        <v>171</v>
      </c>
      <c r="I4" s="162">
        <v>0.23499999999999999</v>
      </c>
      <c r="J4" s="185" t="s">
        <v>333</v>
      </c>
      <c r="K4" s="162">
        <v>1560000</v>
      </c>
      <c r="L4" s="164">
        <v>780000</v>
      </c>
      <c r="M4" s="165">
        <v>780000</v>
      </c>
      <c r="N4" s="166">
        <v>0.5</v>
      </c>
      <c r="O4" s="164">
        <v>0</v>
      </c>
      <c r="P4" s="164">
        <v>0</v>
      </c>
      <c r="Q4" s="165">
        <v>0</v>
      </c>
      <c r="R4" s="165">
        <v>0</v>
      </c>
      <c r="S4" s="165">
        <v>780000</v>
      </c>
      <c r="T4" s="165">
        <v>0</v>
      </c>
      <c r="U4" s="165">
        <v>0</v>
      </c>
      <c r="V4" s="165">
        <v>0</v>
      </c>
      <c r="W4" s="165">
        <v>0</v>
      </c>
      <c r="X4" s="165">
        <v>0</v>
      </c>
      <c r="Y4" s="180" t="b">
        <f t="shared" ref="Y4:Y15" si="4">L4=SUM(O4:X4)</f>
        <v>1</v>
      </c>
      <c r="Z4" s="55">
        <f t="shared" ref="Z4:Z14" si="5">ROUND(L4/K4,4)</f>
        <v>0.5</v>
      </c>
      <c r="AA4" s="56" t="b">
        <f t="shared" ref="AA4:AA14" si="6">Z4=N4</f>
        <v>1</v>
      </c>
      <c r="AB4" s="56" t="b">
        <f t="shared" ref="AB4:AB14" si="7">K4=L4+M4</f>
        <v>1</v>
      </c>
    </row>
    <row r="5" spans="1:28" ht="33.75">
      <c r="A5" s="159">
        <v>3</v>
      </c>
      <c r="B5" s="184" t="s">
        <v>552</v>
      </c>
      <c r="C5" s="160" t="s">
        <v>299</v>
      </c>
      <c r="D5" s="184" t="s">
        <v>607</v>
      </c>
      <c r="E5" s="161" t="s">
        <v>46</v>
      </c>
      <c r="F5" s="159" t="s">
        <v>439</v>
      </c>
      <c r="G5" s="159" t="s">
        <v>643</v>
      </c>
      <c r="H5" s="162" t="s">
        <v>171</v>
      </c>
      <c r="I5" s="162">
        <v>0.99</v>
      </c>
      <c r="J5" s="185" t="s">
        <v>514</v>
      </c>
      <c r="K5" s="162">
        <v>850753</v>
      </c>
      <c r="L5" s="164">
        <v>425376</v>
      </c>
      <c r="M5" s="165">
        <v>425377</v>
      </c>
      <c r="N5" s="166">
        <v>0.5</v>
      </c>
      <c r="O5" s="164">
        <v>0</v>
      </c>
      <c r="P5" s="164">
        <v>0</v>
      </c>
      <c r="Q5" s="165">
        <v>0</v>
      </c>
      <c r="R5" s="165">
        <v>0</v>
      </c>
      <c r="S5" s="165">
        <v>425376</v>
      </c>
      <c r="T5" s="165">
        <v>0</v>
      </c>
      <c r="U5" s="165">
        <v>0</v>
      </c>
      <c r="V5" s="165">
        <v>0</v>
      </c>
      <c r="W5" s="165">
        <v>0</v>
      </c>
      <c r="X5" s="165">
        <v>0</v>
      </c>
      <c r="Y5" s="180" t="b">
        <f t="shared" si="4"/>
        <v>1</v>
      </c>
      <c r="Z5" s="55">
        <f t="shared" si="5"/>
        <v>0.5</v>
      </c>
      <c r="AA5" s="56" t="b">
        <f t="shared" si="6"/>
        <v>1</v>
      </c>
      <c r="AB5" s="56" t="b">
        <f t="shared" si="7"/>
        <v>1</v>
      </c>
    </row>
    <row r="6" spans="1:28" ht="33.75">
      <c r="A6" s="159">
        <v>4</v>
      </c>
      <c r="B6" s="184" t="s">
        <v>575</v>
      </c>
      <c r="C6" s="160" t="s">
        <v>299</v>
      </c>
      <c r="D6" s="184" t="s">
        <v>413</v>
      </c>
      <c r="E6" s="161" t="s">
        <v>130</v>
      </c>
      <c r="F6" s="159" t="s">
        <v>158</v>
      </c>
      <c r="G6" s="159" t="s">
        <v>665</v>
      </c>
      <c r="H6" s="162" t="s">
        <v>171</v>
      </c>
      <c r="I6" s="162">
        <v>0.69</v>
      </c>
      <c r="J6" s="185" t="s">
        <v>699</v>
      </c>
      <c r="K6" s="162">
        <v>680623</v>
      </c>
      <c r="L6" s="164">
        <v>340311</v>
      </c>
      <c r="M6" s="165">
        <v>340312</v>
      </c>
      <c r="N6" s="166">
        <v>0.5</v>
      </c>
      <c r="O6" s="164">
        <v>0</v>
      </c>
      <c r="P6" s="164">
        <v>0</v>
      </c>
      <c r="Q6" s="165">
        <v>0</v>
      </c>
      <c r="R6" s="165">
        <v>0</v>
      </c>
      <c r="S6" s="165">
        <v>340311</v>
      </c>
      <c r="T6" s="165">
        <v>0</v>
      </c>
      <c r="U6" s="165">
        <v>0</v>
      </c>
      <c r="V6" s="165">
        <v>0</v>
      </c>
      <c r="W6" s="165">
        <v>0</v>
      </c>
      <c r="X6" s="165">
        <v>0</v>
      </c>
      <c r="Y6" s="180" t="b">
        <f t="shared" si="4"/>
        <v>1</v>
      </c>
      <c r="Z6" s="55">
        <f t="shared" si="5"/>
        <v>0.5</v>
      </c>
      <c r="AA6" s="56" t="b">
        <f t="shared" si="6"/>
        <v>1</v>
      </c>
      <c r="AB6" s="56" t="b">
        <f t="shared" si="7"/>
        <v>1</v>
      </c>
    </row>
    <row r="7" spans="1:28" ht="40.5" customHeight="1">
      <c r="A7" s="159">
        <v>5</v>
      </c>
      <c r="B7" s="184" t="s">
        <v>568</v>
      </c>
      <c r="C7" s="160" t="s">
        <v>299</v>
      </c>
      <c r="D7" s="184" t="s">
        <v>620</v>
      </c>
      <c r="E7" s="161" t="s">
        <v>49</v>
      </c>
      <c r="F7" s="159" t="s">
        <v>439</v>
      </c>
      <c r="G7" s="159" t="s">
        <v>658</v>
      </c>
      <c r="H7" s="162" t="s">
        <v>171</v>
      </c>
      <c r="I7" s="162">
        <v>0.61</v>
      </c>
      <c r="J7" s="185" t="s">
        <v>515</v>
      </c>
      <c r="K7" s="162">
        <v>1022000</v>
      </c>
      <c r="L7" s="164">
        <v>511000</v>
      </c>
      <c r="M7" s="165">
        <v>511000</v>
      </c>
      <c r="N7" s="166">
        <v>0.5</v>
      </c>
      <c r="O7" s="164">
        <v>0</v>
      </c>
      <c r="P7" s="164">
        <v>0</v>
      </c>
      <c r="Q7" s="165">
        <v>0</v>
      </c>
      <c r="R7" s="165">
        <v>0</v>
      </c>
      <c r="S7" s="165">
        <v>511000</v>
      </c>
      <c r="T7" s="165">
        <v>0</v>
      </c>
      <c r="U7" s="165">
        <v>0</v>
      </c>
      <c r="V7" s="165">
        <v>0</v>
      </c>
      <c r="W7" s="165">
        <v>0</v>
      </c>
      <c r="X7" s="165">
        <v>0</v>
      </c>
      <c r="Y7" s="180" t="b">
        <f t="shared" si="4"/>
        <v>1</v>
      </c>
      <c r="Z7" s="55">
        <f t="shared" si="5"/>
        <v>0.5</v>
      </c>
      <c r="AA7" s="56" t="b">
        <f t="shared" si="6"/>
        <v>1</v>
      </c>
      <c r="AB7" s="56" t="b">
        <f t="shared" si="7"/>
        <v>1</v>
      </c>
    </row>
    <row r="8" spans="1:28" ht="39.75" customHeight="1">
      <c r="A8" s="159">
        <v>6</v>
      </c>
      <c r="B8" s="184" t="s">
        <v>570</v>
      </c>
      <c r="C8" s="160" t="s">
        <v>299</v>
      </c>
      <c r="D8" s="184" t="s">
        <v>422</v>
      </c>
      <c r="E8" s="161" t="s">
        <v>114</v>
      </c>
      <c r="F8" s="159" t="s">
        <v>231</v>
      </c>
      <c r="G8" s="159" t="s">
        <v>660</v>
      </c>
      <c r="H8" s="162" t="s">
        <v>171</v>
      </c>
      <c r="I8" s="162">
        <v>0.99</v>
      </c>
      <c r="J8" s="185" t="s">
        <v>345</v>
      </c>
      <c r="K8" s="162">
        <v>496828</v>
      </c>
      <c r="L8" s="164">
        <v>248414</v>
      </c>
      <c r="M8" s="165">
        <v>248414</v>
      </c>
      <c r="N8" s="166">
        <v>0.5</v>
      </c>
      <c r="O8" s="164">
        <v>0</v>
      </c>
      <c r="P8" s="164">
        <v>0</v>
      </c>
      <c r="Q8" s="165">
        <v>0</v>
      </c>
      <c r="R8" s="165">
        <v>0</v>
      </c>
      <c r="S8" s="165">
        <v>248414</v>
      </c>
      <c r="T8" s="165">
        <v>0</v>
      </c>
      <c r="U8" s="165">
        <v>0</v>
      </c>
      <c r="V8" s="165">
        <v>0</v>
      </c>
      <c r="W8" s="165">
        <v>0</v>
      </c>
      <c r="X8" s="165">
        <v>0</v>
      </c>
      <c r="Y8" s="180" t="b">
        <f t="shared" si="4"/>
        <v>1</v>
      </c>
      <c r="Z8" s="55">
        <f t="shared" si="5"/>
        <v>0.5</v>
      </c>
      <c r="AA8" s="56" t="b">
        <f t="shared" si="6"/>
        <v>1</v>
      </c>
      <c r="AB8" s="56" t="b">
        <f t="shared" si="7"/>
        <v>1</v>
      </c>
    </row>
    <row r="9" spans="1:28" ht="41.25" customHeight="1">
      <c r="A9" s="159">
        <v>7</v>
      </c>
      <c r="B9" s="184" t="s">
        <v>573</v>
      </c>
      <c r="C9" s="160" t="s">
        <v>299</v>
      </c>
      <c r="D9" s="184" t="s">
        <v>623</v>
      </c>
      <c r="E9" s="161" t="s">
        <v>106</v>
      </c>
      <c r="F9" s="159" t="s">
        <v>186</v>
      </c>
      <c r="G9" s="159" t="s">
        <v>663</v>
      </c>
      <c r="H9" s="162" t="s">
        <v>160</v>
      </c>
      <c r="I9" s="162">
        <v>0.57999999999999996</v>
      </c>
      <c r="J9" s="185" t="s">
        <v>341</v>
      </c>
      <c r="K9" s="162">
        <v>2576000</v>
      </c>
      <c r="L9" s="164">
        <v>1288000</v>
      </c>
      <c r="M9" s="165">
        <v>1288000</v>
      </c>
      <c r="N9" s="166">
        <v>0.5</v>
      </c>
      <c r="O9" s="164">
        <v>0</v>
      </c>
      <c r="P9" s="164">
        <v>0</v>
      </c>
      <c r="Q9" s="165">
        <v>0</v>
      </c>
      <c r="R9" s="165">
        <v>0</v>
      </c>
      <c r="S9" s="165">
        <v>1288000</v>
      </c>
      <c r="T9" s="165">
        <v>0</v>
      </c>
      <c r="U9" s="165">
        <v>0</v>
      </c>
      <c r="V9" s="165">
        <v>0</v>
      </c>
      <c r="W9" s="165">
        <v>0</v>
      </c>
      <c r="X9" s="165">
        <v>0</v>
      </c>
      <c r="Y9" s="180" t="b">
        <f t="shared" si="4"/>
        <v>1</v>
      </c>
      <c r="Z9" s="55">
        <f t="shared" si="5"/>
        <v>0.5</v>
      </c>
      <c r="AA9" s="56" t="b">
        <f t="shared" si="6"/>
        <v>1</v>
      </c>
      <c r="AB9" s="56" t="b">
        <f t="shared" si="7"/>
        <v>1</v>
      </c>
    </row>
    <row r="10" spans="1:28" ht="41.25" customHeight="1">
      <c r="A10" s="159">
        <v>8</v>
      </c>
      <c r="B10" s="184" t="s">
        <v>574</v>
      </c>
      <c r="C10" s="160" t="s">
        <v>299</v>
      </c>
      <c r="D10" s="184" t="s">
        <v>624</v>
      </c>
      <c r="E10" s="161" t="s">
        <v>120</v>
      </c>
      <c r="F10" s="159" t="s">
        <v>202</v>
      </c>
      <c r="G10" s="159" t="s">
        <v>664</v>
      </c>
      <c r="H10" s="162" t="s">
        <v>171</v>
      </c>
      <c r="I10" s="162">
        <v>0.2</v>
      </c>
      <c r="J10" s="185" t="s">
        <v>345</v>
      </c>
      <c r="K10" s="162">
        <v>2473621</v>
      </c>
      <c r="L10" s="164">
        <v>1236810</v>
      </c>
      <c r="M10" s="165">
        <v>1236811</v>
      </c>
      <c r="N10" s="166">
        <v>0.5</v>
      </c>
      <c r="O10" s="164">
        <v>0</v>
      </c>
      <c r="P10" s="164">
        <v>0</v>
      </c>
      <c r="Q10" s="165">
        <v>0</v>
      </c>
      <c r="R10" s="165">
        <v>0</v>
      </c>
      <c r="S10" s="165">
        <v>1236810</v>
      </c>
      <c r="T10" s="165">
        <v>0</v>
      </c>
      <c r="U10" s="165">
        <v>0</v>
      </c>
      <c r="V10" s="165">
        <v>0</v>
      </c>
      <c r="W10" s="165">
        <v>0</v>
      </c>
      <c r="X10" s="165">
        <v>0</v>
      </c>
      <c r="Y10" s="180" t="b">
        <f t="shared" si="4"/>
        <v>1</v>
      </c>
      <c r="Z10" s="55">
        <f t="shared" si="5"/>
        <v>0.5</v>
      </c>
      <c r="AA10" s="56" t="b">
        <f t="shared" si="6"/>
        <v>1</v>
      </c>
      <c r="AB10" s="56" t="b">
        <f t="shared" si="7"/>
        <v>1</v>
      </c>
    </row>
    <row r="11" spans="1:28" ht="36" customHeight="1">
      <c r="A11" s="159">
        <v>9</v>
      </c>
      <c r="B11" s="184" t="s">
        <v>587</v>
      </c>
      <c r="C11" s="160" t="s">
        <v>299</v>
      </c>
      <c r="D11" s="184" t="s">
        <v>632</v>
      </c>
      <c r="E11" s="161" t="s">
        <v>67</v>
      </c>
      <c r="F11" s="159" t="s">
        <v>437</v>
      </c>
      <c r="G11" s="159" t="s">
        <v>677</v>
      </c>
      <c r="H11" s="162" t="s">
        <v>171</v>
      </c>
      <c r="I11" s="162">
        <v>0.105</v>
      </c>
      <c r="J11" s="185" t="s">
        <v>703</v>
      </c>
      <c r="K11" s="162">
        <v>513600</v>
      </c>
      <c r="L11" s="164">
        <v>256800</v>
      </c>
      <c r="M11" s="165">
        <v>256800</v>
      </c>
      <c r="N11" s="166">
        <v>0.5</v>
      </c>
      <c r="O11" s="164">
        <v>0</v>
      </c>
      <c r="P11" s="164">
        <v>0</v>
      </c>
      <c r="Q11" s="165">
        <v>0</v>
      </c>
      <c r="R11" s="165">
        <v>0</v>
      </c>
      <c r="S11" s="165">
        <v>256800</v>
      </c>
      <c r="T11" s="165">
        <v>0</v>
      </c>
      <c r="U11" s="165">
        <v>0</v>
      </c>
      <c r="V11" s="165">
        <v>0</v>
      </c>
      <c r="W11" s="165">
        <v>0</v>
      </c>
      <c r="X11" s="165">
        <v>0</v>
      </c>
      <c r="Y11" s="180" t="b">
        <f t="shared" si="4"/>
        <v>1</v>
      </c>
      <c r="Z11" s="55">
        <f t="shared" si="5"/>
        <v>0.5</v>
      </c>
      <c r="AA11" s="56" t="b">
        <f t="shared" si="6"/>
        <v>1</v>
      </c>
      <c r="AB11" s="56" t="b">
        <f t="shared" si="7"/>
        <v>1</v>
      </c>
    </row>
    <row r="12" spans="1:28" ht="36" customHeight="1">
      <c r="A12" s="159">
        <v>10</v>
      </c>
      <c r="B12" s="184" t="s">
        <v>592</v>
      </c>
      <c r="C12" s="160" t="s">
        <v>299</v>
      </c>
      <c r="D12" s="184" t="s">
        <v>429</v>
      </c>
      <c r="E12" s="161" t="s">
        <v>64</v>
      </c>
      <c r="F12" s="159" t="s">
        <v>437</v>
      </c>
      <c r="G12" s="159" t="s">
        <v>682</v>
      </c>
      <c r="H12" s="162" t="s">
        <v>171</v>
      </c>
      <c r="I12" s="162">
        <v>0.3</v>
      </c>
      <c r="J12" s="185" t="s">
        <v>701</v>
      </c>
      <c r="K12" s="162">
        <v>2971500</v>
      </c>
      <c r="L12" s="164">
        <v>1485750</v>
      </c>
      <c r="M12" s="165">
        <v>1485750</v>
      </c>
      <c r="N12" s="166">
        <v>0.5</v>
      </c>
      <c r="O12" s="164">
        <v>0</v>
      </c>
      <c r="P12" s="164">
        <v>0</v>
      </c>
      <c r="Q12" s="165">
        <v>0</v>
      </c>
      <c r="R12" s="165">
        <v>0</v>
      </c>
      <c r="S12" s="165">
        <v>1485750</v>
      </c>
      <c r="T12" s="165">
        <v>0</v>
      </c>
      <c r="U12" s="165">
        <v>0</v>
      </c>
      <c r="V12" s="165">
        <v>0</v>
      </c>
      <c r="W12" s="165">
        <v>0</v>
      </c>
      <c r="X12" s="165">
        <v>0</v>
      </c>
      <c r="Y12" s="180" t="b">
        <f t="shared" si="4"/>
        <v>1</v>
      </c>
      <c r="Z12" s="55">
        <f t="shared" si="5"/>
        <v>0.5</v>
      </c>
      <c r="AA12" s="56" t="b">
        <f t="shared" si="6"/>
        <v>1</v>
      </c>
      <c r="AB12" s="56" t="b">
        <f t="shared" si="7"/>
        <v>1</v>
      </c>
    </row>
    <row r="13" spans="1:28" ht="36" customHeight="1">
      <c r="A13" s="159">
        <v>11</v>
      </c>
      <c r="B13" s="184" t="s">
        <v>597</v>
      </c>
      <c r="C13" s="160" t="s">
        <v>299</v>
      </c>
      <c r="D13" s="184" t="s">
        <v>623</v>
      </c>
      <c r="E13" s="161" t="s">
        <v>106</v>
      </c>
      <c r="F13" s="159" t="s">
        <v>186</v>
      </c>
      <c r="G13" s="159" t="s">
        <v>686</v>
      </c>
      <c r="H13" s="162" t="s">
        <v>160</v>
      </c>
      <c r="I13" s="162">
        <v>0.20699999999999999</v>
      </c>
      <c r="J13" s="185" t="s">
        <v>704</v>
      </c>
      <c r="K13" s="162">
        <v>662000</v>
      </c>
      <c r="L13" s="164">
        <v>331000</v>
      </c>
      <c r="M13" s="165">
        <v>331000</v>
      </c>
      <c r="N13" s="166">
        <v>0.5</v>
      </c>
      <c r="O13" s="164">
        <v>0</v>
      </c>
      <c r="P13" s="164">
        <v>0</v>
      </c>
      <c r="Q13" s="165">
        <v>0</v>
      </c>
      <c r="R13" s="165">
        <v>0</v>
      </c>
      <c r="S13" s="165">
        <v>331000</v>
      </c>
      <c r="T13" s="165">
        <v>0</v>
      </c>
      <c r="U13" s="165">
        <v>0</v>
      </c>
      <c r="V13" s="165">
        <v>0</v>
      </c>
      <c r="W13" s="165">
        <v>0</v>
      </c>
      <c r="X13" s="165">
        <v>0</v>
      </c>
      <c r="Y13" s="180" t="b">
        <f t="shared" si="4"/>
        <v>1</v>
      </c>
      <c r="Z13" s="55">
        <f t="shared" si="5"/>
        <v>0.5</v>
      </c>
      <c r="AA13" s="56" t="b">
        <f t="shared" si="6"/>
        <v>1</v>
      </c>
      <c r="AB13" s="56" t="b">
        <f t="shared" si="7"/>
        <v>1</v>
      </c>
    </row>
    <row r="14" spans="1:28" ht="36" customHeight="1">
      <c r="A14" s="159">
        <v>12</v>
      </c>
      <c r="B14" s="184" t="s">
        <v>598</v>
      </c>
      <c r="C14" s="160" t="s">
        <v>299</v>
      </c>
      <c r="D14" s="184" t="s">
        <v>637</v>
      </c>
      <c r="E14" s="161" t="s">
        <v>66</v>
      </c>
      <c r="F14" s="159" t="s">
        <v>437</v>
      </c>
      <c r="G14" s="159" t="s">
        <v>687</v>
      </c>
      <c r="H14" s="162" t="s">
        <v>171</v>
      </c>
      <c r="I14" s="162">
        <v>0.39</v>
      </c>
      <c r="J14" s="185" t="s">
        <v>705</v>
      </c>
      <c r="K14" s="162">
        <v>1458900</v>
      </c>
      <c r="L14" s="164">
        <v>729450</v>
      </c>
      <c r="M14" s="165">
        <v>729450</v>
      </c>
      <c r="N14" s="166">
        <v>0.5</v>
      </c>
      <c r="O14" s="164">
        <v>0</v>
      </c>
      <c r="P14" s="164">
        <v>0</v>
      </c>
      <c r="Q14" s="165">
        <v>0</v>
      </c>
      <c r="R14" s="165">
        <v>0</v>
      </c>
      <c r="S14" s="165">
        <v>729450</v>
      </c>
      <c r="T14" s="165">
        <v>0</v>
      </c>
      <c r="U14" s="165">
        <v>0</v>
      </c>
      <c r="V14" s="165">
        <v>0</v>
      </c>
      <c r="W14" s="165">
        <v>0</v>
      </c>
      <c r="X14" s="165">
        <v>0</v>
      </c>
      <c r="Y14" s="180" t="b">
        <f t="shared" si="4"/>
        <v>1</v>
      </c>
      <c r="Z14" s="55">
        <f t="shared" si="5"/>
        <v>0.5</v>
      </c>
      <c r="AA14" s="56" t="b">
        <f t="shared" si="6"/>
        <v>1</v>
      </c>
      <c r="AB14" s="56" t="b">
        <f t="shared" si="7"/>
        <v>1</v>
      </c>
    </row>
    <row r="15" spans="1:28" ht="36" customHeight="1">
      <c r="A15" s="159">
        <v>13</v>
      </c>
      <c r="B15" s="184" t="s">
        <v>569</v>
      </c>
      <c r="C15" s="160" t="s">
        <v>299</v>
      </c>
      <c r="D15" s="184" t="s">
        <v>621</v>
      </c>
      <c r="E15" s="161" t="s">
        <v>55</v>
      </c>
      <c r="F15" s="159" t="s">
        <v>438</v>
      </c>
      <c r="G15" s="159" t="s">
        <v>659</v>
      </c>
      <c r="H15" s="162" t="s">
        <v>171</v>
      </c>
      <c r="I15" s="162">
        <v>1.1000000000000001</v>
      </c>
      <c r="J15" s="185" t="s">
        <v>503</v>
      </c>
      <c r="K15" s="162">
        <v>3062726</v>
      </c>
      <c r="L15" s="164">
        <v>1531363</v>
      </c>
      <c r="M15" s="165">
        <v>1531363</v>
      </c>
      <c r="N15" s="166">
        <v>0.5</v>
      </c>
      <c r="O15" s="164">
        <v>0</v>
      </c>
      <c r="P15" s="164">
        <v>0</v>
      </c>
      <c r="Q15" s="165">
        <v>0</v>
      </c>
      <c r="R15" s="165">
        <v>0</v>
      </c>
      <c r="S15" s="165">
        <v>1531363</v>
      </c>
      <c r="T15" s="165">
        <v>0</v>
      </c>
      <c r="U15" s="165">
        <v>0</v>
      </c>
      <c r="V15" s="165">
        <v>0</v>
      </c>
      <c r="W15" s="165">
        <v>0</v>
      </c>
      <c r="X15" s="165">
        <v>0</v>
      </c>
      <c r="Y15" s="180" t="b">
        <f t="shared" si="4"/>
        <v>1</v>
      </c>
      <c r="Z15" s="55">
        <f t="shared" ref="Z15:Z53" si="8">ROUND(L15/K15,4)</f>
        <v>0.5</v>
      </c>
      <c r="AA15" s="56" t="b">
        <f t="shared" ref="AA15:AA53" si="9">Z15=N15</f>
        <v>1</v>
      </c>
      <c r="AB15" s="56" t="b">
        <f t="shared" ref="AB15:AB53" si="10">K15=L15+M15</f>
        <v>1</v>
      </c>
    </row>
    <row r="16" spans="1:28" ht="36" customHeight="1">
      <c r="A16" s="159">
        <v>14</v>
      </c>
      <c r="B16" s="184" t="s">
        <v>369</v>
      </c>
      <c r="C16" s="160" t="s">
        <v>299</v>
      </c>
      <c r="D16" s="184" t="s">
        <v>418</v>
      </c>
      <c r="E16" s="161" t="s">
        <v>73</v>
      </c>
      <c r="F16" s="159" t="s">
        <v>181</v>
      </c>
      <c r="G16" s="159" t="s">
        <v>464</v>
      </c>
      <c r="H16" s="162" t="s">
        <v>171</v>
      </c>
      <c r="I16" s="162">
        <v>0.56000000000000005</v>
      </c>
      <c r="J16" s="185" t="s">
        <v>514</v>
      </c>
      <c r="K16" s="162">
        <v>2234569</v>
      </c>
      <c r="L16" s="164">
        <v>1117284</v>
      </c>
      <c r="M16" s="165">
        <v>1117285</v>
      </c>
      <c r="N16" s="166">
        <v>0.5</v>
      </c>
      <c r="O16" s="164">
        <v>0</v>
      </c>
      <c r="P16" s="164">
        <v>0</v>
      </c>
      <c r="Q16" s="165">
        <v>0</v>
      </c>
      <c r="R16" s="165">
        <v>0</v>
      </c>
      <c r="S16" s="165">
        <v>1117284</v>
      </c>
      <c r="T16" s="165">
        <v>0</v>
      </c>
      <c r="U16" s="165">
        <v>0</v>
      </c>
      <c r="V16" s="165">
        <v>0</v>
      </c>
      <c r="W16" s="165">
        <v>0</v>
      </c>
      <c r="X16" s="165">
        <v>0</v>
      </c>
      <c r="Y16" s="180" t="b">
        <f t="shared" ref="Y16:Y53" si="11">L16=SUM(O16:X16)</f>
        <v>1</v>
      </c>
      <c r="Z16" s="55">
        <f t="shared" si="8"/>
        <v>0.5</v>
      </c>
      <c r="AA16" s="56" t="b">
        <f t="shared" si="9"/>
        <v>1</v>
      </c>
      <c r="AB16" s="56" t="b">
        <f t="shared" si="10"/>
        <v>1</v>
      </c>
    </row>
    <row r="17" spans="1:28" ht="36" customHeight="1">
      <c r="A17" s="159">
        <v>15</v>
      </c>
      <c r="B17" s="184" t="s">
        <v>561</v>
      </c>
      <c r="C17" s="160" t="s">
        <v>299</v>
      </c>
      <c r="D17" s="184" t="s">
        <v>613</v>
      </c>
      <c r="E17" s="161" t="s">
        <v>58</v>
      </c>
      <c r="F17" s="159" t="s">
        <v>438</v>
      </c>
      <c r="G17" s="159" t="s">
        <v>652</v>
      </c>
      <c r="H17" s="162" t="s">
        <v>171</v>
      </c>
      <c r="I17" s="162">
        <v>0.8</v>
      </c>
      <c r="J17" s="185" t="s">
        <v>333</v>
      </c>
      <c r="K17" s="162">
        <v>2317603</v>
      </c>
      <c r="L17" s="164">
        <v>1158801</v>
      </c>
      <c r="M17" s="165">
        <v>1158802</v>
      </c>
      <c r="N17" s="166">
        <v>0.5</v>
      </c>
      <c r="O17" s="164">
        <v>0</v>
      </c>
      <c r="P17" s="164">
        <v>0</v>
      </c>
      <c r="Q17" s="165">
        <v>0</v>
      </c>
      <c r="R17" s="165">
        <v>0</v>
      </c>
      <c r="S17" s="165">
        <v>1158801</v>
      </c>
      <c r="T17" s="165">
        <v>0</v>
      </c>
      <c r="U17" s="165">
        <v>0</v>
      </c>
      <c r="V17" s="165">
        <v>0</v>
      </c>
      <c r="W17" s="165">
        <v>0</v>
      </c>
      <c r="X17" s="165">
        <v>0</v>
      </c>
      <c r="Y17" s="180" t="b">
        <f t="shared" si="11"/>
        <v>1</v>
      </c>
      <c r="Z17" s="55">
        <f t="shared" si="8"/>
        <v>0.5</v>
      </c>
      <c r="AA17" s="56" t="b">
        <f t="shared" si="9"/>
        <v>1</v>
      </c>
      <c r="AB17" s="56" t="b">
        <f t="shared" si="10"/>
        <v>1</v>
      </c>
    </row>
    <row r="18" spans="1:28" ht="36" customHeight="1">
      <c r="A18" s="159">
        <v>16</v>
      </c>
      <c r="B18" s="184" t="s">
        <v>372</v>
      </c>
      <c r="C18" s="160" t="s">
        <v>299</v>
      </c>
      <c r="D18" s="184" t="s">
        <v>421</v>
      </c>
      <c r="E18" s="161" t="s">
        <v>107</v>
      </c>
      <c r="F18" s="159" t="s">
        <v>186</v>
      </c>
      <c r="G18" s="159" t="s">
        <v>467</v>
      </c>
      <c r="H18" s="162" t="s">
        <v>171</v>
      </c>
      <c r="I18" s="162">
        <v>0.89</v>
      </c>
      <c r="J18" s="185" t="s">
        <v>507</v>
      </c>
      <c r="K18" s="162">
        <v>4886459</v>
      </c>
      <c r="L18" s="164">
        <v>2443229</v>
      </c>
      <c r="M18" s="165">
        <v>2443230</v>
      </c>
      <c r="N18" s="166">
        <v>0.5</v>
      </c>
      <c r="O18" s="164">
        <v>0</v>
      </c>
      <c r="P18" s="164">
        <v>0</v>
      </c>
      <c r="Q18" s="165">
        <v>0</v>
      </c>
      <c r="R18" s="165">
        <v>0</v>
      </c>
      <c r="S18" s="165">
        <v>2443229</v>
      </c>
      <c r="T18" s="165">
        <v>0</v>
      </c>
      <c r="U18" s="165">
        <v>0</v>
      </c>
      <c r="V18" s="165">
        <v>0</v>
      </c>
      <c r="W18" s="165">
        <v>0</v>
      </c>
      <c r="X18" s="165">
        <v>0</v>
      </c>
      <c r="Y18" s="180" t="b">
        <f t="shared" si="11"/>
        <v>1</v>
      </c>
      <c r="Z18" s="55">
        <f t="shared" si="8"/>
        <v>0.5</v>
      </c>
      <c r="AA18" s="56" t="b">
        <f t="shared" si="9"/>
        <v>1</v>
      </c>
      <c r="AB18" s="56" t="b">
        <f t="shared" si="10"/>
        <v>1</v>
      </c>
    </row>
    <row r="19" spans="1:28" ht="36" customHeight="1">
      <c r="A19" s="159">
        <v>17</v>
      </c>
      <c r="B19" s="184" t="s">
        <v>376</v>
      </c>
      <c r="C19" s="160" t="s">
        <v>299</v>
      </c>
      <c r="D19" s="184" t="s">
        <v>424</v>
      </c>
      <c r="E19" s="161" t="s">
        <v>91</v>
      </c>
      <c r="F19" s="159" t="s">
        <v>440</v>
      </c>
      <c r="G19" s="159" t="s">
        <v>471</v>
      </c>
      <c r="H19" s="162" t="s">
        <v>171</v>
      </c>
      <c r="I19" s="162">
        <v>0.48</v>
      </c>
      <c r="J19" s="185" t="s">
        <v>515</v>
      </c>
      <c r="K19" s="162">
        <v>2620000</v>
      </c>
      <c r="L19" s="164">
        <v>1310000</v>
      </c>
      <c r="M19" s="165">
        <v>1310000</v>
      </c>
      <c r="N19" s="166">
        <v>0.5</v>
      </c>
      <c r="O19" s="164">
        <v>0</v>
      </c>
      <c r="P19" s="164">
        <v>0</v>
      </c>
      <c r="Q19" s="165">
        <v>0</v>
      </c>
      <c r="R19" s="165">
        <v>0</v>
      </c>
      <c r="S19" s="165">
        <v>1310000</v>
      </c>
      <c r="T19" s="165">
        <v>0</v>
      </c>
      <c r="U19" s="165">
        <v>0</v>
      </c>
      <c r="V19" s="165">
        <v>0</v>
      </c>
      <c r="W19" s="165">
        <v>0</v>
      </c>
      <c r="X19" s="165">
        <v>0</v>
      </c>
      <c r="Y19" s="180" t="b">
        <f t="shared" si="11"/>
        <v>1</v>
      </c>
      <c r="Z19" s="55">
        <f t="shared" si="8"/>
        <v>0.5</v>
      </c>
      <c r="AA19" s="56" t="b">
        <f t="shared" si="9"/>
        <v>1</v>
      </c>
      <c r="AB19" s="56" t="b">
        <f t="shared" si="10"/>
        <v>1</v>
      </c>
    </row>
    <row r="20" spans="1:28" ht="33.75">
      <c r="A20" s="159">
        <v>18</v>
      </c>
      <c r="B20" s="184" t="s">
        <v>553</v>
      </c>
      <c r="C20" s="160" t="s">
        <v>299</v>
      </c>
      <c r="D20" s="184" t="s">
        <v>608</v>
      </c>
      <c r="E20" s="161" t="s">
        <v>62</v>
      </c>
      <c r="F20" s="159" t="s">
        <v>437</v>
      </c>
      <c r="G20" s="159" t="s">
        <v>644</v>
      </c>
      <c r="H20" s="162" t="s">
        <v>160</v>
      </c>
      <c r="I20" s="162">
        <v>1.1599999999999999</v>
      </c>
      <c r="J20" s="185" t="s">
        <v>503</v>
      </c>
      <c r="K20" s="162">
        <v>9000000</v>
      </c>
      <c r="L20" s="164">
        <v>4500000</v>
      </c>
      <c r="M20" s="165">
        <v>4500000</v>
      </c>
      <c r="N20" s="166">
        <v>0.5</v>
      </c>
      <c r="O20" s="164">
        <v>0</v>
      </c>
      <c r="P20" s="164">
        <v>0</v>
      </c>
      <c r="Q20" s="165">
        <v>0</v>
      </c>
      <c r="R20" s="165">
        <v>0</v>
      </c>
      <c r="S20" s="165">
        <v>4500000</v>
      </c>
      <c r="T20" s="165">
        <v>0</v>
      </c>
      <c r="U20" s="165">
        <v>0</v>
      </c>
      <c r="V20" s="165">
        <v>0</v>
      </c>
      <c r="W20" s="165">
        <v>0</v>
      </c>
      <c r="X20" s="165">
        <v>0</v>
      </c>
      <c r="Y20" s="180" t="b">
        <f t="shared" si="11"/>
        <v>1</v>
      </c>
      <c r="Z20" s="55">
        <f t="shared" si="8"/>
        <v>0.5</v>
      </c>
      <c r="AA20" s="56" t="b">
        <f t="shared" si="9"/>
        <v>1</v>
      </c>
      <c r="AB20" s="56" t="b">
        <f t="shared" si="10"/>
        <v>1</v>
      </c>
    </row>
    <row r="21" spans="1:28" ht="33.75">
      <c r="A21" s="159">
        <v>19</v>
      </c>
      <c r="B21" s="184" t="s">
        <v>555</v>
      </c>
      <c r="C21" s="160" t="s">
        <v>299</v>
      </c>
      <c r="D21" s="184" t="s">
        <v>424</v>
      </c>
      <c r="E21" s="161" t="s">
        <v>91</v>
      </c>
      <c r="F21" s="159" t="s">
        <v>440</v>
      </c>
      <c r="G21" s="159" t="s">
        <v>646</v>
      </c>
      <c r="H21" s="162" t="s">
        <v>171</v>
      </c>
      <c r="I21" s="162">
        <v>0.73</v>
      </c>
      <c r="J21" s="185" t="s">
        <v>515</v>
      </c>
      <c r="K21" s="162">
        <v>1896000</v>
      </c>
      <c r="L21" s="164">
        <v>948000</v>
      </c>
      <c r="M21" s="165">
        <v>948000</v>
      </c>
      <c r="N21" s="166">
        <v>0.5</v>
      </c>
      <c r="O21" s="164">
        <v>0</v>
      </c>
      <c r="P21" s="164">
        <v>0</v>
      </c>
      <c r="Q21" s="165">
        <v>0</v>
      </c>
      <c r="R21" s="165">
        <v>0</v>
      </c>
      <c r="S21" s="165">
        <v>948000</v>
      </c>
      <c r="T21" s="165">
        <v>0</v>
      </c>
      <c r="U21" s="165">
        <v>0</v>
      </c>
      <c r="V21" s="165">
        <v>0</v>
      </c>
      <c r="W21" s="165">
        <v>0</v>
      </c>
      <c r="X21" s="165">
        <v>0</v>
      </c>
      <c r="Y21" s="180" t="b">
        <f t="shared" si="11"/>
        <v>1</v>
      </c>
      <c r="Z21" s="55">
        <f t="shared" si="8"/>
        <v>0.5</v>
      </c>
      <c r="AA21" s="56" t="b">
        <f t="shared" si="9"/>
        <v>1</v>
      </c>
      <c r="AB21" s="56" t="b">
        <f t="shared" si="10"/>
        <v>1</v>
      </c>
    </row>
    <row r="22" spans="1:28" ht="33.75">
      <c r="A22" s="159">
        <v>20</v>
      </c>
      <c r="B22" s="184" t="s">
        <v>557</v>
      </c>
      <c r="C22" s="160" t="s">
        <v>299</v>
      </c>
      <c r="D22" s="184" t="s">
        <v>610</v>
      </c>
      <c r="E22" s="161" t="s">
        <v>65</v>
      </c>
      <c r="F22" s="159" t="s">
        <v>437</v>
      </c>
      <c r="G22" s="159" t="s">
        <v>648</v>
      </c>
      <c r="H22" s="162" t="s">
        <v>160</v>
      </c>
      <c r="I22" s="162">
        <v>0.27</v>
      </c>
      <c r="J22" s="185" t="s">
        <v>517</v>
      </c>
      <c r="K22" s="162">
        <v>2236688</v>
      </c>
      <c r="L22" s="164">
        <v>1118344</v>
      </c>
      <c r="M22" s="165">
        <v>1118344</v>
      </c>
      <c r="N22" s="166">
        <v>0.5</v>
      </c>
      <c r="O22" s="164">
        <v>0</v>
      </c>
      <c r="P22" s="164">
        <v>0</v>
      </c>
      <c r="Q22" s="165">
        <v>0</v>
      </c>
      <c r="R22" s="165">
        <v>0</v>
      </c>
      <c r="S22" s="165">
        <v>1118344</v>
      </c>
      <c r="T22" s="165">
        <v>0</v>
      </c>
      <c r="U22" s="165">
        <v>0</v>
      </c>
      <c r="V22" s="165">
        <v>0</v>
      </c>
      <c r="W22" s="165">
        <v>0</v>
      </c>
      <c r="X22" s="165">
        <v>0</v>
      </c>
      <c r="Y22" s="180" t="b">
        <f t="shared" si="11"/>
        <v>1</v>
      </c>
      <c r="Z22" s="55">
        <f t="shared" si="8"/>
        <v>0.5</v>
      </c>
      <c r="AA22" s="56" t="b">
        <f t="shared" si="9"/>
        <v>1</v>
      </c>
      <c r="AB22" s="56" t="b">
        <f t="shared" si="10"/>
        <v>1</v>
      </c>
    </row>
    <row r="23" spans="1:28" ht="33.75">
      <c r="A23" s="159">
        <v>21</v>
      </c>
      <c r="B23" s="184" t="s">
        <v>558</v>
      </c>
      <c r="C23" s="160" t="s">
        <v>299</v>
      </c>
      <c r="D23" s="184" t="s">
        <v>421</v>
      </c>
      <c r="E23" s="161" t="s">
        <v>107</v>
      </c>
      <c r="F23" s="159" t="s">
        <v>186</v>
      </c>
      <c r="G23" s="159" t="s">
        <v>649</v>
      </c>
      <c r="H23" s="162" t="s">
        <v>160</v>
      </c>
      <c r="I23" s="162">
        <v>1.95</v>
      </c>
      <c r="J23" s="185" t="s">
        <v>507</v>
      </c>
      <c r="K23" s="162">
        <v>8907078</v>
      </c>
      <c r="L23" s="164">
        <v>4453539</v>
      </c>
      <c r="M23" s="165">
        <v>4453539</v>
      </c>
      <c r="N23" s="166">
        <v>0.5</v>
      </c>
      <c r="O23" s="164">
        <v>0</v>
      </c>
      <c r="P23" s="164">
        <v>0</v>
      </c>
      <c r="Q23" s="165">
        <v>0</v>
      </c>
      <c r="R23" s="165">
        <v>0</v>
      </c>
      <c r="S23" s="165">
        <v>4453539</v>
      </c>
      <c r="T23" s="165">
        <v>0</v>
      </c>
      <c r="U23" s="165">
        <v>0</v>
      </c>
      <c r="V23" s="165">
        <v>0</v>
      </c>
      <c r="W23" s="165">
        <v>0</v>
      </c>
      <c r="X23" s="165">
        <v>0</v>
      </c>
      <c r="Y23" s="180" t="b">
        <f t="shared" si="11"/>
        <v>1</v>
      </c>
      <c r="Z23" s="55">
        <f t="shared" si="8"/>
        <v>0.5</v>
      </c>
      <c r="AA23" s="56" t="b">
        <f t="shared" si="9"/>
        <v>1</v>
      </c>
      <c r="AB23" s="56" t="b">
        <f t="shared" si="10"/>
        <v>1</v>
      </c>
    </row>
    <row r="24" spans="1:28" ht="33.75">
      <c r="A24" s="159">
        <v>22</v>
      </c>
      <c r="B24" s="184" t="s">
        <v>560</v>
      </c>
      <c r="C24" s="160" t="s">
        <v>299</v>
      </c>
      <c r="D24" s="184" t="s">
        <v>612</v>
      </c>
      <c r="E24" s="161" t="s">
        <v>108</v>
      </c>
      <c r="F24" s="159" t="s">
        <v>186</v>
      </c>
      <c r="G24" s="159" t="s">
        <v>651</v>
      </c>
      <c r="H24" s="162" t="s">
        <v>171</v>
      </c>
      <c r="I24" s="162">
        <v>0.41</v>
      </c>
      <c r="J24" s="185" t="s">
        <v>503</v>
      </c>
      <c r="K24" s="162">
        <v>814070</v>
      </c>
      <c r="L24" s="164">
        <v>407035</v>
      </c>
      <c r="M24" s="165">
        <v>407035</v>
      </c>
      <c r="N24" s="166">
        <v>0.5</v>
      </c>
      <c r="O24" s="164">
        <v>0</v>
      </c>
      <c r="P24" s="164">
        <v>0</v>
      </c>
      <c r="Q24" s="165">
        <v>0</v>
      </c>
      <c r="R24" s="165">
        <v>0</v>
      </c>
      <c r="S24" s="165">
        <v>407035</v>
      </c>
      <c r="T24" s="165">
        <v>0</v>
      </c>
      <c r="U24" s="165">
        <v>0</v>
      </c>
      <c r="V24" s="165">
        <v>0</v>
      </c>
      <c r="W24" s="165">
        <v>0</v>
      </c>
      <c r="X24" s="165">
        <v>0</v>
      </c>
      <c r="Y24" s="180" t="b">
        <f t="shared" si="11"/>
        <v>1</v>
      </c>
      <c r="Z24" s="55">
        <f t="shared" si="8"/>
        <v>0.5</v>
      </c>
      <c r="AA24" s="56" t="b">
        <f t="shared" si="9"/>
        <v>1</v>
      </c>
      <c r="AB24" s="56" t="b">
        <f t="shared" si="10"/>
        <v>1</v>
      </c>
    </row>
    <row r="25" spans="1:28" ht="33.75">
      <c r="A25" s="159">
        <v>23</v>
      </c>
      <c r="B25" s="184" t="s">
        <v>562</v>
      </c>
      <c r="C25" s="160" t="s">
        <v>299</v>
      </c>
      <c r="D25" s="184" t="s">
        <v>614</v>
      </c>
      <c r="E25" s="161" t="s">
        <v>53</v>
      </c>
      <c r="F25" s="159" t="s">
        <v>164</v>
      </c>
      <c r="G25" s="159" t="s">
        <v>653</v>
      </c>
      <c r="H25" s="162" t="s">
        <v>171</v>
      </c>
      <c r="I25" s="162">
        <v>0.4</v>
      </c>
      <c r="J25" s="185" t="s">
        <v>510</v>
      </c>
      <c r="K25" s="162">
        <v>2604021</v>
      </c>
      <c r="L25" s="164">
        <v>1302010</v>
      </c>
      <c r="M25" s="165">
        <v>1302011</v>
      </c>
      <c r="N25" s="166">
        <v>0.5</v>
      </c>
      <c r="O25" s="164">
        <v>0</v>
      </c>
      <c r="P25" s="164">
        <v>0</v>
      </c>
      <c r="Q25" s="165">
        <v>0</v>
      </c>
      <c r="R25" s="165">
        <v>0</v>
      </c>
      <c r="S25" s="165">
        <v>1302010</v>
      </c>
      <c r="T25" s="165">
        <v>0</v>
      </c>
      <c r="U25" s="165">
        <v>0</v>
      </c>
      <c r="V25" s="165">
        <v>0</v>
      </c>
      <c r="W25" s="165">
        <v>0</v>
      </c>
      <c r="X25" s="165">
        <v>0</v>
      </c>
      <c r="Y25" s="180" t="b">
        <f t="shared" si="11"/>
        <v>1</v>
      </c>
      <c r="Z25" s="55">
        <f t="shared" si="8"/>
        <v>0.5</v>
      </c>
      <c r="AA25" s="56" t="b">
        <f t="shared" si="9"/>
        <v>1</v>
      </c>
      <c r="AB25" s="56" t="b">
        <f t="shared" si="10"/>
        <v>1</v>
      </c>
    </row>
    <row r="26" spans="1:28" ht="33.75">
      <c r="A26" s="159">
        <v>24</v>
      </c>
      <c r="B26" s="184" t="s">
        <v>563</v>
      </c>
      <c r="C26" s="160" t="s">
        <v>299</v>
      </c>
      <c r="D26" s="184" t="s">
        <v>615</v>
      </c>
      <c r="E26" s="161" t="s">
        <v>92</v>
      </c>
      <c r="F26" s="159" t="s">
        <v>239</v>
      </c>
      <c r="G26" s="159" t="s">
        <v>710</v>
      </c>
      <c r="H26" s="162" t="s">
        <v>160</v>
      </c>
      <c r="I26" s="162">
        <v>0.41</v>
      </c>
      <c r="J26" s="185" t="s">
        <v>508</v>
      </c>
      <c r="K26" s="162">
        <v>3440000</v>
      </c>
      <c r="L26" s="164">
        <v>1720000</v>
      </c>
      <c r="M26" s="165">
        <v>1720000</v>
      </c>
      <c r="N26" s="166">
        <v>0.5</v>
      </c>
      <c r="O26" s="164">
        <v>0</v>
      </c>
      <c r="P26" s="164">
        <v>0</v>
      </c>
      <c r="Q26" s="165">
        <v>0</v>
      </c>
      <c r="R26" s="165">
        <v>0</v>
      </c>
      <c r="S26" s="165">
        <v>1720000</v>
      </c>
      <c r="T26" s="165">
        <v>0</v>
      </c>
      <c r="U26" s="165">
        <v>0</v>
      </c>
      <c r="V26" s="165">
        <v>0</v>
      </c>
      <c r="W26" s="165">
        <v>0</v>
      </c>
      <c r="X26" s="165">
        <v>0</v>
      </c>
      <c r="Y26" s="180" t="b">
        <f t="shared" si="11"/>
        <v>1</v>
      </c>
      <c r="Z26" s="55">
        <f t="shared" si="8"/>
        <v>0.5</v>
      </c>
      <c r="AA26" s="56" t="b">
        <f t="shared" si="9"/>
        <v>1</v>
      </c>
      <c r="AB26" s="56" t="b">
        <f t="shared" si="10"/>
        <v>1</v>
      </c>
    </row>
    <row r="27" spans="1:28" ht="33.75">
      <c r="A27" s="159">
        <v>25</v>
      </c>
      <c r="B27" s="184" t="s">
        <v>565</v>
      </c>
      <c r="C27" s="160" t="s">
        <v>299</v>
      </c>
      <c r="D27" s="184" t="s">
        <v>617</v>
      </c>
      <c r="E27" s="161" t="s">
        <v>45</v>
      </c>
      <c r="F27" s="159" t="s">
        <v>439</v>
      </c>
      <c r="G27" s="159" t="s">
        <v>655</v>
      </c>
      <c r="H27" s="162" t="s">
        <v>171</v>
      </c>
      <c r="I27" s="162">
        <v>0.63349999999999995</v>
      </c>
      <c r="J27" s="185" t="s">
        <v>507</v>
      </c>
      <c r="K27" s="162">
        <v>1606528</v>
      </c>
      <c r="L27" s="164">
        <v>803264</v>
      </c>
      <c r="M27" s="165">
        <v>803264</v>
      </c>
      <c r="N27" s="166">
        <v>0.5</v>
      </c>
      <c r="O27" s="164">
        <v>0</v>
      </c>
      <c r="P27" s="164">
        <v>0</v>
      </c>
      <c r="Q27" s="165">
        <v>0</v>
      </c>
      <c r="R27" s="165">
        <v>0</v>
      </c>
      <c r="S27" s="165">
        <v>803264</v>
      </c>
      <c r="T27" s="165">
        <v>0</v>
      </c>
      <c r="U27" s="165">
        <v>0</v>
      </c>
      <c r="V27" s="165">
        <v>0</v>
      </c>
      <c r="W27" s="165">
        <v>0</v>
      </c>
      <c r="X27" s="165">
        <v>0</v>
      </c>
      <c r="Y27" s="180" t="b">
        <f t="shared" si="11"/>
        <v>1</v>
      </c>
      <c r="Z27" s="55">
        <f t="shared" si="8"/>
        <v>0.5</v>
      </c>
      <c r="AA27" s="56" t="b">
        <f t="shared" si="9"/>
        <v>1</v>
      </c>
      <c r="AB27" s="56" t="b">
        <f t="shared" si="10"/>
        <v>1</v>
      </c>
    </row>
    <row r="28" spans="1:28" ht="33.75">
      <c r="A28" s="159">
        <v>26</v>
      </c>
      <c r="B28" s="184" t="s">
        <v>566</v>
      </c>
      <c r="C28" s="160" t="s">
        <v>299</v>
      </c>
      <c r="D28" s="184" t="s">
        <v>618</v>
      </c>
      <c r="E28" s="161" t="s">
        <v>59</v>
      </c>
      <c r="F28" s="159" t="s">
        <v>438</v>
      </c>
      <c r="G28" s="159" t="s">
        <v>656</v>
      </c>
      <c r="H28" s="162" t="s">
        <v>171</v>
      </c>
      <c r="I28" s="162">
        <v>0.23499999999999999</v>
      </c>
      <c r="J28" s="185" t="s">
        <v>510</v>
      </c>
      <c r="K28" s="162">
        <v>1678947</v>
      </c>
      <c r="L28" s="164">
        <v>839473</v>
      </c>
      <c r="M28" s="165">
        <v>839474</v>
      </c>
      <c r="N28" s="166">
        <v>0.5</v>
      </c>
      <c r="O28" s="164">
        <v>0</v>
      </c>
      <c r="P28" s="164">
        <v>0</v>
      </c>
      <c r="Q28" s="165">
        <v>0</v>
      </c>
      <c r="R28" s="165">
        <v>0</v>
      </c>
      <c r="S28" s="165">
        <v>839473</v>
      </c>
      <c r="T28" s="165">
        <v>0</v>
      </c>
      <c r="U28" s="165">
        <v>0</v>
      </c>
      <c r="V28" s="165">
        <v>0</v>
      </c>
      <c r="W28" s="165">
        <v>0</v>
      </c>
      <c r="X28" s="165">
        <v>0</v>
      </c>
      <c r="Y28" s="180" t="b">
        <f t="shared" si="11"/>
        <v>1</v>
      </c>
      <c r="Z28" s="55">
        <f t="shared" si="8"/>
        <v>0.5</v>
      </c>
      <c r="AA28" s="56" t="b">
        <f t="shared" si="9"/>
        <v>1</v>
      </c>
      <c r="AB28" s="56" t="b">
        <f t="shared" si="10"/>
        <v>1</v>
      </c>
    </row>
    <row r="29" spans="1:28" ht="33.75">
      <c r="A29" s="159">
        <v>27</v>
      </c>
      <c r="B29" s="184" t="s">
        <v>567</v>
      </c>
      <c r="C29" s="160" t="s">
        <v>299</v>
      </c>
      <c r="D29" s="184" t="s">
        <v>619</v>
      </c>
      <c r="E29" s="161" t="s">
        <v>104</v>
      </c>
      <c r="F29" s="159" t="s">
        <v>186</v>
      </c>
      <c r="G29" s="159" t="s">
        <v>657</v>
      </c>
      <c r="H29" s="162" t="s">
        <v>171</v>
      </c>
      <c r="I29" s="162">
        <v>1.1000000000000001</v>
      </c>
      <c r="J29" s="185" t="s">
        <v>698</v>
      </c>
      <c r="K29" s="162">
        <v>1024920</v>
      </c>
      <c r="L29" s="164">
        <v>512460</v>
      </c>
      <c r="M29" s="165">
        <v>512460</v>
      </c>
      <c r="N29" s="166">
        <v>0.5</v>
      </c>
      <c r="O29" s="164">
        <v>0</v>
      </c>
      <c r="P29" s="164">
        <v>0</v>
      </c>
      <c r="Q29" s="165">
        <v>0</v>
      </c>
      <c r="R29" s="165">
        <v>0</v>
      </c>
      <c r="S29" s="165">
        <v>512460</v>
      </c>
      <c r="T29" s="165">
        <v>0</v>
      </c>
      <c r="U29" s="165">
        <v>0</v>
      </c>
      <c r="V29" s="165">
        <v>0</v>
      </c>
      <c r="W29" s="165">
        <v>0</v>
      </c>
      <c r="X29" s="165">
        <v>0</v>
      </c>
      <c r="Y29" s="180" t="b">
        <f t="shared" si="11"/>
        <v>1</v>
      </c>
      <c r="Z29" s="55">
        <f t="shared" si="8"/>
        <v>0.5</v>
      </c>
      <c r="AA29" s="56" t="b">
        <f t="shared" si="9"/>
        <v>1</v>
      </c>
      <c r="AB29" s="56" t="b">
        <f t="shared" si="10"/>
        <v>1</v>
      </c>
    </row>
    <row r="30" spans="1:28" ht="33.75">
      <c r="A30" s="159">
        <v>28</v>
      </c>
      <c r="B30" s="184" t="s">
        <v>571</v>
      </c>
      <c r="C30" s="160" t="s">
        <v>299</v>
      </c>
      <c r="D30" s="184" t="s">
        <v>622</v>
      </c>
      <c r="E30" s="161" t="s">
        <v>123</v>
      </c>
      <c r="F30" s="159" t="s">
        <v>202</v>
      </c>
      <c r="G30" s="159" t="s">
        <v>661</v>
      </c>
      <c r="H30" s="162" t="s">
        <v>248</v>
      </c>
      <c r="I30" s="162">
        <v>0.8</v>
      </c>
      <c r="J30" s="185" t="s">
        <v>340</v>
      </c>
      <c r="K30" s="162">
        <v>2799000</v>
      </c>
      <c r="L30" s="164">
        <v>1399500</v>
      </c>
      <c r="M30" s="165">
        <v>1399500</v>
      </c>
      <c r="N30" s="166">
        <v>0.5</v>
      </c>
      <c r="O30" s="164">
        <v>0</v>
      </c>
      <c r="P30" s="164">
        <v>0</v>
      </c>
      <c r="Q30" s="165">
        <v>0</v>
      </c>
      <c r="R30" s="165">
        <v>0</v>
      </c>
      <c r="S30" s="165">
        <v>1399500</v>
      </c>
      <c r="T30" s="165">
        <v>0</v>
      </c>
      <c r="U30" s="165">
        <v>0</v>
      </c>
      <c r="V30" s="165">
        <v>0</v>
      </c>
      <c r="W30" s="165">
        <v>0</v>
      </c>
      <c r="X30" s="165">
        <v>0</v>
      </c>
      <c r="Y30" s="180" t="b">
        <f t="shared" si="11"/>
        <v>1</v>
      </c>
      <c r="Z30" s="55">
        <f t="shared" si="8"/>
        <v>0.5</v>
      </c>
      <c r="AA30" s="56" t="b">
        <f t="shared" si="9"/>
        <v>1</v>
      </c>
      <c r="AB30" s="56" t="b">
        <f t="shared" si="10"/>
        <v>1</v>
      </c>
    </row>
    <row r="31" spans="1:28" ht="33.75">
      <c r="A31" s="159">
        <v>29</v>
      </c>
      <c r="B31" s="184" t="s">
        <v>576</v>
      </c>
      <c r="C31" s="160" t="s">
        <v>299</v>
      </c>
      <c r="D31" s="184" t="s">
        <v>625</v>
      </c>
      <c r="E31" s="161" t="s">
        <v>88</v>
      </c>
      <c r="F31" s="159" t="s">
        <v>441</v>
      </c>
      <c r="G31" s="159" t="s">
        <v>666</v>
      </c>
      <c r="H31" s="162" t="s">
        <v>171</v>
      </c>
      <c r="I31" s="162">
        <v>0.45</v>
      </c>
      <c r="J31" s="185" t="s">
        <v>507</v>
      </c>
      <c r="K31" s="162">
        <v>424435</v>
      </c>
      <c r="L31" s="164">
        <v>212217</v>
      </c>
      <c r="M31" s="165">
        <v>212218</v>
      </c>
      <c r="N31" s="166">
        <v>0.5</v>
      </c>
      <c r="O31" s="164">
        <v>0</v>
      </c>
      <c r="P31" s="164">
        <v>0</v>
      </c>
      <c r="Q31" s="165">
        <v>0</v>
      </c>
      <c r="R31" s="165">
        <v>0</v>
      </c>
      <c r="S31" s="165">
        <v>212217</v>
      </c>
      <c r="T31" s="165">
        <v>0</v>
      </c>
      <c r="U31" s="165">
        <v>0</v>
      </c>
      <c r="V31" s="165">
        <v>0</v>
      </c>
      <c r="W31" s="165">
        <v>0</v>
      </c>
      <c r="X31" s="165">
        <v>0</v>
      </c>
      <c r="Y31" s="180" t="b">
        <f t="shared" si="11"/>
        <v>1</v>
      </c>
      <c r="Z31" s="55">
        <f t="shared" si="8"/>
        <v>0.5</v>
      </c>
      <c r="AA31" s="56" t="b">
        <f t="shared" si="9"/>
        <v>1</v>
      </c>
      <c r="AB31" s="56" t="b">
        <f t="shared" si="10"/>
        <v>1</v>
      </c>
    </row>
    <row r="32" spans="1:28" ht="33.75">
      <c r="A32" s="159">
        <v>30</v>
      </c>
      <c r="B32" s="184" t="s">
        <v>577</v>
      </c>
      <c r="C32" s="160" t="s">
        <v>299</v>
      </c>
      <c r="D32" s="184" t="s">
        <v>626</v>
      </c>
      <c r="E32" s="161" t="s">
        <v>127</v>
      </c>
      <c r="F32" s="159" t="s">
        <v>158</v>
      </c>
      <c r="G32" s="159" t="s">
        <v>667</v>
      </c>
      <c r="H32" s="162" t="s">
        <v>171</v>
      </c>
      <c r="I32" s="162">
        <v>0.63</v>
      </c>
      <c r="J32" s="185" t="s">
        <v>700</v>
      </c>
      <c r="K32" s="162">
        <v>2057680</v>
      </c>
      <c r="L32" s="164">
        <v>1028840</v>
      </c>
      <c r="M32" s="165">
        <v>1028840</v>
      </c>
      <c r="N32" s="166">
        <v>0.5</v>
      </c>
      <c r="O32" s="164">
        <v>0</v>
      </c>
      <c r="P32" s="164">
        <v>0</v>
      </c>
      <c r="Q32" s="165">
        <v>0</v>
      </c>
      <c r="R32" s="165">
        <v>0</v>
      </c>
      <c r="S32" s="165">
        <v>1028840</v>
      </c>
      <c r="T32" s="165">
        <v>0</v>
      </c>
      <c r="U32" s="165">
        <v>0</v>
      </c>
      <c r="V32" s="165">
        <v>0</v>
      </c>
      <c r="W32" s="165">
        <v>0</v>
      </c>
      <c r="X32" s="165">
        <v>0</v>
      </c>
      <c r="Y32" s="180" t="b">
        <f t="shared" si="11"/>
        <v>1</v>
      </c>
      <c r="Z32" s="55">
        <f t="shared" si="8"/>
        <v>0.5</v>
      </c>
      <c r="AA32" s="56" t="b">
        <f t="shared" si="9"/>
        <v>1</v>
      </c>
      <c r="AB32" s="56" t="b">
        <f t="shared" si="10"/>
        <v>1</v>
      </c>
    </row>
    <row r="33" spans="1:28" ht="33.75">
      <c r="A33" s="159">
        <v>31</v>
      </c>
      <c r="B33" s="184" t="s">
        <v>578</v>
      </c>
      <c r="C33" s="160" t="s">
        <v>299</v>
      </c>
      <c r="D33" s="184" t="s">
        <v>627</v>
      </c>
      <c r="E33" s="161" t="s">
        <v>84</v>
      </c>
      <c r="F33" s="159" t="s">
        <v>641</v>
      </c>
      <c r="G33" s="159" t="s">
        <v>668</v>
      </c>
      <c r="H33" s="162" t="s">
        <v>171</v>
      </c>
      <c r="I33" s="162">
        <v>0.65</v>
      </c>
      <c r="J33" s="185" t="s">
        <v>343</v>
      </c>
      <c r="K33" s="162">
        <v>1258000</v>
      </c>
      <c r="L33" s="164">
        <v>629000</v>
      </c>
      <c r="M33" s="165">
        <v>629000</v>
      </c>
      <c r="N33" s="166">
        <v>0.5</v>
      </c>
      <c r="O33" s="164">
        <v>0</v>
      </c>
      <c r="P33" s="164">
        <v>0</v>
      </c>
      <c r="Q33" s="165">
        <v>0</v>
      </c>
      <c r="R33" s="165">
        <v>0</v>
      </c>
      <c r="S33" s="165">
        <v>629000</v>
      </c>
      <c r="T33" s="165">
        <v>0</v>
      </c>
      <c r="U33" s="165">
        <v>0</v>
      </c>
      <c r="V33" s="165">
        <v>0</v>
      </c>
      <c r="W33" s="165">
        <v>0</v>
      </c>
      <c r="X33" s="165">
        <v>0</v>
      </c>
      <c r="Y33" s="180" t="b">
        <f t="shared" si="11"/>
        <v>1</v>
      </c>
      <c r="Z33" s="55">
        <f t="shared" si="8"/>
        <v>0.5</v>
      </c>
      <c r="AA33" s="56" t="b">
        <f t="shared" si="9"/>
        <v>1</v>
      </c>
      <c r="AB33" s="56" t="b">
        <f t="shared" si="10"/>
        <v>1</v>
      </c>
    </row>
    <row r="34" spans="1:28" ht="33.75">
      <c r="A34" s="159">
        <v>32</v>
      </c>
      <c r="B34" s="184" t="s">
        <v>579</v>
      </c>
      <c r="C34" s="160" t="s">
        <v>299</v>
      </c>
      <c r="D34" s="184" t="s">
        <v>628</v>
      </c>
      <c r="E34" s="161" t="s">
        <v>128</v>
      </c>
      <c r="F34" s="159" t="s">
        <v>158</v>
      </c>
      <c r="G34" s="159" t="s">
        <v>669</v>
      </c>
      <c r="H34" s="162" t="s">
        <v>171</v>
      </c>
      <c r="I34" s="162">
        <v>1.07</v>
      </c>
      <c r="J34" s="185" t="s">
        <v>345</v>
      </c>
      <c r="K34" s="162">
        <v>2727513</v>
      </c>
      <c r="L34" s="164">
        <v>1363756</v>
      </c>
      <c r="M34" s="165">
        <v>1363757</v>
      </c>
      <c r="N34" s="166">
        <v>0.5</v>
      </c>
      <c r="O34" s="164">
        <v>0</v>
      </c>
      <c r="P34" s="164">
        <v>0</v>
      </c>
      <c r="Q34" s="165">
        <v>0</v>
      </c>
      <c r="R34" s="165">
        <v>0</v>
      </c>
      <c r="S34" s="165">
        <v>1363756</v>
      </c>
      <c r="T34" s="165">
        <v>0</v>
      </c>
      <c r="U34" s="165">
        <v>0</v>
      </c>
      <c r="V34" s="165">
        <v>0</v>
      </c>
      <c r="W34" s="165">
        <v>0</v>
      </c>
      <c r="X34" s="165">
        <v>0</v>
      </c>
      <c r="Y34" s="180" t="b">
        <f t="shared" si="11"/>
        <v>1</v>
      </c>
      <c r="Z34" s="55">
        <f t="shared" si="8"/>
        <v>0.5</v>
      </c>
      <c r="AA34" s="56" t="b">
        <f t="shared" si="9"/>
        <v>1</v>
      </c>
      <c r="AB34" s="56" t="b">
        <f t="shared" si="10"/>
        <v>1</v>
      </c>
    </row>
    <row r="35" spans="1:28" ht="45">
      <c r="A35" s="159">
        <v>33</v>
      </c>
      <c r="B35" s="184" t="s">
        <v>580</v>
      </c>
      <c r="C35" s="160" t="s">
        <v>299</v>
      </c>
      <c r="D35" s="184" t="s">
        <v>628</v>
      </c>
      <c r="E35" s="161" t="s">
        <v>128</v>
      </c>
      <c r="F35" s="159" t="s">
        <v>158</v>
      </c>
      <c r="G35" s="159" t="s">
        <v>670</v>
      </c>
      <c r="H35" s="162" t="s">
        <v>171</v>
      </c>
      <c r="I35" s="162">
        <v>1.3</v>
      </c>
      <c r="J35" s="185" t="s">
        <v>333</v>
      </c>
      <c r="K35" s="162">
        <v>2843225</v>
      </c>
      <c r="L35" s="164">
        <v>1421612</v>
      </c>
      <c r="M35" s="165">
        <v>1421613</v>
      </c>
      <c r="N35" s="166">
        <v>0.5</v>
      </c>
      <c r="O35" s="164">
        <v>0</v>
      </c>
      <c r="P35" s="164">
        <v>0</v>
      </c>
      <c r="Q35" s="165">
        <v>0</v>
      </c>
      <c r="R35" s="165">
        <v>0</v>
      </c>
      <c r="S35" s="165">
        <v>1421612</v>
      </c>
      <c r="T35" s="165">
        <v>0</v>
      </c>
      <c r="U35" s="165">
        <v>0</v>
      </c>
      <c r="V35" s="165">
        <v>0</v>
      </c>
      <c r="W35" s="165">
        <v>0</v>
      </c>
      <c r="X35" s="165">
        <v>0</v>
      </c>
      <c r="Y35" s="180" t="b">
        <f t="shared" si="11"/>
        <v>1</v>
      </c>
      <c r="Z35" s="55">
        <f t="shared" si="8"/>
        <v>0.5</v>
      </c>
      <c r="AA35" s="56" t="b">
        <f t="shared" si="9"/>
        <v>1</v>
      </c>
      <c r="AB35" s="56" t="b">
        <f t="shared" si="10"/>
        <v>1</v>
      </c>
    </row>
    <row r="36" spans="1:28" ht="33.75">
      <c r="A36" s="159">
        <v>34</v>
      </c>
      <c r="B36" s="184" t="s">
        <v>581</v>
      </c>
      <c r="C36" s="160" t="s">
        <v>299</v>
      </c>
      <c r="D36" s="184" t="s">
        <v>402</v>
      </c>
      <c r="E36" s="161" t="s">
        <v>77</v>
      </c>
      <c r="F36" s="159" t="s">
        <v>208</v>
      </c>
      <c r="G36" s="159" t="s">
        <v>671</v>
      </c>
      <c r="H36" s="162" t="s">
        <v>171</v>
      </c>
      <c r="I36" s="162">
        <v>0.99</v>
      </c>
      <c r="J36" s="185" t="s">
        <v>497</v>
      </c>
      <c r="K36" s="162">
        <v>1375563</v>
      </c>
      <c r="L36" s="164">
        <v>687781</v>
      </c>
      <c r="M36" s="165">
        <v>687782</v>
      </c>
      <c r="N36" s="166">
        <v>0.5</v>
      </c>
      <c r="O36" s="164">
        <v>0</v>
      </c>
      <c r="P36" s="164">
        <v>0</v>
      </c>
      <c r="Q36" s="165">
        <v>0</v>
      </c>
      <c r="R36" s="165">
        <v>0</v>
      </c>
      <c r="S36" s="165">
        <v>687781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80" t="b">
        <f t="shared" si="11"/>
        <v>1</v>
      </c>
      <c r="Z36" s="55">
        <f t="shared" si="8"/>
        <v>0.5</v>
      </c>
      <c r="AA36" s="56" t="b">
        <f t="shared" si="9"/>
        <v>1</v>
      </c>
      <c r="AB36" s="56" t="b">
        <f t="shared" si="10"/>
        <v>1</v>
      </c>
    </row>
    <row r="37" spans="1:28" ht="33.75">
      <c r="A37" s="159">
        <v>35</v>
      </c>
      <c r="B37" s="184" t="s">
        <v>583</v>
      </c>
      <c r="C37" s="160" t="s">
        <v>299</v>
      </c>
      <c r="D37" s="184" t="s">
        <v>435</v>
      </c>
      <c r="E37" s="161" t="s">
        <v>118</v>
      </c>
      <c r="F37" s="159" t="s">
        <v>231</v>
      </c>
      <c r="G37" s="159" t="s">
        <v>673</v>
      </c>
      <c r="H37" s="162" t="s">
        <v>160</v>
      </c>
      <c r="I37" s="162">
        <v>0.73599999999999999</v>
      </c>
      <c r="J37" s="185" t="s">
        <v>507</v>
      </c>
      <c r="K37" s="162">
        <v>4655729</v>
      </c>
      <c r="L37" s="164">
        <v>2327864</v>
      </c>
      <c r="M37" s="165">
        <v>2327865</v>
      </c>
      <c r="N37" s="166">
        <v>0.5</v>
      </c>
      <c r="O37" s="164">
        <v>0</v>
      </c>
      <c r="P37" s="164">
        <v>0</v>
      </c>
      <c r="Q37" s="165">
        <v>0</v>
      </c>
      <c r="R37" s="165">
        <v>0</v>
      </c>
      <c r="S37" s="165">
        <v>2327864</v>
      </c>
      <c r="T37" s="165">
        <v>0</v>
      </c>
      <c r="U37" s="165">
        <v>0</v>
      </c>
      <c r="V37" s="165">
        <v>0</v>
      </c>
      <c r="W37" s="165">
        <v>0</v>
      </c>
      <c r="X37" s="165">
        <v>0</v>
      </c>
      <c r="Y37" s="180" t="b">
        <f t="shared" si="11"/>
        <v>1</v>
      </c>
      <c r="Z37" s="55">
        <f t="shared" si="8"/>
        <v>0.5</v>
      </c>
      <c r="AA37" s="56" t="b">
        <f t="shared" si="9"/>
        <v>1</v>
      </c>
      <c r="AB37" s="56" t="b">
        <f t="shared" si="10"/>
        <v>1</v>
      </c>
    </row>
    <row r="38" spans="1:28" ht="33.75">
      <c r="A38" s="159">
        <v>36</v>
      </c>
      <c r="B38" s="184" t="s">
        <v>584</v>
      </c>
      <c r="C38" s="160" t="s">
        <v>299</v>
      </c>
      <c r="D38" s="184" t="s">
        <v>435</v>
      </c>
      <c r="E38" s="161" t="s">
        <v>118</v>
      </c>
      <c r="F38" s="159" t="s">
        <v>231</v>
      </c>
      <c r="G38" s="159" t="s">
        <v>674</v>
      </c>
      <c r="H38" s="162" t="s">
        <v>160</v>
      </c>
      <c r="I38" s="162">
        <v>0.72</v>
      </c>
      <c r="J38" s="185" t="s">
        <v>507</v>
      </c>
      <c r="K38" s="162">
        <v>5745193</v>
      </c>
      <c r="L38" s="164">
        <v>2872596</v>
      </c>
      <c r="M38" s="165">
        <v>2872597</v>
      </c>
      <c r="N38" s="166">
        <v>0.5</v>
      </c>
      <c r="O38" s="164">
        <v>0</v>
      </c>
      <c r="P38" s="164">
        <v>0</v>
      </c>
      <c r="Q38" s="165">
        <v>0</v>
      </c>
      <c r="R38" s="165">
        <v>0</v>
      </c>
      <c r="S38" s="165">
        <v>2872596</v>
      </c>
      <c r="T38" s="165">
        <v>0</v>
      </c>
      <c r="U38" s="165">
        <v>0</v>
      </c>
      <c r="V38" s="165">
        <v>0</v>
      </c>
      <c r="W38" s="165">
        <v>0</v>
      </c>
      <c r="X38" s="165">
        <v>0</v>
      </c>
      <c r="Y38" s="180" t="b">
        <f t="shared" si="11"/>
        <v>1</v>
      </c>
      <c r="Z38" s="55">
        <f t="shared" si="8"/>
        <v>0.5</v>
      </c>
      <c r="AA38" s="56" t="b">
        <f t="shared" si="9"/>
        <v>1</v>
      </c>
      <c r="AB38" s="56" t="b">
        <f t="shared" si="10"/>
        <v>1</v>
      </c>
    </row>
    <row r="39" spans="1:28" ht="33.75">
      <c r="A39" s="159">
        <v>37</v>
      </c>
      <c r="B39" s="184" t="s">
        <v>585</v>
      </c>
      <c r="C39" s="160" t="s">
        <v>299</v>
      </c>
      <c r="D39" s="184" t="s">
        <v>630</v>
      </c>
      <c r="E39" s="161" t="s">
        <v>132</v>
      </c>
      <c r="F39" s="159" t="s">
        <v>236</v>
      </c>
      <c r="G39" s="159" t="s">
        <v>675</v>
      </c>
      <c r="H39" s="162" t="s">
        <v>160</v>
      </c>
      <c r="I39" s="162">
        <v>0.21</v>
      </c>
      <c r="J39" s="185" t="s">
        <v>701</v>
      </c>
      <c r="K39" s="162">
        <v>974478</v>
      </c>
      <c r="L39" s="164">
        <v>487239</v>
      </c>
      <c r="M39" s="165">
        <v>487239</v>
      </c>
      <c r="N39" s="166">
        <v>0.5</v>
      </c>
      <c r="O39" s="164">
        <v>0</v>
      </c>
      <c r="P39" s="164">
        <v>0</v>
      </c>
      <c r="Q39" s="165">
        <v>0</v>
      </c>
      <c r="R39" s="165">
        <v>0</v>
      </c>
      <c r="S39" s="165">
        <v>487239</v>
      </c>
      <c r="T39" s="165">
        <v>0</v>
      </c>
      <c r="U39" s="165">
        <v>0</v>
      </c>
      <c r="V39" s="165">
        <v>0</v>
      </c>
      <c r="W39" s="165">
        <v>0</v>
      </c>
      <c r="X39" s="165">
        <v>0</v>
      </c>
      <c r="Y39" s="180" t="b">
        <f t="shared" si="11"/>
        <v>1</v>
      </c>
      <c r="Z39" s="55">
        <f t="shared" si="8"/>
        <v>0.5</v>
      </c>
      <c r="AA39" s="56" t="b">
        <f t="shared" si="9"/>
        <v>1</v>
      </c>
      <c r="AB39" s="56" t="b">
        <f t="shared" si="10"/>
        <v>1</v>
      </c>
    </row>
    <row r="40" spans="1:28" ht="33.75">
      <c r="A40" s="159">
        <v>38</v>
      </c>
      <c r="B40" s="184" t="s">
        <v>586</v>
      </c>
      <c r="C40" s="160" t="s">
        <v>299</v>
      </c>
      <c r="D40" s="184" t="s">
        <v>631</v>
      </c>
      <c r="E40" s="161" t="s">
        <v>50</v>
      </c>
      <c r="F40" s="159" t="s">
        <v>439</v>
      </c>
      <c r="G40" s="159" t="s">
        <v>676</v>
      </c>
      <c r="H40" s="162" t="s">
        <v>171</v>
      </c>
      <c r="I40" s="162">
        <v>0.89</v>
      </c>
      <c r="J40" s="185" t="s">
        <v>702</v>
      </c>
      <c r="K40" s="162">
        <v>689692.5</v>
      </c>
      <c r="L40" s="164">
        <v>344846</v>
      </c>
      <c r="M40" s="165">
        <v>344846.5</v>
      </c>
      <c r="N40" s="166">
        <v>0.5</v>
      </c>
      <c r="O40" s="164">
        <v>0</v>
      </c>
      <c r="P40" s="164">
        <v>0</v>
      </c>
      <c r="Q40" s="165">
        <v>0</v>
      </c>
      <c r="R40" s="165">
        <v>0</v>
      </c>
      <c r="S40" s="165">
        <v>344846</v>
      </c>
      <c r="T40" s="165">
        <v>0</v>
      </c>
      <c r="U40" s="165">
        <v>0</v>
      </c>
      <c r="V40" s="165">
        <v>0</v>
      </c>
      <c r="W40" s="165">
        <v>0</v>
      </c>
      <c r="X40" s="165">
        <v>0</v>
      </c>
      <c r="Y40" s="180" t="b">
        <f t="shared" si="11"/>
        <v>1</v>
      </c>
      <c r="Z40" s="55">
        <f t="shared" si="8"/>
        <v>0.5</v>
      </c>
      <c r="AA40" s="56" t="b">
        <f t="shared" si="9"/>
        <v>1</v>
      </c>
      <c r="AB40" s="56" t="b">
        <f t="shared" si="10"/>
        <v>1</v>
      </c>
    </row>
    <row r="41" spans="1:28" ht="33.75">
      <c r="A41" s="159">
        <v>39</v>
      </c>
      <c r="B41" s="184" t="s">
        <v>588</v>
      </c>
      <c r="C41" s="160" t="s">
        <v>299</v>
      </c>
      <c r="D41" s="184" t="s">
        <v>207</v>
      </c>
      <c r="E41" s="161" t="s">
        <v>82</v>
      </c>
      <c r="F41" s="159" t="s">
        <v>208</v>
      </c>
      <c r="G41" s="159" t="s">
        <v>678</v>
      </c>
      <c r="H41" s="162" t="s">
        <v>160</v>
      </c>
      <c r="I41" s="162">
        <v>0.87</v>
      </c>
      <c r="J41" s="185" t="s">
        <v>704</v>
      </c>
      <c r="K41" s="162">
        <v>1587559</v>
      </c>
      <c r="L41" s="164">
        <v>793779</v>
      </c>
      <c r="M41" s="165">
        <v>793780</v>
      </c>
      <c r="N41" s="166">
        <v>0.5</v>
      </c>
      <c r="O41" s="164">
        <v>0</v>
      </c>
      <c r="P41" s="164">
        <v>0</v>
      </c>
      <c r="Q41" s="165">
        <v>0</v>
      </c>
      <c r="R41" s="165">
        <v>0</v>
      </c>
      <c r="S41" s="165">
        <v>793779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80" t="b">
        <f t="shared" si="11"/>
        <v>1</v>
      </c>
      <c r="Z41" s="55">
        <f t="shared" si="8"/>
        <v>0.5</v>
      </c>
      <c r="AA41" s="56" t="b">
        <f t="shared" si="9"/>
        <v>1</v>
      </c>
      <c r="AB41" s="56" t="b">
        <f t="shared" si="10"/>
        <v>1</v>
      </c>
    </row>
    <row r="42" spans="1:28" ht="33.75">
      <c r="A42" s="159">
        <v>40</v>
      </c>
      <c r="B42" s="184" t="s">
        <v>589</v>
      </c>
      <c r="C42" s="160" t="s">
        <v>299</v>
      </c>
      <c r="D42" s="184" t="s">
        <v>633</v>
      </c>
      <c r="E42" s="161" t="s">
        <v>105</v>
      </c>
      <c r="F42" s="159" t="s">
        <v>186</v>
      </c>
      <c r="G42" s="159" t="s">
        <v>679</v>
      </c>
      <c r="H42" s="162" t="s">
        <v>171</v>
      </c>
      <c r="I42" s="162">
        <v>0.73</v>
      </c>
      <c r="J42" s="185" t="s">
        <v>338</v>
      </c>
      <c r="K42" s="162">
        <v>812005</v>
      </c>
      <c r="L42" s="164">
        <v>406002</v>
      </c>
      <c r="M42" s="165">
        <v>406003</v>
      </c>
      <c r="N42" s="166">
        <v>0.5</v>
      </c>
      <c r="O42" s="164">
        <v>0</v>
      </c>
      <c r="P42" s="164">
        <v>0</v>
      </c>
      <c r="Q42" s="165">
        <v>0</v>
      </c>
      <c r="R42" s="165">
        <v>0</v>
      </c>
      <c r="S42" s="165">
        <v>406002</v>
      </c>
      <c r="T42" s="165">
        <v>0</v>
      </c>
      <c r="U42" s="165">
        <v>0</v>
      </c>
      <c r="V42" s="165">
        <v>0</v>
      </c>
      <c r="W42" s="165">
        <v>0</v>
      </c>
      <c r="X42" s="165">
        <v>0</v>
      </c>
      <c r="Y42" s="180" t="b">
        <f t="shared" si="11"/>
        <v>1</v>
      </c>
      <c r="Z42" s="55">
        <f t="shared" si="8"/>
        <v>0.5</v>
      </c>
      <c r="AA42" s="56" t="b">
        <f t="shared" si="9"/>
        <v>1</v>
      </c>
      <c r="AB42" s="56" t="b">
        <f t="shared" si="10"/>
        <v>1</v>
      </c>
    </row>
    <row r="43" spans="1:28" ht="33.75">
      <c r="A43" s="159">
        <v>41</v>
      </c>
      <c r="B43" s="184" t="s">
        <v>590</v>
      </c>
      <c r="C43" s="160" t="s">
        <v>299</v>
      </c>
      <c r="D43" s="184" t="s">
        <v>427</v>
      </c>
      <c r="E43" s="161" t="s">
        <v>121</v>
      </c>
      <c r="F43" s="159" t="s">
        <v>202</v>
      </c>
      <c r="G43" s="159" t="s">
        <v>680</v>
      </c>
      <c r="H43" s="162" t="s">
        <v>248</v>
      </c>
      <c r="I43" s="162">
        <v>0.21</v>
      </c>
      <c r="J43" s="185" t="s">
        <v>515</v>
      </c>
      <c r="K43" s="162">
        <v>600000</v>
      </c>
      <c r="L43" s="164">
        <v>300000</v>
      </c>
      <c r="M43" s="165">
        <v>300000</v>
      </c>
      <c r="N43" s="166">
        <v>0.5</v>
      </c>
      <c r="O43" s="164">
        <v>0</v>
      </c>
      <c r="P43" s="164">
        <v>0</v>
      </c>
      <c r="Q43" s="165">
        <v>0</v>
      </c>
      <c r="R43" s="165">
        <v>0</v>
      </c>
      <c r="S43" s="165">
        <v>300000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180" t="b">
        <f t="shared" si="11"/>
        <v>1</v>
      </c>
      <c r="Z43" s="55">
        <f t="shared" si="8"/>
        <v>0.5</v>
      </c>
      <c r="AA43" s="56" t="b">
        <f t="shared" si="9"/>
        <v>1</v>
      </c>
      <c r="AB43" s="56" t="b">
        <f t="shared" si="10"/>
        <v>1</v>
      </c>
    </row>
    <row r="44" spans="1:28" ht="33.75">
      <c r="A44" s="159">
        <v>42</v>
      </c>
      <c r="B44" s="184" t="s">
        <v>591</v>
      </c>
      <c r="C44" s="160" t="s">
        <v>299</v>
      </c>
      <c r="D44" s="184" t="s">
        <v>223</v>
      </c>
      <c r="E44" s="161" t="s">
        <v>124</v>
      </c>
      <c r="F44" s="159" t="s">
        <v>202</v>
      </c>
      <c r="G44" s="159" t="s">
        <v>681</v>
      </c>
      <c r="H44" s="162" t="s">
        <v>160</v>
      </c>
      <c r="I44" s="162">
        <v>0.84</v>
      </c>
      <c r="J44" s="185" t="s">
        <v>507</v>
      </c>
      <c r="K44" s="162">
        <v>4420017</v>
      </c>
      <c r="L44" s="164">
        <v>2210008</v>
      </c>
      <c r="M44" s="165">
        <v>2210009</v>
      </c>
      <c r="N44" s="166">
        <v>0.5</v>
      </c>
      <c r="O44" s="164">
        <v>0</v>
      </c>
      <c r="P44" s="164">
        <v>0</v>
      </c>
      <c r="Q44" s="165">
        <v>0</v>
      </c>
      <c r="R44" s="165">
        <v>0</v>
      </c>
      <c r="S44" s="165">
        <v>2210008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180" t="b">
        <f t="shared" si="11"/>
        <v>1</v>
      </c>
      <c r="Z44" s="55">
        <f t="shared" si="8"/>
        <v>0.5</v>
      </c>
      <c r="AA44" s="56" t="b">
        <f t="shared" si="9"/>
        <v>1</v>
      </c>
      <c r="AB44" s="56" t="b">
        <f t="shared" si="10"/>
        <v>1</v>
      </c>
    </row>
    <row r="45" spans="1:28" ht="33.75">
      <c r="A45" s="159">
        <v>43</v>
      </c>
      <c r="B45" s="184" t="s">
        <v>595</v>
      </c>
      <c r="C45" s="160" t="s">
        <v>299</v>
      </c>
      <c r="D45" s="184" t="s">
        <v>635</v>
      </c>
      <c r="E45" s="161" t="s">
        <v>126</v>
      </c>
      <c r="F45" s="159" t="s">
        <v>158</v>
      </c>
      <c r="G45" s="159" t="s">
        <v>684</v>
      </c>
      <c r="H45" s="162" t="s">
        <v>171</v>
      </c>
      <c r="I45" s="162">
        <v>0.50800000000000001</v>
      </c>
      <c r="J45" s="185" t="s">
        <v>343</v>
      </c>
      <c r="K45" s="162">
        <v>2188194.4700000002</v>
      </c>
      <c r="L45" s="164">
        <v>1094097</v>
      </c>
      <c r="M45" s="165">
        <v>1094097.4700000002</v>
      </c>
      <c r="N45" s="166">
        <v>0.5</v>
      </c>
      <c r="O45" s="164">
        <v>0</v>
      </c>
      <c r="P45" s="164">
        <v>0</v>
      </c>
      <c r="Q45" s="165">
        <v>0</v>
      </c>
      <c r="R45" s="165">
        <v>0</v>
      </c>
      <c r="S45" s="165">
        <v>1094097</v>
      </c>
      <c r="T45" s="165">
        <v>0</v>
      </c>
      <c r="U45" s="165">
        <v>0</v>
      </c>
      <c r="V45" s="165">
        <v>0</v>
      </c>
      <c r="W45" s="165">
        <v>0</v>
      </c>
      <c r="X45" s="165">
        <v>0</v>
      </c>
      <c r="Y45" s="180" t="b">
        <f t="shared" si="11"/>
        <v>1</v>
      </c>
      <c r="Z45" s="55">
        <f t="shared" si="8"/>
        <v>0.5</v>
      </c>
      <c r="AA45" s="56" t="b">
        <f t="shared" si="9"/>
        <v>1</v>
      </c>
      <c r="AB45" s="56" t="b">
        <f t="shared" si="10"/>
        <v>1</v>
      </c>
    </row>
    <row r="46" spans="1:28" ht="33.75">
      <c r="A46" s="159">
        <v>44</v>
      </c>
      <c r="B46" s="184" t="s">
        <v>596</v>
      </c>
      <c r="C46" s="160" t="s">
        <v>299</v>
      </c>
      <c r="D46" s="184" t="s">
        <v>636</v>
      </c>
      <c r="E46" s="161" t="s">
        <v>83</v>
      </c>
      <c r="F46" s="159" t="s">
        <v>641</v>
      </c>
      <c r="G46" s="159" t="s">
        <v>685</v>
      </c>
      <c r="H46" s="162" t="s">
        <v>171</v>
      </c>
      <c r="I46" s="162">
        <v>1.42</v>
      </c>
      <c r="J46" s="185" t="s">
        <v>513</v>
      </c>
      <c r="K46" s="162">
        <v>3500000</v>
      </c>
      <c r="L46" s="164">
        <v>1750000</v>
      </c>
      <c r="M46" s="165">
        <v>1750000</v>
      </c>
      <c r="N46" s="166">
        <v>0.5</v>
      </c>
      <c r="O46" s="164">
        <v>0</v>
      </c>
      <c r="P46" s="164">
        <v>0</v>
      </c>
      <c r="Q46" s="165">
        <v>0</v>
      </c>
      <c r="R46" s="165">
        <v>0</v>
      </c>
      <c r="S46" s="165">
        <v>1750000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180" t="b">
        <f t="shared" si="11"/>
        <v>1</v>
      </c>
      <c r="Z46" s="55">
        <f t="shared" si="8"/>
        <v>0.5</v>
      </c>
      <c r="AA46" s="56" t="b">
        <f t="shared" si="9"/>
        <v>1</v>
      </c>
      <c r="AB46" s="56" t="b">
        <f t="shared" si="10"/>
        <v>1</v>
      </c>
    </row>
    <row r="47" spans="1:28" ht="33.75">
      <c r="A47" s="159">
        <v>45</v>
      </c>
      <c r="B47" s="184" t="s">
        <v>599</v>
      </c>
      <c r="C47" s="160" t="s">
        <v>299</v>
      </c>
      <c r="D47" s="184" t="s">
        <v>625</v>
      </c>
      <c r="E47" s="161" t="s">
        <v>88</v>
      </c>
      <c r="F47" s="159" t="s">
        <v>441</v>
      </c>
      <c r="G47" s="159" t="s">
        <v>688</v>
      </c>
      <c r="H47" s="162" t="s">
        <v>171</v>
      </c>
      <c r="I47" s="162">
        <v>0.39</v>
      </c>
      <c r="J47" s="185" t="s">
        <v>507</v>
      </c>
      <c r="K47" s="162">
        <v>316461</v>
      </c>
      <c r="L47" s="164">
        <v>158230</v>
      </c>
      <c r="M47" s="165">
        <v>158231</v>
      </c>
      <c r="N47" s="166">
        <v>0.5</v>
      </c>
      <c r="O47" s="164">
        <v>0</v>
      </c>
      <c r="P47" s="164">
        <v>0</v>
      </c>
      <c r="Q47" s="165">
        <v>0</v>
      </c>
      <c r="R47" s="165">
        <v>0</v>
      </c>
      <c r="S47" s="165">
        <v>158230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180" t="b">
        <f t="shared" si="11"/>
        <v>1</v>
      </c>
      <c r="Z47" s="55">
        <f t="shared" si="8"/>
        <v>0.5</v>
      </c>
      <c r="AA47" s="56" t="b">
        <f t="shared" si="9"/>
        <v>1</v>
      </c>
      <c r="AB47" s="56" t="b">
        <f t="shared" si="10"/>
        <v>1</v>
      </c>
    </row>
    <row r="48" spans="1:28" ht="33.75">
      <c r="A48" s="159">
        <v>46</v>
      </c>
      <c r="B48" s="184" t="s">
        <v>600</v>
      </c>
      <c r="C48" s="160" t="s">
        <v>299</v>
      </c>
      <c r="D48" s="184" t="s">
        <v>625</v>
      </c>
      <c r="E48" s="161" t="s">
        <v>88</v>
      </c>
      <c r="F48" s="159" t="s">
        <v>441</v>
      </c>
      <c r="G48" s="159" t="s">
        <v>689</v>
      </c>
      <c r="H48" s="162" t="s">
        <v>171</v>
      </c>
      <c r="I48" s="162">
        <v>0.99</v>
      </c>
      <c r="J48" s="185" t="s">
        <v>507</v>
      </c>
      <c r="K48" s="162">
        <v>774622</v>
      </c>
      <c r="L48" s="164">
        <v>387311</v>
      </c>
      <c r="M48" s="165">
        <v>387311</v>
      </c>
      <c r="N48" s="166">
        <v>0.5</v>
      </c>
      <c r="O48" s="164">
        <v>0</v>
      </c>
      <c r="P48" s="164">
        <v>0</v>
      </c>
      <c r="Q48" s="165">
        <v>0</v>
      </c>
      <c r="R48" s="165">
        <v>0</v>
      </c>
      <c r="S48" s="165">
        <v>387311</v>
      </c>
      <c r="T48" s="165">
        <v>0</v>
      </c>
      <c r="U48" s="165">
        <v>0</v>
      </c>
      <c r="V48" s="165">
        <v>0</v>
      </c>
      <c r="W48" s="165">
        <v>0</v>
      </c>
      <c r="X48" s="165">
        <v>0</v>
      </c>
      <c r="Y48" s="180" t="b">
        <f t="shared" si="11"/>
        <v>1</v>
      </c>
      <c r="Z48" s="55">
        <f t="shared" si="8"/>
        <v>0.5</v>
      </c>
      <c r="AA48" s="56" t="b">
        <f t="shared" si="9"/>
        <v>1</v>
      </c>
      <c r="AB48" s="56" t="b">
        <f t="shared" si="10"/>
        <v>1</v>
      </c>
    </row>
    <row r="49" spans="1:28" ht="33.75">
      <c r="A49" s="159">
        <v>47</v>
      </c>
      <c r="B49" s="184" t="s">
        <v>602</v>
      </c>
      <c r="C49" s="160" t="s">
        <v>299</v>
      </c>
      <c r="D49" s="184" t="s">
        <v>639</v>
      </c>
      <c r="E49" s="161" t="s">
        <v>98</v>
      </c>
      <c r="F49" s="159" t="s">
        <v>169</v>
      </c>
      <c r="G49" s="159" t="s">
        <v>691</v>
      </c>
      <c r="H49" s="162" t="s">
        <v>171</v>
      </c>
      <c r="I49" s="162">
        <v>0.46</v>
      </c>
      <c r="J49" s="185" t="s">
        <v>514</v>
      </c>
      <c r="K49" s="162">
        <v>2946480</v>
      </c>
      <c r="L49" s="164">
        <v>1473240</v>
      </c>
      <c r="M49" s="165">
        <v>1473240</v>
      </c>
      <c r="N49" s="166">
        <v>0.5</v>
      </c>
      <c r="O49" s="164">
        <v>0</v>
      </c>
      <c r="P49" s="164">
        <v>0</v>
      </c>
      <c r="Q49" s="165">
        <v>0</v>
      </c>
      <c r="R49" s="165">
        <v>0</v>
      </c>
      <c r="S49" s="165">
        <v>1473240</v>
      </c>
      <c r="T49" s="165">
        <v>0</v>
      </c>
      <c r="U49" s="165">
        <v>0</v>
      </c>
      <c r="V49" s="165">
        <v>0</v>
      </c>
      <c r="W49" s="165">
        <v>0</v>
      </c>
      <c r="X49" s="165">
        <v>0</v>
      </c>
      <c r="Y49" s="180" t="b">
        <f t="shared" si="11"/>
        <v>1</v>
      </c>
      <c r="Z49" s="55">
        <f t="shared" si="8"/>
        <v>0.5</v>
      </c>
      <c r="AA49" s="56" t="b">
        <f t="shared" si="9"/>
        <v>1</v>
      </c>
      <c r="AB49" s="56" t="b">
        <f t="shared" si="10"/>
        <v>1</v>
      </c>
    </row>
    <row r="50" spans="1:28" ht="33.75">
      <c r="A50" s="159">
        <v>48</v>
      </c>
      <c r="B50" s="184" t="s">
        <v>603</v>
      </c>
      <c r="C50" s="160" t="s">
        <v>299</v>
      </c>
      <c r="D50" s="184" t="s">
        <v>616</v>
      </c>
      <c r="E50" s="161" t="s">
        <v>129</v>
      </c>
      <c r="F50" s="159" t="s">
        <v>158</v>
      </c>
      <c r="G50" s="159" t="s">
        <v>692</v>
      </c>
      <c r="H50" s="162" t="s">
        <v>171</v>
      </c>
      <c r="I50" s="162">
        <v>0.114</v>
      </c>
      <c r="J50" s="185" t="s">
        <v>333</v>
      </c>
      <c r="K50" s="162">
        <v>950000</v>
      </c>
      <c r="L50" s="164">
        <v>475000</v>
      </c>
      <c r="M50" s="165">
        <v>475000</v>
      </c>
      <c r="N50" s="166">
        <v>0.5</v>
      </c>
      <c r="O50" s="164">
        <v>0</v>
      </c>
      <c r="P50" s="164">
        <v>0</v>
      </c>
      <c r="Q50" s="165">
        <v>0</v>
      </c>
      <c r="R50" s="165">
        <v>0</v>
      </c>
      <c r="S50" s="165">
        <v>475000</v>
      </c>
      <c r="T50" s="165">
        <v>0</v>
      </c>
      <c r="U50" s="165">
        <v>0</v>
      </c>
      <c r="V50" s="165">
        <v>0</v>
      </c>
      <c r="W50" s="165">
        <v>0</v>
      </c>
      <c r="X50" s="165">
        <v>0</v>
      </c>
      <c r="Y50" s="180" t="b">
        <f t="shared" si="11"/>
        <v>1</v>
      </c>
      <c r="Z50" s="55">
        <f t="shared" si="8"/>
        <v>0.5</v>
      </c>
      <c r="AA50" s="56" t="b">
        <f t="shared" si="9"/>
        <v>1</v>
      </c>
      <c r="AB50" s="56" t="b">
        <f t="shared" si="10"/>
        <v>1</v>
      </c>
    </row>
    <row r="51" spans="1:28" ht="33.75">
      <c r="A51" s="159">
        <v>48</v>
      </c>
      <c r="B51" s="184" t="s">
        <v>604</v>
      </c>
      <c r="C51" s="160" t="s">
        <v>299</v>
      </c>
      <c r="D51" s="184" t="s">
        <v>616</v>
      </c>
      <c r="E51" s="161" t="s">
        <v>129</v>
      </c>
      <c r="F51" s="159" t="s">
        <v>158</v>
      </c>
      <c r="G51" s="159" t="s">
        <v>693</v>
      </c>
      <c r="H51" s="162" t="s">
        <v>171</v>
      </c>
      <c r="I51" s="162">
        <v>0.44</v>
      </c>
      <c r="J51" s="185" t="s">
        <v>333</v>
      </c>
      <c r="K51" s="162">
        <v>925000</v>
      </c>
      <c r="L51" s="164">
        <v>462500</v>
      </c>
      <c r="M51" s="165">
        <v>462500</v>
      </c>
      <c r="N51" s="166">
        <v>0.5</v>
      </c>
      <c r="O51" s="164">
        <v>0</v>
      </c>
      <c r="P51" s="164">
        <v>0</v>
      </c>
      <c r="Q51" s="165">
        <v>0</v>
      </c>
      <c r="R51" s="165">
        <v>0</v>
      </c>
      <c r="S51" s="165">
        <v>462500</v>
      </c>
      <c r="T51" s="165">
        <v>0</v>
      </c>
      <c r="U51" s="165">
        <v>0</v>
      </c>
      <c r="V51" s="165">
        <v>0</v>
      </c>
      <c r="W51" s="165">
        <v>0</v>
      </c>
      <c r="X51" s="165">
        <v>0</v>
      </c>
      <c r="Y51" s="180" t="b">
        <f t="shared" si="11"/>
        <v>1</v>
      </c>
      <c r="Z51" s="55">
        <f t="shared" si="8"/>
        <v>0.5</v>
      </c>
      <c r="AA51" s="56" t="b">
        <f t="shared" si="9"/>
        <v>1</v>
      </c>
      <c r="AB51" s="56" t="b">
        <f t="shared" si="10"/>
        <v>1</v>
      </c>
    </row>
    <row r="52" spans="1:28" ht="33.75">
      <c r="A52" s="159">
        <v>50</v>
      </c>
      <c r="B52" s="184" t="s">
        <v>605</v>
      </c>
      <c r="C52" s="160" t="s">
        <v>299</v>
      </c>
      <c r="D52" s="184" t="s">
        <v>640</v>
      </c>
      <c r="E52" s="161" t="s">
        <v>47</v>
      </c>
      <c r="F52" s="159" t="s">
        <v>439</v>
      </c>
      <c r="G52" s="159" t="s">
        <v>694</v>
      </c>
      <c r="H52" s="162" t="s">
        <v>171</v>
      </c>
      <c r="I52" s="162">
        <v>0.91</v>
      </c>
      <c r="J52" s="185" t="s">
        <v>523</v>
      </c>
      <c r="K52" s="162">
        <v>1480000</v>
      </c>
      <c r="L52" s="164">
        <v>740000</v>
      </c>
      <c r="M52" s="165">
        <v>740000</v>
      </c>
      <c r="N52" s="166">
        <v>0.5</v>
      </c>
      <c r="O52" s="164">
        <v>0</v>
      </c>
      <c r="P52" s="164">
        <v>0</v>
      </c>
      <c r="Q52" s="165">
        <v>0</v>
      </c>
      <c r="R52" s="165">
        <v>0</v>
      </c>
      <c r="S52" s="165">
        <v>740000</v>
      </c>
      <c r="T52" s="165">
        <v>0</v>
      </c>
      <c r="U52" s="165">
        <v>0</v>
      </c>
      <c r="V52" s="165">
        <v>0</v>
      </c>
      <c r="W52" s="165">
        <v>0</v>
      </c>
      <c r="X52" s="165">
        <v>0</v>
      </c>
      <c r="Y52" s="180" t="b">
        <f t="shared" si="11"/>
        <v>1</v>
      </c>
      <c r="Z52" s="55">
        <f t="shared" si="8"/>
        <v>0.5</v>
      </c>
      <c r="AA52" s="56" t="b">
        <f t="shared" si="9"/>
        <v>1</v>
      </c>
      <c r="AB52" s="56" t="b">
        <f t="shared" si="10"/>
        <v>1</v>
      </c>
    </row>
    <row r="53" spans="1:28" ht="33.75">
      <c r="A53" s="159">
        <v>51</v>
      </c>
      <c r="B53" s="184" t="s">
        <v>606</v>
      </c>
      <c r="C53" s="160" t="s">
        <v>299</v>
      </c>
      <c r="D53" s="184" t="s">
        <v>433</v>
      </c>
      <c r="E53" s="161" t="s">
        <v>79</v>
      </c>
      <c r="F53" s="159" t="s">
        <v>208</v>
      </c>
      <c r="G53" s="159" t="s">
        <v>695</v>
      </c>
      <c r="H53" s="162" t="s">
        <v>160</v>
      </c>
      <c r="I53" s="162">
        <v>0.42</v>
      </c>
      <c r="J53" s="185" t="s">
        <v>521</v>
      </c>
      <c r="K53" s="162">
        <v>857554</v>
      </c>
      <c r="L53" s="164">
        <v>428777</v>
      </c>
      <c r="M53" s="165">
        <v>428777</v>
      </c>
      <c r="N53" s="166">
        <v>0.5</v>
      </c>
      <c r="O53" s="164">
        <v>0</v>
      </c>
      <c r="P53" s="164">
        <v>0</v>
      </c>
      <c r="Q53" s="165">
        <v>0</v>
      </c>
      <c r="R53" s="165">
        <v>0</v>
      </c>
      <c r="S53" s="165">
        <v>428777</v>
      </c>
      <c r="T53" s="165">
        <v>0</v>
      </c>
      <c r="U53" s="165">
        <v>0</v>
      </c>
      <c r="V53" s="165">
        <v>0</v>
      </c>
      <c r="W53" s="165">
        <v>0</v>
      </c>
      <c r="X53" s="165">
        <v>0</v>
      </c>
      <c r="Y53" s="180" t="b">
        <f t="shared" si="11"/>
        <v>1</v>
      </c>
      <c r="Z53" s="55">
        <f t="shared" si="8"/>
        <v>0.5</v>
      </c>
      <c r="AA53" s="56" t="b">
        <f t="shared" si="9"/>
        <v>1</v>
      </c>
      <c r="AB53" s="56" t="b">
        <f t="shared" si="10"/>
        <v>1</v>
      </c>
    </row>
    <row r="54" spans="1:28">
      <c r="A54" s="230" t="s">
        <v>42</v>
      </c>
      <c r="B54" s="230"/>
      <c r="C54" s="230"/>
      <c r="D54" s="230"/>
      <c r="E54" s="230"/>
      <c r="F54" s="230"/>
      <c r="G54" s="230"/>
      <c r="H54" s="230"/>
      <c r="I54" s="165">
        <f>SUM(I3:I53)</f>
        <v>33.493499999999997</v>
      </c>
      <c r="J54" s="170" t="s">
        <v>14</v>
      </c>
      <c r="K54" s="171">
        <f>SUM(K3:K53)</f>
        <v>113616334.97</v>
      </c>
      <c r="L54" s="171">
        <f>SUM(L3:L53)</f>
        <v>56808158</v>
      </c>
      <c r="M54" s="171">
        <f>SUM(M3:M53)</f>
        <v>56808176.969999999</v>
      </c>
      <c r="N54" s="199" t="s">
        <v>14</v>
      </c>
      <c r="O54" s="171">
        <f t="shared" ref="O54:X54" si="12">SUM(O3:O53)</f>
        <v>0</v>
      </c>
      <c r="P54" s="171">
        <f t="shared" si="12"/>
        <v>0</v>
      </c>
      <c r="Q54" s="171">
        <f t="shared" si="12"/>
        <v>0</v>
      </c>
      <c r="R54" s="171">
        <f t="shared" si="12"/>
        <v>0</v>
      </c>
      <c r="S54" s="171">
        <f t="shared" si="12"/>
        <v>56808158</v>
      </c>
      <c r="T54" s="171">
        <f t="shared" si="12"/>
        <v>0</v>
      </c>
      <c r="U54" s="171">
        <f t="shared" si="12"/>
        <v>0</v>
      </c>
      <c r="V54" s="171">
        <f t="shared" si="12"/>
        <v>0</v>
      </c>
      <c r="W54" s="171">
        <f t="shared" si="12"/>
        <v>0</v>
      </c>
      <c r="X54" s="171">
        <f t="shared" si="12"/>
        <v>0</v>
      </c>
      <c r="Y54" s="180" t="b">
        <f t="shared" ref="Y54" si="13">L54=SUM(O54:X54)</f>
        <v>1</v>
      </c>
      <c r="Z54" s="55">
        <f t="shared" ref="Z54" si="14">ROUND(L54/K54,4)</f>
        <v>0.5</v>
      </c>
      <c r="AA54" s="56" t="s">
        <v>14</v>
      </c>
      <c r="AB54" s="56" t="b">
        <f t="shared" ref="AB54" si="15">K54=L54+M54</f>
        <v>1</v>
      </c>
    </row>
    <row r="55" spans="1:28">
      <c r="A55" s="243" t="s">
        <v>36</v>
      </c>
      <c r="B55" s="244"/>
      <c r="C55" s="244"/>
      <c r="D55" s="244"/>
      <c r="E55" s="244"/>
      <c r="F55" s="244"/>
      <c r="G55" s="244"/>
      <c r="H55" s="245"/>
      <c r="I55" s="165">
        <f>SUMIF($C$3:$C$53,"N",I3:I53)</f>
        <v>33.493499999999997</v>
      </c>
      <c r="J55" s="170" t="s">
        <v>14</v>
      </c>
      <c r="K55" s="171">
        <f>SUMIF($C$3:$C$53,"N",K3:K53)</f>
        <v>113616334.97</v>
      </c>
      <c r="L55" s="171">
        <f>SUMIF($C$3:$C$53,"N",L3:L53)</f>
        <v>56808158</v>
      </c>
      <c r="M55" s="171">
        <f>SUMIF($C$3:$C$53,"N",M3:M53)</f>
        <v>56808176.969999999</v>
      </c>
      <c r="N55" s="199" t="s">
        <v>14</v>
      </c>
      <c r="O55" s="171">
        <f t="shared" ref="O55:X55" si="16">SUMIF($C$3:$C$53,"N",O3:O53)</f>
        <v>0</v>
      </c>
      <c r="P55" s="171">
        <f t="shared" si="16"/>
        <v>0</v>
      </c>
      <c r="Q55" s="171">
        <f t="shared" si="16"/>
        <v>0</v>
      </c>
      <c r="R55" s="171">
        <f t="shared" si="16"/>
        <v>0</v>
      </c>
      <c r="S55" s="171">
        <f t="shared" si="16"/>
        <v>56808158</v>
      </c>
      <c r="T55" s="171">
        <f t="shared" si="16"/>
        <v>0</v>
      </c>
      <c r="U55" s="171">
        <f t="shared" si="16"/>
        <v>0</v>
      </c>
      <c r="V55" s="171">
        <f t="shared" si="16"/>
        <v>0</v>
      </c>
      <c r="W55" s="171">
        <f t="shared" si="16"/>
        <v>0</v>
      </c>
      <c r="X55" s="171">
        <f t="shared" si="16"/>
        <v>0</v>
      </c>
      <c r="Y55" s="180" t="b">
        <f t="shared" ref="Y55" si="17">L55=SUM(O55:X55)</f>
        <v>1</v>
      </c>
      <c r="Z55" s="55">
        <f t="shared" ref="Z55" si="18">ROUND(L55/K55,4)</f>
        <v>0.5</v>
      </c>
      <c r="AA55" s="56" t="s">
        <v>14</v>
      </c>
      <c r="AB55" s="56" t="b">
        <f t="shared" ref="AB55" si="19">K55=L55+M55</f>
        <v>1</v>
      </c>
    </row>
    <row r="56" spans="1:28">
      <c r="A56" s="257" t="s">
        <v>37</v>
      </c>
      <c r="B56" s="257"/>
      <c r="C56" s="257"/>
      <c r="D56" s="257"/>
      <c r="E56" s="257"/>
      <c r="F56" s="257"/>
      <c r="G56" s="257"/>
      <c r="H56" s="257"/>
      <c r="I56" s="157">
        <f>SUMIF($C$3:$C$53,"W",I3:I53)</f>
        <v>0</v>
      </c>
      <c r="J56" s="174" t="s">
        <v>14</v>
      </c>
      <c r="K56" s="157">
        <f>SUMIF($C$3:$C$53,"W",K3:K53)</f>
        <v>0</v>
      </c>
      <c r="L56" s="157">
        <f>SUMIF($C$3:$C$53,"W",L3:L53)</f>
        <v>0</v>
      </c>
      <c r="M56" s="157">
        <f>SUMIF($C$3:$C$53,"W",M3:M53)</f>
        <v>0</v>
      </c>
      <c r="N56" s="200" t="s">
        <v>14</v>
      </c>
      <c r="O56" s="157">
        <f t="shared" ref="O56:X56" si="20">SUMIF($C$3:$C$53,"W",O3:O53)</f>
        <v>0</v>
      </c>
      <c r="P56" s="157">
        <f t="shared" si="20"/>
        <v>0</v>
      </c>
      <c r="Q56" s="157">
        <f t="shared" si="20"/>
        <v>0</v>
      </c>
      <c r="R56" s="157">
        <f t="shared" si="20"/>
        <v>0</v>
      </c>
      <c r="S56" s="157">
        <f t="shared" si="20"/>
        <v>0</v>
      </c>
      <c r="T56" s="157">
        <f t="shared" si="20"/>
        <v>0</v>
      </c>
      <c r="U56" s="157">
        <f t="shared" si="20"/>
        <v>0</v>
      </c>
      <c r="V56" s="157">
        <f t="shared" si="20"/>
        <v>0</v>
      </c>
      <c r="W56" s="157">
        <f t="shared" si="20"/>
        <v>0</v>
      </c>
      <c r="X56" s="157">
        <f t="shared" si="20"/>
        <v>0</v>
      </c>
      <c r="Y56" s="180" t="b">
        <f t="shared" ref="Y56" si="21">L56=SUM(O56:X56)</f>
        <v>1</v>
      </c>
      <c r="Z56" s="55" t="e">
        <f t="shared" ref="Z56" si="22">ROUND(L56/K56,4)</f>
        <v>#DIV/0!</v>
      </c>
      <c r="AA56" s="56" t="s">
        <v>14</v>
      </c>
      <c r="AB56" s="56" t="b">
        <f t="shared" ref="AB56" si="23">K56=L56+M56</f>
        <v>1</v>
      </c>
    </row>
    <row r="57" spans="1:28">
      <c r="A57" s="201"/>
      <c r="AB57" s="56"/>
    </row>
    <row r="58" spans="1:28">
      <c r="A58" s="255" t="s">
        <v>22</v>
      </c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</row>
    <row r="59" spans="1:28">
      <c r="A59" s="256" t="s">
        <v>23</v>
      </c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</row>
    <row r="60" spans="1:28">
      <c r="A60" s="255" t="s">
        <v>33</v>
      </c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</row>
    <row r="61" spans="1:28">
      <c r="A61" s="202"/>
    </row>
  </sheetData>
  <mergeCells count="21">
    <mergeCell ref="L1:L2"/>
    <mergeCell ref="A1:A2"/>
    <mergeCell ref="B1:B2"/>
    <mergeCell ref="C1:C2"/>
    <mergeCell ref="F1:F2"/>
    <mergeCell ref="A60:X60"/>
    <mergeCell ref="A55:H55"/>
    <mergeCell ref="G1:G2"/>
    <mergeCell ref="A58:X58"/>
    <mergeCell ref="A59:X59"/>
    <mergeCell ref="H1:H2"/>
    <mergeCell ref="D1:D2"/>
    <mergeCell ref="A56:H56"/>
    <mergeCell ref="E1:E2"/>
    <mergeCell ref="O1:X1"/>
    <mergeCell ref="M1:M2"/>
    <mergeCell ref="N1:N2"/>
    <mergeCell ref="A54:H54"/>
    <mergeCell ref="I1:I2"/>
    <mergeCell ref="J1:J2"/>
    <mergeCell ref="K1:K2"/>
  </mergeCells>
  <phoneticPr fontId="20" type="noConversion"/>
  <conditionalFormatting sqref="AB57 Y3:AB54">
    <cfRule type="cellIs" dxfId="11" priority="20" operator="equal">
      <formula>FALSE</formula>
    </cfRule>
  </conditionalFormatting>
  <conditionalFormatting sqref="Y3:AA54">
    <cfRule type="containsText" dxfId="10" priority="13" operator="containsText" text="fałsz">
      <formula>NOT(ISERROR(SEARCH("fałsz",Y3)))</formula>
    </cfRule>
  </conditionalFormatting>
  <conditionalFormatting sqref="Z56:AA56">
    <cfRule type="cellIs" dxfId="9" priority="10" operator="equal">
      <formula>FALSE</formula>
    </cfRule>
  </conditionalFormatting>
  <conditionalFormatting sqref="Y56">
    <cfRule type="cellIs" dxfId="8" priority="9" operator="equal">
      <formula>FALSE</formula>
    </cfRule>
  </conditionalFormatting>
  <conditionalFormatting sqref="Y56:AA56">
    <cfRule type="containsText" dxfId="7" priority="8" operator="containsText" text="fałsz">
      <formula>NOT(ISERROR(SEARCH("fałsz",Y56)))</formula>
    </cfRule>
  </conditionalFormatting>
  <conditionalFormatting sqref="AB56">
    <cfRule type="cellIs" dxfId="6" priority="7" operator="equal">
      <formula>FALSE</formula>
    </cfRule>
  </conditionalFormatting>
  <conditionalFormatting sqref="AB56">
    <cfRule type="cellIs" dxfId="5" priority="6" operator="equal">
      <formula>FALSE</formula>
    </cfRule>
  </conditionalFormatting>
  <conditionalFormatting sqref="Y55:AA55">
    <cfRule type="containsText" dxfId="4" priority="3" operator="containsText" text="fałsz">
      <formula>NOT(ISERROR(SEARCH("fałsz",Y55)))</formula>
    </cfRule>
  </conditionalFormatting>
  <conditionalFormatting sqref="Z55:AA55">
    <cfRule type="cellIs" dxfId="3" priority="5" operator="equal">
      <formula>FALSE</formula>
    </cfRule>
  </conditionalFormatting>
  <conditionalFormatting sqref="Y55">
    <cfRule type="cellIs" dxfId="2" priority="4" operator="equal">
      <formula>FALSE</formula>
    </cfRule>
  </conditionalFormatting>
  <conditionalFormatting sqref="AB55">
    <cfRule type="cellIs" dxfId="1" priority="2" operator="equal">
      <formula>FALSE</formula>
    </cfRule>
  </conditionalFormatting>
  <conditionalFormatting sqref="AB55">
    <cfRule type="cellIs" dxfId="0" priority="1" operator="equal">
      <formula>FALSE</formula>
    </cfRule>
  </conditionalFormatting>
  <dataValidations count="1">
    <dataValidation type="list" allowBlank="1" showInputMessage="1" showErrorMessage="1" sqref="C3:C53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64" fitToHeight="0" orientation="landscape" r:id="rId1"/>
  <headerFooter>
    <oddHeader>&amp;LWojewództwo Pomorskie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22 - pomorskie</vt:lpstr>
      <vt:lpstr>pow podst</vt:lpstr>
      <vt:lpstr>gm podst</vt:lpstr>
      <vt:lpstr>pow rez</vt:lpstr>
      <vt:lpstr>gm rez</vt:lpstr>
      <vt:lpstr>'22 - pomorskie'!Obszar_wydruku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Chmura Karolina</cp:lastModifiedBy>
  <cp:lastPrinted>2023-01-30T19:24:42Z</cp:lastPrinted>
  <dcterms:created xsi:type="dcterms:W3CDTF">2019-02-25T10:53:14Z</dcterms:created>
  <dcterms:modified xsi:type="dcterms:W3CDTF">2023-01-30T19:47:52Z</dcterms:modified>
</cp:coreProperties>
</file>