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08\dda\DDP.5\FDS-nowe\NABORY_LISTY_FDS\Nabór 2021 na 2022\Zmiany PRM 2022\Listy DO KPRM po zmianach\"/>
    </mc:Choice>
  </mc:AlternateContent>
  <bookViews>
    <workbookView xWindow="0" yWindow="0" windowWidth="28800" windowHeight="11535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podst'!$A$2:$AB$139</definedName>
    <definedName name="_xlnm._FilterDatabase" localSheetId="4" hidden="1">'gm rez'!$A$2:$AB$84</definedName>
    <definedName name="_xlnm._FilterDatabase" localSheetId="1" hidden="1">'pow podst'!$A$2:$AA$42</definedName>
    <definedName name="_xlnm._FilterDatabase" localSheetId="3" hidden="1">'pow rez'!$A$2:$AB$20</definedName>
    <definedName name="_xlnm.Print_Area" localSheetId="2">'gm podst'!$A$1:$X$144</definedName>
    <definedName name="_xlnm.Print_Area" localSheetId="4">'gm rez'!$A$1:$X$88</definedName>
    <definedName name="_xlnm.Print_Area" localSheetId="1">'pow podst'!$A$1:$W$47</definedName>
    <definedName name="_xlnm.Print_Area" localSheetId="3">'pow rez'!$A$1:$W$24</definedName>
    <definedName name="_xlnm.Print_Area" localSheetId="0">'TERC - "nazwa woj"'!$A$1:$O$36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4" i="5" l="1"/>
  <c r="Z134" i="5"/>
  <c r="AA134" i="5" s="1"/>
  <c r="AB134" i="5"/>
  <c r="R134" i="5"/>
  <c r="M134" i="5"/>
  <c r="L92" i="5"/>
  <c r="R92" i="5" s="1"/>
  <c r="M92" i="5" l="1"/>
  <c r="Z132" i="5"/>
  <c r="AA132" i="5" s="1"/>
  <c r="Z133" i="5"/>
  <c r="AA133" i="5" s="1"/>
  <c r="AB133" i="5"/>
  <c r="R133" i="5"/>
  <c r="Y133" i="5" s="1"/>
  <c r="M133" i="5"/>
  <c r="R132" i="5"/>
  <c r="Y132" i="5" s="1"/>
  <c r="M132" i="5"/>
  <c r="AB132" i="5" s="1"/>
  <c r="X37" i="3"/>
  <c r="Y37" i="3"/>
  <c r="Z37" i="3" s="1"/>
  <c r="AA37" i="3"/>
  <c r="Q37" i="3"/>
  <c r="L37" i="3"/>
  <c r="Z131" i="5"/>
  <c r="AA131" i="5" s="1"/>
  <c r="AB131" i="5"/>
  <c r="L131" i="5"/>
  <c r="R131" i="5" s="1"/>
  <c r="Y131" i="5" s="1"/>
  <c r="L130" i="5"/>
  <c r="Z130" i="5" s="1"/>
  <c r="AA130" i="5" s="1"/>
  <c r="L32" i="6"/>
  <c r="M32" i="6" s="1"/>
  <c r="X3" i="4"/>
  <c r="Y3" i="4"/>
  <c r="Z3" i="4" s="1"/>
  <c r="X5" i="4"/>
  <c r="Y5" i="4"/>
  <c r="Z5" i="4" s="1"/>
  <c r="M131" i="5" l="1"/>
  <c r="M130" i="5"/>
  <c r="AB130" i="5" s="1"/>
  <c r="R130" i="5"/>
  <c r="Y130" i="5" s="1"/>
  <c r="K4" i="4"/>
  <c r="L129" i="5"/>
  <c r="Z129" i="5" s="1"/>
  <c r="AA129" i="5" s="1"/>
  <c r="Y127" i="5"/>
  <c r="Z127" i="5"/>
  <c r="AA127" i="5" s="1"/>
  <c r="Z128" i="5"/>
  <c r="AA128" i="5" s="1"/>
  <c r="L128" i="5"/>
  <c r="M128" i="5" s="1"/>
  <c r="AB128" i="5" s="1"/>
  <c r="L3" i="4"/>
  <c r="AA3" i="4" s="1"/>
  <c r="L5" i="4"/>
  <c r="AA5" i="4" s="1"/>
  <c r="R127" i="5"/>
  <c r="M127" i="5"/>
  <c r="AB127" i="5" s="1"/>
  <c r="L60" i="5"/>
  <c r="R60" i="5" s="1"/>
  <c r="L126" i="5"/>
  <c r="Z126" i="5" s="1"/>
  <c r="AA126" i="5" s="1"/>
  <c r="X36" i="3"/>
  <c r="Y36" i="3"/>
  <c r="Z36" i="3" s="1"/>
  <c r="AA36" i="3"/>
  <c r="Q36" i="3"/>
  <c r="L36" i="3"/>
  <c r="L4" i="4" l="1"/>
  <c r="AA4" i="4" s="1"/>
  <c r="X4" i="4"/>
  <c r="Y4" i="4"/>
  <c r="Z4" i="4" s="1"/>
  <c r="Y128" i="5"/>
  <c r="M129" i="5"/>
  <c r="AB129" i="5" s="1"/>
  <c r="R129" i="5"/>
  <c r="Y129" i="5" s="1"/>
  <c r="R128" i="5"/>
  <c r="M60" i="5"/>
  <c r="M126" i="5"/>
  <c r="AB126" i="5" s="1"/>
  <c r="R126" i="5"/>
  <c r="Y126" i="5"/>
  <c r="Z4" i="6"/>
  <c r="AA4" i="6" s="1"/>
  <c r="Z5" i="6"/>
  <c r="AA5" i="6" s="1"/>
  <c r="Y6" i="6"/>
  <c r="Z6" i="6"/>
  <c r="AA6" i="6" s="1"/>
  <c r="AB6" i="6"/>
  <c r="Z7" i="6"/>
  <c r="AA7" i="6" s="1"/>
  <c r="Z8" i="6"/>
  <c r="AA8" i="6" s="1"/>
  <c r="Z9" i="6"/>
  <c r="AA9" i="6" s="1"/>
  <c r="Y10" i="6"/>
  <c r="Z10" i="6"/>
  <c r="AA10" i="6" s="1"/>
  <c r="Z11" i="6"/>
  <c r="AA11" i="6" s="1"/>
  <c r="Z12" i="6"/>
  <c r="AA12" i="6" s="1"/>
  <c r="Z13" i="6"/>
  <c r="AA13" i="6" s="1"/>
  <c r="Z14" i="6"/>
  <c r="AA14" i="6" s="1"/>
  <c r="Z15" i="6"/>
  <c r="AA15" i="6" s="1"/>
  <c r="Z16" i="6"/>
  <c r="AA16" i="6" s="1"/>
  <c r="Z17" i="6"/>
  <c r="AA17" i="6" s="1"/>
  <c r="Z18" i="6"/>
  <c r="AA18" i="6" s="1"/>
  <c r="Z19" i="6"/>
  <c r="AA19" i="6" s="1"/>
  <c r="Z20" i="6"/>
  <c r="AA20" i="6" s="1"/>
  <c r="Z21" i="6"/>
  <c r="AA21" i="6" s="1"/>
  <c r="Z22" i="6"/>
  <c r="AA22" i="6" s="1"/>
  <c r="Z23" i="6"/>
  <c r="AA23" i="6" s="1"/>
  <c r="Z24" i="6"/>
  <c r="AA24" i="6" s="1"/>
  <c r="Y25" i="6"/>
  <c r="Z25" i="6"/>
  <c r="AA25" i="6" s="1"/>
  <c r="Z26" i="6"/>
  <c r="AA26" i="6" s="1"/>
  <c r="Y27" i="6"/>
  <c r="Z27" i="6"/>
  <c r="AA27" i="6" s="1"/>
  <c r="Z28" i="6"/>
  <c r="AA28" i="6" s="1"/>
  <c r="Z29" i="6"/>
  <c r="AA29" i="6" s="1"/>
  <c r="Z30" i="6"/>
  <c r="AA30" i="6" s="1"/>
  <c r="Z31" i="6"/>
  <c r="AA31" i="6" s="1"/>
  <c r="Z32" i="6"/>
  <c r="AA32" i="6" s="1"/>
  <c r="Z33" i="6"/>
  <c r="AA33" i="6" s="1"/>
  <c r="Z34" i="6"/>
  <c r="AA34" i="6" s="1"/>
  <c r="Z35" i="6"/>
  <c r="AA35" i="6" s="1"/>
  <c r="Z36" i="6"/>
  <c r="AA36" i="6" s="1"/>
  <c r="Z37" i="6"/>
  <c r="AA37" i="6" s="1"/>
  <c r="Z38" i="6"/>
  <c r="AA38" i="6" s="1"/>
  <c r="Z39" i="6"/>
  <c r="AA39" i="6" s="1"/>
  <c r="Z40" i="6"/>
  <c r="AA40" i="6" s="1"/>
  <c r="Z41" i="6"/>
  <c r="AA41" i="6" s="1"/>
  <c r="Z42" i="6"/>
  <c r="AA42" i="6" s="1"/>
  <c r="Z43" i="6"/>
  <c r="AA43" i="6" s="1"/>
  <c r="Z44" i="6"/>
  <c r="AA44" i="6" s="1"/>
  <c r="Z45" i="6"/>
  <c r="AA45" i="6" s="1"/>
  <c r="Z46" i="6"/>
  <c r="AA46" i="6" s="1"/>
  <c r="Z47" i="6"/>
  <c r="AA47" i="6" s="1"/>
  <c r="Z48" i="6"/>
  <c r="AA48" i="6" s="1"/>
  <c r="Z49" i="6"/>
  <c r="AA49" i="6" s="1"/>
  <c r="Z50" i="6"/>
  <c r="AA50" i="6" s="1"/>
  <c r="Z51" i="6"/>
  <c r="AA51" i="6" s="1"/>
  <c r="Z52" i="6"/>
  <c r="AA52" i="6" s="1"/>
  <c r="Z53" i="6"/>
  <c r="AA53" i="6" s="1"/>
  <c r="Z54" i="6"/>
  <c r="AA54" i="6" s="1"/>
  <c r="Z55" i="6"/>
  <c r="AA55" i="6" s="1"/>
  <c r="Z56" i="6"/>
  <c r="AA56" i="6" s="1"/>
  <c r="Z57" i="6"/>
  <c r="AA57" i="6" s="1"/>
  <c r="Z58" i="6"/>
  <c r="AA58" i="6" s="1"/>
  <c r="Z59" i="6"/>
  <c r="AA59" i="6" s="1"/>
  <c r="Z60" i="6"/>
  <c r="AA60" i="6" s="1"/>
  <c r="Z61" i="6"/>
  <c r="AA61" i="6" s="1"/>
  <c r="Z62" i="6"/>
  <c r="AA62" i="6" s="1"/>
  <c r="Z63" i="6"/>
  <c r="AA63" i="6" s="1"/>
  <c r="Z64" i="6"/>
  <c r="AA64" i="6" s="1"/>
  <c r="Z65" i="6"/>
  <c r="AA65" i="6" s="1"/>
  <c r="Z66" i="6"/>
  <c r="AA66" i="6" s="1"/>
  <c r="Z67" i="6"/>
  <c r="AA67" i="6" s="1"/>
  <c r="Z68" i="6"/>
  <c r="AA68" i="6" s="1"/>
  <c r="Z69" i="6"/>
  <c r="AA69" i="6" s="1"/>
  <c r="Z70" i="6"/>
  <c r="AA70" i="6" s="1"/>
  <c r="Z71" i="6"/>
  <c r="AA71" i="6" s="1"/>
  <c r="Y72" i="6"/>
  <c r="Z72" i="6"/>
  <c r="AA72" i="6" s="1"/>
  <c r="Z73" i="6"/>
  <c r="AA73" i="6" s="1"/>
  <c r="Z74" i="6"/>
  <c r="AA74" i="6" s="1"/>
  <c r="Z75" i="6"/>
  <c r="AA75" i="6" s="1"/>
  <c r="Z76" i="6"/>
  <c r="AA76" i="6" s="1"/>
  <c r="Z77" i="6"/>
  <c r="AA77" i="6" s="1"/>
  <c r="Z78" i="6"/>
  <c r="AA78" i="6" s="1"/>
  <c r="Z79" i="6"/>
  <c r="AA79" i="6" s="1"/>
  <c r="Z80" i="6"/>
  <c r="AA80" i="6" s="1"/>
  <c r="Y81" i="6"/>
  <c r="Z81" i="6"/>
  <c r="AA81" i="6" s="1"/>
  <c r="AB3" i="6"/>
  <c r="Z3" i="6"/>
  <c r="AA3" i="6" s="1"/>
  <c r="Y3" i="6"/>
  <c r="Y6" i="4"/>
  <c r="Z6" i="4" s="1"/>
  <c r="Y7" i="4"/>
  <c r="Z7" i="4" s="1"/>
  <c r="Y8" i="4"/>
  <c r="Z8" i="4" s="1"/>
  <c r="Y9" i="4"/>
  <c r="Z9" i="4" s="1"/>
  <c r="Y10" i="4"/>
  <c r="Z10" i="4" s="1"/>
  <c r="Y11" i="4"/>
  <c r="Z11" i="4" s="1"/>
  <c r="Y12" i="4"/>
  <c r="Z12" i="4" s="1"/>
  <c r="X13" i="4"/>
  <c r="Y13" i="4"/>
  <c r="Z13" i="4" s="1"/>
  <c r="Y14" i="4"/>
  <c r="Z14" i="4" s="1"/>
  <c r="X15" i="4"/>
  <c r="Y15" i="4"/>
  <c r="Z15" i="4" s="1"/>
  <c r="Y16" i="4"/>
  <c r="Z16" i="4" s="1"/>
  <c r="Y17" i="4"/>
  <c r="Z17" i="4" s="1"/>
  <c r="B29" i="7"/>
  <c r="B28" i="7"/>
  <c r="B27" i="7"/>
  <c r="O29" i="7" l="1"/>
  <c r="O28" i="7"/>
  <c r="N29" i="7"/>
  <c r="N28" i="7"/>
  <c r="M29" i="7"/>
  <c r="M28" i="7"/>
  <c r="L29" i="7"/>
  <c r="L28" i="7"/>
  <c r="K29" i="7"/>
  <c r="K28" i="7"/>
  <c r="J29" i="7"/>
  <c r="J28" i="7"/>
  <c r="I29" i="7"/>
  <c r="H29" i="7"/>
  <c r="H28" i="7"/>
  <c r="G29" i="7"/>
  <c r="G28" i="7"/>
  <c r="F29" i="7"/>
  <c r="F28" i="7"/>
  <c r="E29" i="7"/>
  <c r="E28" i="7"/>
  <c r="O27" i="7"/>
  <c r="N27" i="7"/>
  <c r="M27" i="7"/>
  <c r="L27" i="7"/>
  <c r="K27" i="7"/>
  <c r="J27" i="7"/>
  <c r="H27" i="7"/>
  <c r="G27" i="7"/>
  <c r="F27" i="7"/>
  <c r="E27" i="7"/>
  <c r="C29" i="7"/>
  <c r="C28" i="7"/>
  <c r="C27" i="7"/>
  <c r="X84" i="6" l="1"/>
  <c r="X83" i="6"/>
  <c r="W84" i="6"/>
  <c r="W83" i="6"/>
  <c r="V84" i="6"/>
  <c r="V83" i="6"/>
  <c r="U84" i="6"/>
  <c r="U83" i="6"/>
  <c r="T84" i="6"/>
  <c r="T83" i="6"/>
  <c r="S84" i="6"/>
  <c r="S83" i="6"/>
  <c r="R84" i="6"/>
  <c r="Q84" i="6"/>
  <c r="Q83" i="6"/>
  <c r="P84" i="6"/>
  <c r="P83" i="6"/>
  <c r="X82" i="6"/>
  <c r="W82" i="6"/>
  <c r="V82" i="6"/>
  <c r="U82" i="6"/>
  <c r="T82" i="6"/>
  <c r="S82" i="6"/>
  <c r="Q82" i="6"/>
  <c r="P82" i="6"/>
  <c r="O84" i="6"/>
  <c r="O83" i="6"/>
  <c r="O82" i="6"/>
  <c r="L84" i="6"/>
  <c r="L83" i="6"/>
  <c r="L82" i="6"/>
  <c r="K84" i="6"/>
  <c r="K83" i="6"/>
  <c r="K82" i="6"/>
  <c r="I84" i="6"/>
  <c r="I83" i="6"/>
  <c r="I82" i="6"/>
  <c r="M47" i="5" l="1"/>
  <c r="K41" i="3"/>
  <c r="AB6" i="5" l="1"/>
  <c r="Z6" i="5"/>
  <c r="AA6" i="5" s="1"/>
  <c r="Y6" i="5"/>
  <c r="M13" i="5" l="1"/>
  <c r="M42" i="5"/>
  <c r="L15" i="3"/>
  <c r="L12" i="3"/>
  <c r="O26" i="7" l="1"/>
  <c r="J20" i="4" l="1"/>
  <c r="K20" i="4"/>
  <c r="N20" i="4"/>
  <c r="O20" i="4"/>
  <c r="P20" i="4"/>
  <c r="Q20" i="4"/>
  <c r="R20" i="4"/>
  <c r="S20" i="4"/>
  <c r="T20" i="4"/>
  <c r="U20" i="4"/>
  <c r="V20" i="4"/>
  <c r="W20" i="4"/>
  <c r="H20" i="4"/>
  <c r="J19" i="4"/>
  <c r="K19" i="4"/>
  <c r="N19" i="4"/>
  <c r="O19" i="4"/>
  <c r="P19" i="4"/>
  <c r="R19" i="4"/>
  <c r="S19" i="4"/>
  <c r="T19" i="4"/>
  <c r="U19" i="4"/>
  <c r="V19" i="4"/>
  <c r="W19" i="4"/>
  <c r="H19" i="4"/>
  <c r="O18" i="4"/>
  <c r="P18" i="4"/>
  <c r="R18" i="4"/>
  <c r="S18" i="4"/>
  <c r="T18" i="4"/>
  <c r="U18" i="4"/>
  <c r="V18" i="4"/>
  <c r="W18" i="4"/>
  <c r="N18" i="4"/>
  <c r="K18" i="4"/>
  <c r="J18" i="4"/>
  <c r="H18" i="4"/>
  <c r="O42" i="3"/>
  <c r="P42" i="3"/>
  <c r="Q42" i="3"/>
  <c r="R42" i="3"/>
  <c r="S42" i="3"/>
  <c r="T42" i="3"/>
  <c r="U42" i="3"/>
  <c r="V42" i="3"/>
  <c r="W42" i="3"/>
  <c r="N42" i="3"/>
  <c r="K42" i="3"/>
  <c r="J42" i="3"/>
  <c r="H42" i="3"/>
  <c r="O41" i="3"/>
  <c r="P41" i="3"/>
  <c r="R41" i="3"/>
  <c r="S41" i="3"/>
  <c r="T41" i="3"/>
  <c r="U41" i="3"/>
  <c r="V41" i="3"/>
  <c r="W41" i="3"/>
  <c r="N41" i="3"/>
  <c r="K40" i="3"/>
  <c r="L40" i="3"/>
  <c r="H41" i="3"/>
  <c r="J41" i="3"/>
  <c r="N40" i="3"/>
  <c r="O40" i="3"/>
  <c r="P40" i="3"/>
  <c r="Q40" i="3"/>
  <c r="R40" i="3"/>
  <c r="S40" i="3"/>
  <c r="T40" i="3"/>
  <c r="U40" i="3"/>
  <c r="V40" i="3"/>
  <c r="W40" i="3"/>
  <c r="J40" i="3"/>
  <c r="H40" i="3"/>
  <c r="K39" i="3"/>
  <c r="N39" i="3"/>
  <c r="O39" i="3"/>
  <c r="P39" i="3"/>
  <c r="R39" i="3"/>
  <c r="S39" i="3"/>
  <c r="T39" i="3"/>
  <c r="U39" i="3"/>
  <c r="V39" i="3"/>
  <c r="W39" i="3"/>
  <c r="J39" i="3"/>
  <c r="H39" i="3"/>
  <c r="L137" i="5" l="1"/>
  <c r="K139" i="5"/>
  <c r="L139" i="5"/>
  <c r="O139" i="5"/>
  <c r="P139" i="5"/>
  <c r="Q139" i="5"/>
  <c r="R139" i="5"/>
  <c r="S139" i="5"/>
  <c r="U139" i="5"/>
  <c r="V139" i="5"/>
  <c r="W139" i="5"/>
  <c r="X139" i="5"/>
  <c r="I139" i="5"/>
  <c r="K138" i="5"/>
  <c r="L138" i="5"/>
  <c r="O138" i="5"/>
  <c r="P138" i="5"/>
  <c r="Q138" i="5"/>
  <c r="S138" i="5"/>
  <c r="T138" i="5"/>
  <c r="U138" i="5"/>
  <c r="V138" i="5"/>
  <c r="W138" i="5"/>
  <c r="X138" i="5"/>
  <c r="I138" i="5"/>
  <c r="P137" i="5"/>
  <c r="Q137" i="5"/>
  <c r="R137" i="5"/>
  <c r="S137" i="5"/>
  <c r="T137" i="5"/>
  <c r="U137" i="5"/>
  <c r="V137" i="5"/>
  <c r="W137" i="5"/>
  <c r="X137" i="5"/>
  <c r="O137" i="5"/>
  <c r="M137" i="5"/>
  <c r="K137" i="5"/>
  <c r="I137" i="5"/>
  <c r="K136" i="5"/>
  <c r="L136" i="5"/>
  <c r="O136" i="5"/>
  <c r="P136" i="5"/>
  <c r="Q136" i="5"/>
  <c r="S136" i="5"/>
  <c r="U136" i="5"/>
  <c r="V136" i="5"/>
  <c r="W136" i="5"/>
  <c r="X136" i="5"/>
  <c r="I136" i="5"/>
  <c r="Z116" i="5" l="1"/>
  <c r="AA116" i="5" s="1"/>
  <c r="Z117" i="5"/>
  <c r="AA117" i="5" s="1"/>
  <c r="Z118" i="5"/>
  <c r="AA118" i="5" s="1"/>
  <c r="Z119" i="5"/>
  <c r="AA119" i="5" s="1"/>
  <c r="Z120" i="5"/>
  <c r="AA120" i="5" s="1"/>
  <c r="Z121" i="5"/>
  <c r="AA121" i="5" s="1"/>
  <c r="Z122" i="5"/>
  <c r="AA122" i="5" s="1"/>
  <c r="Z123" i="5"/>
  <c r="AA123" i="5" s="1"/>
  <c r="Z124" i="5"/>
  <c r="AA124" i="5" s="1"/>
  <c r="Z125" i="5"/>
  <c r="AA125" i="5" s="1"/>
  <c r="Z135" i="5"/>
  <c r="AA135" i="5" s="1"/>
  <c r="Y135" i="5"/>
  <c r="Q19" i="3" l="1"/>
  <c r="Q18" i="3"/>
  <c r="R80" i="6"/>
  <c r="Y80" i="6" s="1"/>
  <c r="R79" i="6"/>
  <c r="Y79" i="6" s="1"/>
  <c r="R78" i="6"/>
  <c r="Y78" i="6" s="1"/>
  <c r="R77" i="6"/>
  <c r="Y77" i="6" s="1"/>
  <c r="R76" i="6"/>
  <c r="Y76" i="6" s="1"/>
  <c r="R75" i="6"/>
  <c r="Y75" i="6" s="1"/>
  <c r="R74" i="6"/>
  <c r="Y74" i="6" s="1"/>
  <c r="R73" i="6"/>
  <c r="Y73" i="6" s="1"/>
  <c r="R71" i="6"/>
  <c r="Y71" i="6" s="1"/>
  <c r="R70" i="6"/>
  <c r="Y70" i="6" s="1"/>
  <c r="R69" i="6"/>
  <c r="Y69" i="6" s="1"/>
  <c r="R68" i="6"/>
  <c r="Y68" i="6" s="1"/>
  <c r="R67" i="6"/>
  <c r="Y67" i="6" s="1"/>
  <c r="R66" i="6"/>
  <c r="Y66" i="6" s="1"/>
  <c r="R65" i="6"/>
  <c r="Y65" i="6" s="1"/>
  <c r="R64" i="6"/>
  <c r="Y64" i="6" s="1"/>
  <c r="R63" i="6"/>
  <c r="Y63" i="6" s="1"/>
  <c r="R62" i="6"/>
  <c r="Y62" i="6" s="1"/>
  <c r="R61" i="6"/>
  <c r="Y61" i="6" s="1"/>
  <c r="R60" i="6"/>
  <c r="Y60" i="6" s="1"/>
  <c r="R59" i="6"/>
  <c r="Y59" i="6" s="1"/>
  <c r="R58" i="6"/>
  <c r="Y58" i="6" s="1"/>
  <c r="R57" i="6"/>
  <c r="Y57" i="6" s="1"/>
  <c r="R56" i="6"/>
  <c r="Y56" i="6" s="1"/>
  <c r="R55" i="6"/>
  <c r="Y55" i="6" s="1"/>
  <c r="R54" i="6"/>
  <c r="Y54" i="6" s="1"/>
  <c r="R53" i="6"/>
  <c r="Y53" i="6" s="1"/>
  <c r="R52" i="6"/>
  <c r="Y52" i="6" s="1"/>
  <c r="R51" i="6"/>
  <c r="Y51" i="6" s="1"/>
  <c r="R50" i="6"/>
  <c r="Y50" i="6" s="1"/>
  <c r="R49" i="6"/>
  <c r="Y49" i="6" s="1"/>
  <c r="R48" i="6"/>
  <c r="Y48" i="6" s="1"/>
  <c r="R47" i="6"/>
  <c r="Y47" i="6" s="1"/>
  <c r="R46" i="6"/>
  <c r="Y46" i="6" s="1"/>
  <c r="R45" i="6"/>
  <c r="Y45" i="6" s="1"/>
  <c r="R44" i="6"/>
  <c r="Y44" i="6" s="1"/>
  <c r="R43" i="6"/>
  <c r="Y43" i="6" s="1"/>
  <c r="R42" i="6"/>
  <c r="Y42" i="6" s="1"/>
  <c r="R41" i="6"/>
  <c r="Y41" i="6" s="1"/>
  <c r="R40" i="6"/>
  <c r="Y40" i="6" s="1"/>
  <c r="R39" i="6"/>
  <c r="Y39" i="6" s="1"/>
  <c r="R38" i="6"/>
  <c r="Y38" i="6" s="1"/>
  <c r="R37" i="6"/>
  <c r="Y37" i="6" s="1"/>
  <c r="R36" i="6"/>
  <c r="Y36" i="6" s="1"/>
  <c r="R35" i="6"/>
  <c r="Y35" i="6" s="1"/>
  <c r="R34" i="6"/>
  <c r="Y34" i="6" s="1"/>
  <c r="R33" i="6"/>
  <c r="Y33" i="6" s="1"/>
  <c r="R32" i="6"/>
  <c r="Y32" i="6" s="1"/>
  <c r="R31" i="6"/>
  <c r="Y31" i="6" s="1"/>
  <c r="R30" i="6"/>
  <c r="Y30" i="6" s="1"/>
  <c r="R29" i="6"/>
  <c r="Y29" i="6" s="1"/>
  <c r="R28" i="6"/>
  <c r="Y28" i="6" s="1"/>
  <c r="R26" i="6"/>
  <c r="Y26" i="6" s="1"/>
  <c r="R24" i="6"/>
  <c r="Y24" i="6" s="1"/>
  <c r="R23" i="6"/>
  <c r="Y23" i="6" s="1"/>
  <c r="R22" i="6"/>
  <c r="Y22" i="6" s="1"/>
  <c r="R21" i="6"/>
  <c r="Y21" i="6" s="1"/>
  <c r="R20" i="6"/>
  <c r="Y20" i="6" s="1"/>
  <c r="R19" i="6"/>
  <c r="Y19" i="6" s="1"/>
  <c r="R18" i="6"/>
  <c r="Y18" i="6" s="1"/>
  <c r="R17" i="6"/>
  <c r="Y17" i="6" s="1"/>
  <c r="R16" i="6"/>
  <c r="Y16" i="6" s="1"/>
  <c r="R15" i="6"/>
  <c r="Y15" i="6" s="1"/>
  <c r="R14" i="6"/>
  <c r="Y14" i="6" s="1"/>
  <c r="R13" i="6"/>
  <c r="Y13" i="6" s="1"/>
  <c r="R12" i="6"/>
  <c r="Y12" i="6" s="1"/>
  <c r="R11" i="6"/>
  <c r="Y11" i="6" s="1"/>
  <c r="R9" i="6"/>
  <c r="Y9" i="6" s="1"/>
  <c r="R8" i="6"/>
  <c r="Y8" i="6" s="1"/>
  <c r="R7" i="6"/>
  <c r="Y7" i="6" s="1"/>
  <c r="R5" i="6"/>
  <c r="Y5" i="6" s="1"/>
  <c r="R4" i="6"/>
  <c r="Y4" i="6" s="1"/>
  <c r="M48" i="6"/>
  <c r="AB48" i="6" s="1"/>
  <c r="M49" i="6"/>
  <c r="AB49" i="6" s="1"/>
  <c r="M50" i="6"/>
  <c r="AB50" i="6" s="1"/>
  <c r="M51" i="6"/>
  <c r="AB51" i="6" s="1"/>
  <c r="M52" i="6"/>
  <c r="AB52" i="6" s="1"/>
  <c r="M53" i="6"/>
  <c r="AB53" i="6" s="1"/>
  <c r="M54" i="6"/>
  <c r="AB54" i="6" s="1"/>
  <c r="M55" i="6"/>
  <c r="AB55" i="6" s="1"/>
  <c r="M56" i="6"/>
  <c r="AB56" i="6" s="1"/>
  <c r="M57" i="6"/>
  <c r="AB57" i="6" s="1"/>
  <c r="M58" i="6"/>
  <c r="AB58" i="6" s="1"/>
  <c r="M59" i="6"/>
  <c r="AB59" i="6" s="1"/>
  <c r="M60" i="6"/>
  <c r="AB60" i="6" s="1"/>
  <c r="M61" i="6"/>
  <c r="AB61" i="6" s="1"/>
  <c r="M62" i="6"/>
  <c r="AB62" i="6" s="1"/>
  <c r="M63" i="6"/>
  <c r="AB63" i="6" s="1"/>
  <c r="M64" i="6"/>
  <c r="AB64" i="6" s="1"/>
  <c r="M65" i="6"/>
  <c r="AB65" i="6" s="1"/>
  <c r="M66" i="6"/>
  <c r="AB66" i="6" s="1"/>
  <c r="M67" i="6"/>
  <c r="AB67" i="6" s="1"/>
  <c r="M68" i="6"/>
  <c r="AB68" i="6" s="1"/>
  <c r="M69" i="6"/>
  <c r="AB69" i="6" s="1"/>
  <c r="M70" i="6"/>
  <c r="AB70" i="6" s="1"/>
  <c r="M71" i="6"/>
  <c r="AB71" i="6" s="1"/>
  <c r="M72" i="6"/>
  <c r="AB72" i="6" s="1"/>
  <c r="M73" i="6"/>
  <c r="AB73" i="6" s="1"/>
  <c r="M74" i="6"/>
  <c r="AB74" i="6" s="1"/>
  <c r="M75" i="6"/>
  <c r="AB75" i="6" s="1"/>
  <c r="M76" i="6"/>
  <c r="AB76" i="6" s="1"/>
  <c r="M77" i="6"/>
  <c r="AB77" i="6" s="1"/>
  <c r="M78" i="6"/>
  <c r="AB78" i="6" s="1"/>
  <c r="M79" i="6"/>
  <c r="AB79" i="6" s="1"/>
  <c r="M80" i="6"/>
  <c r="AB80" i="6" s="1"/>
  <c r="M81" i="6"/>
  <c r="AB81" i="6" s="1"/>
  <c r="T77" i="5"/>
  <c r="R125" i="5"/>
  <c r="Y125" i="5" s="1"/>
  <c r="R124" i="5"/>
  <c r="Y124" i="5" s="1"/>
  <c r="R123" i="5"/>
  <c r="Y123" i="5" s="1"/>
  <c r="R122" i="5"/>
  <c r="Y122" i="5" s="1"/>
  <c r="R121" i="5"/>
  <c r="Y121" i="5" s="1"/>
  <c r="R120" i="5"/>
  <c r="Y120" i="5" s="1"/>
  <c r="R119" i="5"/>
  <c r="Y119" i="5" s="1"/>
  <c r="R118" i="5"/>
  <c r="Y118" i="5" s="1"/>
  <c r="R117" i="5"/>
  <c r="Y117" i="5" s="1"/>
  <c r="R116" i="5"/>
  <c r="Y116" i="5" s="1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1" i="5"/>
  <c r="R90" i="5"/>
  <c r="R89" i="5"/>
  <c r="R88" i="5"/>
  <c r="R87" i="5"/>
  <c r="R86" i="5"/>
  <c r="R85" i="5"/>
  <c r="R84" i="5"/>
  <c r="R82" i="5"/>
  <c r="R81" i="5"/>
  <c r="R80" i="5"/>
  <c r="R79" i="5"/>
  <c r="R78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59" i="5"/>
  <c r="R58" i="5"/>
  <c r="R57" i="5"/>
  <c r="R55" i="5"/>
  <c r="R54" i="5"/>
  <c r="R53" i="5"/>
  <c r="R52" i="5"/>
  <c r="R51" i="5"/>
  <c r="R50" i="5"/>
  <c r="R49" i="5"/>
  <c r="M116" i="5"/>
  <c r="AB116" i="5" s="1"/>
  <c r="M117" i="5"/>
  <c r="AB117" i="5" s="1"/>
  <c r="M118" i="5"/>
  <c r="AB118" i="5" s="1"/>
  <c r="M119" i="5"/>
  <c r="AB119" i="5" s="1"/>
  <c r="M120" i="5"/>
  <c r="AB120" i="5" s="1"/>
  <c r="M121" i="5"/>
  <c r="AB121" i="5" s="1"/>
  <c r="M122" i="5"/>
  <c r="AB122" i="5" s="1"/>
  <c r="M123" i="5"/>
  <c r="AB123" i="5" s="1"/>
  <c r="M124" i="5"/>
  <c r="AB124" i="5" s="1"/>
  <c r="M125" i="5"/>
  <c r="AB125" i="5" s="1"/>
  <c r="M135" i="5"/>
  <c r="AB135" i="5" s="1"/>
  <c r="Q17" i="4"/>
  <c r="X17" i="4" s="1"/>
  <c r="Q16" i="4"/>
  <c r="X16" i="4" s="1"/>
  <c r="Q14" i="4"/>
  <c r="X14" i="4" s="1"/>
  <c r="Q12" i="4"/>
  <c r="X12" i="4" s="1"/>
  <c r="Q11" i="4"/>
  <c r="X11" i="4" s="1"/>
  <c r="Q10" i="4"/>
  <c r="X10" i="4" s="1"/>
  <c r="Q9" i="4"/>
  <c r="X9" i="4" s="1"/>
  <c r="Q8" i="4"/>
  <c r="X8" i="4" s="1"/>
  <c r="Q7" i="4"/>
  <c r="X7" i="4" s="1"/>
  <c r="Q6" i="4"/>
  <c r="X6" i="4" s="1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0" i="3"/>
  <c r="Q19" i="4" l="1"/>
  <c r="Q18" i="4"/>
  <c r="I27" i="7"/>
  <c r="I28" i="7"/>
  <c r="R82" i="6"/>
  <c r="R83" i="6"/>
  <c r="T139" i="5"/>
  <c r="T136" i="5"/>
  <c r="I18" i="7"/>
  <c r="Q39" i="3"/>
  <c r="Q41" i="3"/>
  <c r="R138" i="5"/>
  <c r="R136" i="5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AB3" i="5" l="1"/>
  <c r="AB4" i="5"/>
  <c r="AB5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Z3" i="5"/>
  <c r="AA3" i="5" s="1"/>
  <c r="Z4" i="5"/>
  <c r="AA4" i="5" s="1"/>
  <c r="Z5" i="5"/>
  <c r="AA5" i="5" s="1"/>
  <c r="Z7" i="5"/>
  <c r="AA7" i="5" s="1"/>
  <c r="Z8" i="5"/>
  <c r="AA8" i="5" s="1"/>
  <c r="Z9" i="5"/>
  <c r="AA9" i="5" s="1"/>
  <c r="Z10" i="5"/>
  <c r="AA10" i="5" s="1"/>
  <c r="Z11" i="5"/>
  <c r="AA11" i="5" s="1"/>
  <c r="Z12" i="5"/>
  <c r="AA12" i="5" s="1"/>
  <c r="Z13" i="5"/>
  <c r="AA13" i="5" s="1"/>
  <c r="Z14" i="5"/>
  <c r="AA14" i="5" s="1"/>
  <c r="Z15" i="5"/>
  <c r="AA15" i="5" s="1"/>
  <c r="Z16" i="5"/>
  <c r="AA16" i="5" s="1"/>
  <c r="Z17" i="5"/>
  <c r="AA17" i="5" s="1"/>
  <c r="Z18" i="5"/>
  <c r="AA18" i="5" s="1"/>
  <c r="Z19" i="5"/>
  <c r="AA19" i="5" s="1"/>
  <c r="Z20" i="5"/>
  <c r="AA20" i="5" s="1"/>
  <c r="Z21" i="5"/>
  <c r="AA21" i="5" s="1"/>
  <c r="Z22" i="5"/>
  <c r="AA22" i="5" s="1"/>
  <c r="Z23" i="5"/>
  <c r="AA23" i="5" s="1"/>
  <c r="Z24" i="5"/>
  <c r="AA24" i="5" s="1"/>
  <c r="Z25" i="5"/>
  <c r="AA25" i="5" s="1"/>
  <c r="Z26" i="5"/>
  <c r="AA26" i="5" s="1"/>
  <c r="Z27" i="5"/>
  <c r="AA27" i="5" s="1"/>
  <c r="Z28" i="5"/>
  <c r="AA28" i="5" s="1"/>
  <c r="Z29" i="5"/>
  <c r="AA29" i="5" s="1"/>
  <c r="Z30" i="5"/>
  <c r="AA30" i="5" s="1"/>
  <c r="Z31" i="5"/>
  <c r="AA31" i="5" s="1"/>
  <c r="Z32" i="5"/>
  <c r="AA32" i="5" s="1"/>
  <c r="Z33" i="5"/>
  <c r="AA33" i="5" s="1"/>
  <c r="Z34" i="5"/>
  <c r="AA34" i="5" s="1"/>
  <c r="Z35" i="5"/>
  <c r="AA35" i="5" s="1"/>
  <c r="Z36" i="5"/>
  <c r="AA36" i="5" s="1"/>
  <c r="Z37" i="5"/>
  <c r="AA37" i="5" s="1"/>
  <c r="Z38" i="5"/>
  <c r="AA38" i="5" s="1"/>
  <c r="Z39" i="5"/>
  <c r="AA39" i="5" s="1"/>
  <c r="Z40" i="5"/>
  <c r="AA40" i="5" s="1"/>
  <c r="Z41" i="5"/>
  <c r="AA41" i="5" s="1"/>
  <c r="Z42" i="5"/>
  <c r="AA42" i="5" s="1"/>
  <c r="Z43" i="5"/>
  <c r="AA43" i="5" s="1"/>
  <c r="Z44" i="5"/>
  <c r="AA44" i="5" s="1"/>
  <c r="Z45" i="5"/>
  <c r="AA45" i="5" s="1"/>
  <c r="Z46" i="5"/>
  <c r="AA46" i="5" s="1"/>
  <c r="Z47" i="5"/>
  <c r="AA47" i="5" s="1"/>
  <c r="Z48" i="5"/>
  <c r="AA48" i="5" s="1"/>
  <c r="Y3" i="5"/>
  <c r="Y4" i="5"/>
  <c r="Y5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O25" i="7" l="1"/>
  <c r="N26" i="7"/>
  <c r="N25" i="7"/>
  <c r="M26" i="7"/>
  <c r="M25" i="7"/>
  <c r="L26" i="7"/>
  <c r="L25" i="7"/>
  <c r="K26" i="7"/>
  <c r="K25" i="7"/>
  <c r="J26" i="7"/>
  <c r="J25" i="7"/>
  <c r="I26" i="7"/>
  <c r="I25" i="7"/>
  <c r="H26" i="7"/>
  <c r="H25" i="7"/>
  <c r="G26" i="7"/>
  <c r="G25" i="7"/>
  <c r="F26" i="7"/>
  <c r="F25" i="7"/>
  <c r="O24" i="7"/>
  <c r="N24" i="7"/>
  <c r="M24" i="7"/>
  <c r="L24" i="7"/>
  <c r="K24" i="7"/>
  <c r="J24" i="7"/>
  <c r="I24" i="7"/>
  <c r="H24" i="7"/>
  <c r="G24" i="7"/>
  <c r="F24" i="7"/>
  <c r="C26" i="7"/>
  <c r="C25" i="7"/>
  <c r="C24" i="7"/>
  <c r="B26" i="7"/>
  <c r="B25" i="7"/>
  <c r="O19" i="7"/>
  <c r="O18" i="7"/>
  <c r="O17" i="7"/>
  <c r="N19" i="7"/>
  <c r="N18" i="7"/>
  <c r="N17" i="7"/>
  <c r="M19" i="7"/>
  <c r="M18" i="7"/>
  <c r="M17" i="7"/>
  <c r="L19" i="7"/>
  <c r="L18" i="7"/>
  <c r="L17" i="7"/>
  <c r="K19" i="7"/>
  <c r="K18" i="7"/>
  <c r="K17" i="7"/>
  <c r="J19" i="7"/>
  <c r="J18" i="7"/>
  <c r="J17" i="7"/>
  <c r="I19" i="7"/>
  <c r="I17" i="7"/>
  <c r="H19" i="7"/>
  <c r="H18" i="7"/>
  <c r="H17" i="7"/>
  <c r="G19" i="7"/>
  <c r="G18" i="7"/>
  <c r="G17" i="7"/>
  <c r="F19" i="7"/>
  <c r="F18" i="7"/>
  <c r="F17" i="7"/>
  <c r="E17" i="7"/>
  <c r="D17" i="7"/>
  <c r="O16" i="7"/>
  <c r="N16" i="7"/>
  <c r="M16" i="7"/>
  <c r="L16" i="7"/>
  <c r="K16" i="7"/>
  <c r="J16" i="7"/>
  <c r="I16" i="7"/>
  <c r="H16" i="7"/>
  <c r="G16" i="7"/>
  <c r="F16" i="7"/>
  <c r="C19" i="7"/>
  <c r="C18" i="7"/>
  <c r="C17" i="7"/>
  <c r="C16" i="7"/>
  <c r="B19" i="7"/>
  <c r="B18" i="7"/>
  <c r="B17" i="7"/>
  <c r="B15" i="7"/>
  <c r="B14" i="7"/>
  <c r="B13" i="7"/>
  <c r="O15" i="7"/>
  <c r="O14" i="7"/>
  <c r="O13" i="7"/>
  <c r="O12" i="7"/>
  <c r="N15" i="7"/>
  <c r="N14" i="7"/>
  <c r="N13" i="7"/>
  <c r="N12" i="7"/>
  <c r="M15" i="7"/>
  <c r="M14" i="7"/>
  <c r="M13" i="7"/>
  <c r="M12" i="7"/>
  <c r="L15" i="7"/>
  <c r="L14" i="7"/>
  <c r="L13" i="7"/>
  <c r="L12" i="7"/>
  <c r="K15" i="7"/>
  <c r="K14" i="7"/>
  <c r="K13" i="7"/>
  <c r="K12" i="7"/>
  <c r="J15" i="7"/>
  <c r="J14" i="7"/>
  <c r="J13" i="7"/>
  <c r="J12" i="7"/>
  <c r="I15" i="7"/>
  <c r="I14" i="7"/>
  <c r="I13" i="7"/>
  <c r="I12" i="7"/>
  <c r="H15" i="7"/>
  <c r="H14" i="7"/>
  <c r="H13" i="7"/>
  <c r="H12" i="7"/>
  <c r="G15" i="7"/>
  <c r="G14" i="7"/>
  <c r="G13" i="7"/>
  <c r="G12" i="7"/>
  <c r="F15" i="7"/>
  <c r="F14" i="7"/>
  <c r="F13" i="7"/>
  <c r="F12" i="7"/>
  <c r="E15" i="7"/>
  <c r="E14" i="7"/>
  <c r="E13" i="7"/>
  <c r="D13" i="7"/>
  <c r="C15" i="7"/>
  <c r="C14" i="7"/>
  <c r="C13" i="7"/>
  <c r="C12" i="7"/>
  <c r="M5" i="6" l="1"/>
  <c r="AB5" i="6" s="1"/>
  <c r="M7" i="6"/>
  <c r="AB7" i="6" s="1"/>
  <c r="M8" i="6"/>
  <c r="AB8" i="6" s="1"/>
  <c r="M9" i="6"/>
  <c r="AB9" i="6" s="1"/>
  <c r="M11" i="6"/>
  <c r="AB11" i="6" s="1"/>
  <c r="M12" i="6"/>
  <c r="AB12" i="6" s="1"/>
  <c r="M13" i="6"/>
  <c r="AB13" i="6" s="1"/>
  <c r="M14" i="6"/>
  <c r="AB14" i="6" s="1"/>
  <c r="M15" i="6"/>
  <c r="AB15" i="6" s="1"/>
  <c r="M16" i="6"/>
  <c r="AB16" i="6" s="1"/>
  <c r="M17" i="6"/>
  <c r="AB17" i="6" s="1"/>
  <c r="M18" i="6"/>
  <c r="AB18" i="6" s="1"/>
  <c r="M19" i="6"/>
  <c r="AB19" i="6" s="1"/>
  <c r="M20" i="6"/>
  <c r="AB20" i="6" s="1"/>
  <c r="M21" i="6"/>
  <c r="AB21" i="6" s="1"/>
  <c r="M22" i="6"/>
  <c r="AB22" i="6" s="1"/>
  <c r="M23" i="6"/>
  <c r="AB23" i="6" s="1"/>
  <c r="M24" i="6"/>
  <c r="AB24" i="6" s="1"/>
  <c r="M25" i="6"/>
  <c r="AB25" i="6" s="1"/>
  <c r="M26" i="6"/>
  <c r="AB26" i="6" s="1"/>
  <c r="M27" i="6"/>
  <c r="AB27" i="6" s="1"/>
  <c r="M28" i="6"/>
  <c r="AB28" i="6" s="1"/>
  <c r="M29" i="6"/>
  <c r="AB29" i="6" s="1"/>
  <c r="M30" i="6"/>
  <c r="AB30" i="6" s="1"/>
  <c r="M31" i="6"/>
  <c r="AB31" i="6" s="1"/>
  <c r="AB32" i="6"/>
  <c r="M33" i="6"/>
  <c r="AB33" i="6" s="1"/>
  <c r="M34" i="6"/>
  <c r="AB34" i="6" s="1"/>
  <c r="M35" i="6"/>
  <c r="AB35" i="6" s="1"/>
  <c r="M36" i="6"/>
  <c r="AB36" i="6" s="1"/>
  <c r="M37" i="6"/>
  <c r="AB37" i="6" s="1"/>
  <c r="M38" i="6"/>
  <c r="AB38" i="6" s="1"/>
  <c r="M39" i="6"/>
  <c r="AB39" i="6" s="1"/>
  <c r="M40" i="6"/>
  <c r="AB40" i="6" s="1"/>
  <c r="M41" i="6"/>
  <c r="AB41" i="6" s="1"/>
  <c r="M42" i="6"/>
  <c r="AB42" i="6" s="1"/>
  <c r="M43" i="6"/>
  <c r="AB43" i="6" s="1"/>
  <c r="M44" i="6"/>
  <c r="AB44" i="6" s="1"/>
  <c r="M45" i="6"/>
  <c r="AB45" i="6" s="1"/>
  <c r="M46" i="6"/>
  <c r="AB46" i="6" s="1"/>
  <c r="M47" i="6"/>
  <c r="AB47" i="6" s="1"/>
  <c r="L7" i="4"/>
  <c r="AA7" i="4" s="1"/>
  <c r="L8" i="4"/>
  <c r="AA8" i="4" s="1"/>
  <c r="L10" i="4"/>
  <c r="AA10" i="4" s="1"/>
  <c r="L11" i="4"/>
  <c r="AA11" i="4" s="1"/>
  <c r="L13" i="4"/>
  <c r="AA13" i="4" s="1"/>
  <c r="L15" i="4"/>
  <c r="AA15" i="4" s="1"/>
  <c r="L16" i="4"/>
  <c r="AA16" i="4" s="1"/>
  <c r="E25" i="7"/>
  <c r="L9" i="4"/>
  <c r="AA9" i="4" s="1"/>
  <c r="L12" i="4"/>
  <c r="AA12" i="4" s="1"/>
  <c r="L14" i="4"/>
  <c r="AA14" i="4" s="1"/>
  <c r="L17" i="4"/>
  <c r="AA17" i="4" s="1"/>
  <c r="L35" i="3"/>
  <c r="L38" i="3"/>
  <c r="L17" i="3"/>
  <c r="L18" i="3"/>
  <c r="L19" i="3"/>
  <c r="AA19" i="3" s="1"/>
  <c r="L20" i="3"/>
  <c r="AA20" i="3" s="1"/>
  <c r="L21" i="3"/>
  <c r="AA21" i="3" s="1"/>
  <c r="L22" i="3"/>
  <c r="AA22" i="3" s="1"/>
  <c r="L23" i="3"/>
  <c r="AA23" i="3" s="1"/>
  <c r="L24" i="3"/>
  <c r="AA24" i="3" s="1"/>
  <c r="L25" i="3"/>
  <c r="AA25" i="3" s="1"/>
  <c r="L26" i="3"/>
  <c r="AA26" i="3" s="1"/>
  <c r="L27" i="3"/>
  <c r="AA27" i="3" s="1"/>
  <c r="L28" i="3"/>
  <c r="AA28" i="3" s="1"/>
  <c r="L29" i="3"/>
  <c r="AA29" i="3" s="1"/>
  <c r="L30" i="3"/>
  <c r="AA30" i="3" s="1"/>
  <c r="L31" i="3"/>
  <c r="AA31" i="3" s="1"/>
  <c r="L32" i="3"/>
  <c r="AA32" i="3" s="1"/>
  <c r="L33" i="3"/>
  <c r="AA33" i="3" s="1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E19" i="7"/>
  <c r="M59" i="5"/>
  <c r="M63" i="5"/>
  <c r="M69" i="5"/>
  <c r="M70" i="5"/>
  <c r="M73" i="5"/>
  <c r="M74" i="5"/>
  <c r="M78" i="5"/>
  <c r="M81" i="5"/>
  <c r="M82" i="5"/>
  <c r="M85" i="5"/>
  <c r="M86" i="5"/>
  <c r="M90" i="5"/>
  <c r="M93" i="5"/>
  <c r="M94" i="5"/>
  <c r="M97" i="5"/>
  <c r="M98" i="5"/>
  <c r="M100" i="5"/>
  <c r="M102" i="5"/>
  <c r="L42" i="3" l="1"/>
  <c r="M10" i="6"/>
  <c r="AB10" i="6" s="1"/>
  <c r="M4" i="6"/>
  <c r="AB4" i="6" s="1"/>
  <c r="E18" i="7"/>
  <c r="Z101" i="5"/>
  <c r="AA101" i="5" s="1"/>
  <c r="Y101" i="5"/>
  <c r="Z89" i="5"/>
  <c r="AA89" i="5" s="1"/>
  <c r="Y89" i="5"/>
  <c r="Z77" i="5"/>
  <c r="AA77" i="5" s="1"/>
  <c r="Y77" i="5"/>
  <c r="M65" i="5"/>
  <c r="AB65" i="5" s="1"/>
  <c r="Z65" i="5"/>
  <c r="AA65" i="5" s="1"/>
  <c r="Y65" i="5"/>
  <c r="Y49" i="5"/>
  <c r="Z49" i="5"/>
  <c r="AA49" i="5" s="1"/>
  <c r="Z96" i="5"/>
  <c r="AA96" i="5" s="1"/>
  <c r="Y96" i="5"/>
  <c r="Z92" i="5"/>
  <c r="AA92" i="5" s="1"/>
  <c r="Y92" i="5"/>
  <c r="Z88" i="5"/>
  <c r="AA88" i="5" s="1"/>
  <c r="Y88" i="5"/>
  <c r="Z84" i="5"/>
  <c r="AA84" i="5" s="1"/>
  <c r="Y84" i="5"/>
  <c r="Z80" i="5"/>
  <c r="AA80" i="5" s="1"/>
  <c r="Y80" i="5"/>
  <c r="Z76" i="5"/>
  <c r="AA76" i="5" s="1"/>
  <c r="Y76" i="5"/>
  <c r="Z72" i="5"/>
  <c r="AA72" i="5" s="1"/>
  <c r="Y72" i="5"/>
  <c r="Z68" i="5"/>
  <c r="AA68" i="5" s="1"/>
  <c r="Y68" i="5"/>
  <c r="M64" i="5"/>
  <c r="AB64" i="5" s="1"/>
  <c r="Z64" i="5"/>
  <c r="AA64" i="5" s="1"/>
  <c r="Y64" i="5"/>
  <c r="AB60" i="5"/>
  <c r="Z60" i="5"/>
  <c r="AA60" i="5" s="1"/>
  <c r="Y60" i="5"/>
  <c r="M56" i="5"/>
  <c r="Z56" i="5"/>
  <c r="AA56" i="5" s="1"/>
  <c r="Y56" i="5"/>
  <c r="M52" i="5"/>
  <c r="AB52" i="5" s="1"/>
  <c r="Z52" i="5"/>
  <c r="AA52" i="5" s="1"/>
  <c r="Y52" i="5"/>
  <c r="M101" i="5"/>
  <c r="AB101" i="5" s="1"/>
  <c r="M89" i="5"/>
  <c r="AB89" i="5" s="1"/>
  <c r="M77" i="5"/>
  <c r="AB77" i="5" s="1"/>
  <c r="AB97" i="5"/>
  <c r="Z97" i="5"/>
  <c r="AA97" i="5" s="1"/>
  <c r="Y97" i="5"/>
  <c r="Y81" i="5"/>
  <c r="AB81" i="5"/>
  <c r="Z81" i="5"/>
  <c r="AA81" i="5" s="1"/>
  <c r="AB69" i="5"/>
  <c r="Z69" i="5"/>
  <c r="AA69" i="5" s="1"/>
  <c r="Y69" i="5"/>
  <c r="M57" i="5"/>
  <c r="AB57" i="5" s="1"/>
  <c r="Z57" i="5"/>
  <c r="AA57" i="5" s="1"/>
  <c r="Y57" i="5"/>
  <c r="Y99" i="5"/>
  <c r="Z99" i="5"/>
  <c r="AA99" i="5" s="1"/>
  <c r="Y95" i="5"/>
  <c r="Z95" i="5"/>
  <c r="AA95" i="5" s="1"/>
  <c r="Y91" i="5"/>
  <c r="Z91" i="5"/>
  <c r="AA91" i="5" s="1"/>
  <c r="Y87" i="5"/>
  <c r="Z87" i="5"/>
  <c r="AA87" i="5" s="1"/>
  <c r="Y83" i="5"/>
  <c r="Z83" i="5"/>
  <c r="AA83" i="5" s="1"/>
  <c r="Y79" i="5"/>
  <c r="Z79" i="5"/>
  <c r="AA79" i="5" s="1"/>
  <c r="Y75" i="5"/>
  <c r="Z75" i="5"/>
  <c r="AA75" i="5" s="1"/>
  <c r="Z71" i="5"/>
  <c r="AA71" i="5" s="1"/>
  <c r="Y71" i="5"/>
  <c r="Y67" i="5"/>
  <c r="Z67" i="5"/>
  <c r="AA67" i="5" s="1"/>
  <c r="AB63" i="5"/>
  <c r="Y63" i="5"/>
  <c r="Z63" i="5"/>
  <c r="AA63" i="5" s="1"/>
  <c r="Z59" i="5"/>
  <c r="AA59" i="5" s="1"/>
  <c r="Y59" i="5"/>
  <c r="AB59" i="5"/>
  <c r="Y55" i="5"/>
  <c r="Z55" i="5"/>
  <c r="AA55" i="5" s="1"/>
  <c r="Y51" i="5"/>
  <c r="Z51" i="5"/>
  <c r="AA51" i="5" s="1"/>
  <c r="M96" i="5"/>
  <c r="AB96" i="5" s="1"/>
  <c r="AB92" i="5"/>
  <c r="M88" i="5"/>
  <c r="AB88" i="5" s="1"/>
  <c r="M84" i="5"/>
  <c r="AB84" i="5" s="1"/>
  <c r="M80" i="5"/>
  <c r="M76" i="5"/>
  <c r="AB76" i="5" s="1"/>
  <c r="M72" i="5"/>
  <c r="AB72" i="5" s="1"/>
  <c r="M68" i="5"/>
  <c r="AB68" i="5" s="1"/>
  <c r="M55" i="5"/>
  <c r="AB55" i="5" s="1"/>
  <c r="AB93" i="5"/>
  <c r="Z93" i="5"/>
  <c r="AA93" i="5" s="1"/>
  <c r="Y93" i="5"/>
  <c r="AB85" i="5"/>
  <c r="Z85" i="5"/>
  <c r="AA85" i="5" s="1"/>
  <c r="Y85" i="5"/>
  <c r="Y73" i="5"/>
  <c r="AB73" i="5"/>
  <c r="Z73" i="5"/>
  <c r="AA73" i="5" s="1"/>
  <c r="M61" i="5"/>
  <c r="AB61" i="5" s="1"/>
  <c r="Y61" i="5"/>
  <c r="Z61" i="5"/>
  <c r="AA61" i="5" s="1"/>
  <c r="M53" i="5"/>
  <c r="AB53" i="5" s="1"/>
  <c r="Y53" i="5"/>
  <c r="Z53" i="5"/>
  <c r="AA53" i="5" s="1"/>
  <c r="AB100" i="5"/>
  <c r="Z100" i="5"/>
  <c r="AA100" i="5" s="1"/>
  <c r="Y100" i="5"/>
  <c r="Y98" i="5"/>
  <c r="AB98" i="5"/>
  <c r="Z98" i="5"/>
  <c r="AA98" i="5" s="1"/>
  <c r="Y94" i="5"/>
  <c r="AB94" i="5"/>
  <c r="Z94" i="5"/>
  <c r="AA94" i="5" s="1"/>
  <c r="Y90" i="5"/>
  <c r="AB90" i="5"/>
  <c r="Z90" i="5"/>
  <c r="AA90" i="5" s="1"/>
  <c r="Y86" i="5"/>
  <c r="AB86" i="5"/>
  <c r="Z86" i="5"/>
  <c r="AA86" i="5" s="1"/>
  <c r="Y82" i="5"/>
  <c r="AB82" i="5"/>
  <c r="Z82" i="5"/>
  <c r="AA82" i="5" s="1"/>
  <c r="Y78" i="5"/>
  <c r="AB78" i="5"/>
  <c r="Z78" i="5"/>
  <c r="AA78" i="5" s="1"/>
  <c r="Y74" i="5"/>
  <c r="AB74" i="5"/>
  <c r="Z74" i="5"/>
  <c r="AA74" i="5" s="1"/>
  <c r="Y70" i="5"/>
  <c r="AB70" i="5"/>
  <c r="Z70" i="5"/>
  <c r="AA70" i="5" s="1"/>
  <c r="M66" i="5"/>
  <c r="AB66" i="5" s="1"/>
  <c r="Y66" i="5"/>
  <c r="Z66" i="5"/>
  <c r="AA66" i="5" s="1"/>
  <c r="M62" i="5"/>
  <c r="AB62" i="5" s="1"/>
  <c r="Y62" i="5"/>
  <c r="Z62" i="5"/>
  <c r="AA62" i="5" s="1"/>
  <c r="M58" i="5"/>
  <c r="AB58" i="5" s="1"/>
  <c r="Y58" i="5"/>
  <c r="Z58" i="5"/>
  <c r="AA58" i="5" s="1"/>
  <c r="M54" i="5"/>
  <c r="AB54" i="5" s="1"/>
  <c r="Y54" i="5"/>
  <c r="Z54" i="5"/>
  <c r="AA54" i="5" s="1"/>
  <c r="M50" i="5"/>
  <c r="AB50" i="5" s="1"/>
  <c r="Y50" i="5"/>
  <c r="Z50" i="5"/>
  <c r="AA50" i="5" s="1"/>
  <c r="M99" i="5"/>
  <c r="AB99" i="5" s="1"/>
  <c r="M95" i="5"/>
  <c r="AB95" i="5" s="1"/>
  <c r="M91" i="5"/>
  <c r="AB91" i="5" s="1"/>
  <c r="M87" i="5"/>
  <c r="AB87" i="5" s="1"/>
  <c r="M83" i="5"/>
  <c r="AB83" i="5" s="1"/>
  <c r="M79" i="5"/>
  <c r="AB79" i="5" s="1"/>
  <c r="M75" i="5"/>
  <c r="AB75" i="5" s="1"/>
  <c r="M71" i="5"/>
  <c r="AB71" i="5" s="1"/>
  <c r="M67" i="5"/>
  <c r="AB67" i="5" s="1"/>
  <c r="M51" i="5"/>
  <c r="AB51" i="5" s="1"/>
  <c r="L6" i="4"/>
  <c r="E26" i="7"/>
  <c r="B12" i="7"/>
  <c r="E12" i="7"/>
  <c r="AA17" i="3"/>
  <c r="D15" i="7"/>
  <c r="AA18" i="3"/>
  <c r="B16" i="7"/>
  <c r="E16" i="7"/>
  <c r="M49" i="5"/>
  <c r="L19" i="4" l="1"/>
  <c r="AA6" i="4"/>
  <c r="D29" i="7"/>
  <c r="M84" i="6"/>
  <c r="L20" i="4"/>
  <c r="L18" i="4"/>
  <c r="D27" i="7"/>
  <c r="D28" i="7"/>
  <c r="M82" i="6"/>
  <c r="M83" i="6"/>
  <c r="M139" i="5"/>
  <c r="AB80" i="5"/>
  <c r="M138" i="5"/>
  <c r="M136" i="5"/>
  <c r="D25" i="7"/>
  <c r="AB49" i="5"/>
  <c r="D18" i="7"/>
  <c r="AB56" i="5"/>
  <c r="D19" i="7"/>
  <c r="D16" i="7"/>
  <c r="D26" i="7"/>
  <c r="P28" i="7" l="1"/>
  <c r="Q29" i="7" l="1"/>
  <c r="P29" i="7"/>
  <c r="Q28" i="7"/>
  <c r="Q26" i="7"/>
  <c r="P26" i="7"/>
  <c r="Q25" i="7"/>
  <c r="P25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O22" i="7"/>
  <c r="N22" i="7"/>
  <c r="M22" i="7"/>
  <c r="L22" i="7"/>
  <c r="K22" i="7"/>
  <c r="J22" i="7"/>
  <c r="I22" i="7"/>
  <c r="H22" i="7"/>
  <c r="G22" i="7"/>
  <c r="F22" i="7"/>
  <c r="E22" i="7"/>
  <c r="C22" i="7"/>
  <c r="B22" i="7"/>
  <c r="O21" i="7"/>
  <c r="O34" i="7" s="1"/>
  <c r="N21" i="7"/>
  <c r="N34" i="7" s="1"/>
  <c r="M21" i="7"/>
  <c r="M34" i="7" s="1"/>
  <c r="L21" i="7"/>
  <c r="L34" i="7" s="1"/>
  <c r="K21" i="7"/>
  <c r="K34" i="7" s="1"/>
  <c r="J21" i="7"/>
  <c r="J34" i="7" s="1"/>
  <c r="I21" i="7"/>
  <c r="I34" i="7" s="1"/>
  <c r="H21" i="7"/>
  <c r="H34" i="7" s="1"/>
  <c r="G21" i="7"/>
  <c r="G34" i="7" s="1"/>
  <c r="F21" i="7"/>
  <c r="F34" i="7" s="1"/>
  <c r="E21" i="7"/>
  <c r="E34" i="7" s="1"/>
  <c r="D21" i="7"/>
  <c r="D34" i="7" s="1"/>
  <c r="C21" i="7"/>
  <c r="C34" i="7" s="1"/>
  <c r="B21" i="7"/>
  <c r="B34" i="7" s="1"/>
  <c r="Q19" i="7"/>
  <c r="P19" i="7"/>
  <c r="Q18" i="7"/>
  <c r="P18" i="7"/>
  <c r="Q17" i="7"/>
  <c r="P17" i="7"/>
  <c r="Q15" i="7"/>
  <c r="P15" i="7"/>
  <c r="Q14" i="7"/>
  <c r="Q13" i="7"/>
  <c r="P13" i="7"/>
  <c r="AB83" i="6" l="1"/>
  <c r="H35" i="7"/>
  <c r="Y19" i="4"/>
  <c r="E35" i="7"/>
  <c r="M35" i="7"/>
  <c r="Z137" i="5"/>
  <c r="Q34" i="7"/>
  <c r="L35" i="7"/>
  <c r="P34" i="7"/>
  <c r="Y83" i="6"/>
  <c r="I35" i="7"/>
  <c r="C35" i="7"/>
  <c r="G35" i="7"/>
  <c r="K35" i="7"/>
  <c r="O35" i="7"/>
  <c r="B35" i="7"/>
  <c r="F35" i="7"/>
  <c r="J35" i="7"/>
  <c r="N35" i="7"/>
  <c r="Z83" i="6"/>
  <c r="AA19" i="4"/>
  <c r="P32" i="7"/>
  <c r="Q32" i="7"/>
  <c r="Q31" i="7"/>
  <c r="P31" i="7"/>
  <c r="Q22" i="7"/>
  <c r="P21" i="7"/>
  <c r="Q21" i="7"/>
  <c r="AB137" i="5"/>
  <c r="Y137" i="5"/>
  <c r="X19" i="4"/>
  <c r="B24" i="7" l="1"/>
  <c r="E24" i="7"/>
  <c r="X40" i="3"/>
  <c r="Q35" i="7"/>
  <c r="D24" i="7"/>
  <c r="L34" i="3"/>
  <c r="O23" i="7"/>
  <c r="O36" i="7" s="1"/>
  <c r="N23" i="7"/>
  <c r="N36" i="7" s="1"/>
  <c r="M23" i="7"/>
  <c r="M36" i="7" s="1"/>
  <c r="L23" i="7"/>
  <c r="L36" i="7" s="1"/>
  <c r="K23" i="7"/>
  <c r="K36" i="7" s="1"/>
  <c r="J23" i="7"/>
  <c r="J36" i="7" s="1"/>
  <c r="I23" i="7"/>
  <c r="I36" i="7" s="1"/>
  <c r="H23" i="7"/>
  <c r="H36" i="7" s="1"/>
  <c r="G23" i="7"/>
  <c r="G36" i="7" s="1"/>
  <c r="F23" i="7"/>
  <c r="F36" i="7" s="1"/>
  <c r="E23" i="7"/>
  <c r="E36" i="7" s="1"/>
  <c r="D23" i="7"/>
  <c r="D36" i="7" s="1"/>
  <c r="C23" i="7"/>
  <c r="C36" i="7" s="1"/>
  <c r="B23" i="7"/>
  <c r="B36" i="7" s="1"/>
  <c r="L39" i="3" l="1"/>
  <c r="L41" i="3"/>
  <c r="AA41" i="3" s="1"/>
  <c r="Y40" i="3"/>
  <c r="AA40" i="3"/>
  <c r="D12" i="7"/>
  <c r="D14" i="7"/>
  <c r="H30" i="7"/>
  <c r="L30" i="7"/>
  <c r="Q36" i="7"/>
  <c r="P24" i="7"/>
  <c r="G30" i="7"/>
  <c r="K30" i="7"/>
  <c r="O30" i="7"/>
  <c r="Q24" i="7"/>
  <c r="P36" i="7"/>
  <c r="P27" i="7"/>
  <c r="Q27" i="7"/>
  <c r="J30" i="7"/>
  <c r="E30" i="7"/>
  <c r="I30" i="7"/>
  <c r="M30" i="7"/>
  <c r="F30" i="7"/>
  <c r="N30" i="7"/>
  <c r="C30" i="7"/>
  <c r="D30" i="7"/>
  <c r="B30" i="7"/>
  <c r="Z84" i="6"/>
  <c r="AB84" i="6"/>
  <c r="Z138" i="5"/>
  <c r="AB138" i="5"/>
  <c r="Z139" i="5"/>
  <c r="AB139" i="5"/>
  <c r="Y41" i="3"/>
  <c r="X41" i="3"/>
  <c r="Y42" i="3"/>
  <c r="AA42" i="3"/>
  <c r="O20" i="7"/>
  <c r="K20" i="7"/>
  <c r="J20" i="7"/>
  <c r="Z82" i="6"/>
  <c r="AB82" i="6"/>
  <c r="Y103" i="5"/>
  <c r="Z103" i="5"/>
  <c r="AA103" i="5" s="1"/>
  <c r="AB103" i="5"/>
  <c r="Y104" i="5"/>
  <c r="Z104" i="5"/>
  <c r="AA104" i="5" s="1"/>
  <c r="AB104" i="5"/>
  <c r="Y105" i="5"/>
  <c r="Z105" i="5"/>
  <c r="AA105" i="5" s="1"/>
  <c r="AB105" i="5"/>
  <c r="Y106" i="5"/>
  <c r="Z106" i="5"/>
  <c r="AA106" i="5" s="1"/>
  <c r="AB106" i="5"/>
  <c r="Y107" i="5"/>
  <c r="Z107" i="5"/>
  <c r="AA107" i="5" s="1"/>
  <c r="AB107" i="5"/>
  <c r="Y108" i="5"/>
  <c r="Z108" i="5"/>
  <c r="AA108" i="5" s="1"/>
  <c r="AB108" i="5"/>
  <c r="Y109" i="5"/>
  <c r="Z109" i="5"/>
  <c r="AA109" i="5" s="1"/>
  <c r="AB109" i="5"/>
  <c r="Y110" i="5"/>
  <c r="Z110" i="5"/>
  <c r="AA110" i="5" s="1"/>
  <c r="AB110" i="5"/>
  <c r="Y111" i="5"/>
  <c r="Z111" i="5"/>
  <c r="AA111" i="5" s="1"/>
  <c r="AB111" i="5"/>
  <c r="Y112" i="5"/>
  <c r="Z112" i="5"/>
  <c r="AA112" i="5" s="1"/>
  <c r="AB112" i="5"/>
  <c r="Y113" i="5"/>
  <c r="Z113" i="5"/>
  <c r="AA113" i="5" s="1"/>
  <c r="AB113" i="5"/>
  <c r="Y114" i="5"/>
  <c r="Z114" i="5"/>
  <c r="AA114" i="5" s="1"/>
  <c r="AB114" i="5"/>
  <c r="Y115" i="5"/>
  <c r="Z115" i="5"/>
  <c r="AA115" i="5" s="1"/>
  <c r="AB115" i="5"/>
  <c r="AB102" i="5"/>
  <c r="Z102" i="5"/>
  <c r="AA102" i="5" s="1"/>
  <c r="Y102" i="5"/>
  <c r="Y18" i="4" l="1"/>
  <c r="P14" i="7"/>
  <c r="D22" i="7"/>
  <c r="I20" i="7"/>
  <c r="I33" i="7" s="1"/>
  <c r="N20" i="7"/>
  <c r="N33" i="7" s="1"/>
  <c r="M20" i="7"/>
  <c r="M33" i="7" s="1"/>
  <c r="H20" i="7"/>
  <c r="H33" i="7" s="1"/>
  <c r="Q30" i="7"/>
  <c r="P30" i="7"/>
  <c r="B20" i="7"/>
  <c r="L20" i="7"/>
  <c r="L33" i="7" s="1"/>
  <c r="Y82" i="6"/>
  <c r="O33" i="7"/>
  <c r="AA18" i="4"/>
  <c r="Y84" i="6"/>
  <c r="X18" i="4"/>
  <c r="Y138" i="5"/>
  <c r="Y139" i="5"/>
  <c r="K33" i="7"/>
  <c r="J33" i="7"/>
  <c r="X35" i="3"/>
  <c r="Y35" i="3"/>
  <c r="Z35" i="3" s="1"/>
  <c r="X38" i="3"/>
  <c r="Y38" i="3"/>
  <c r="Z38" i="3" s="1"/>
  <c r="D35" i="7" l="1"/>
  <c r="P35" i="7" s="1"/>
  <c r="P22" i="7"/>
  <c r="Y34" i="3" l="1"/>
  <c r="X34" i="3"/>
  <c r="E20" i="7" l="1"/>
  <c r="E33" i="7" s="1"/>
  <c r="B33" i="7"/>
  <c r="AA38" i="3"/>
  <c r="AA35" i="3"/>
  <c r="AA34" i="3"/>
  <c r="C20" i="7" l="1"/>
  <c r="C33" i="7" s="1"/>
  <c r="Q16" i="7"/>
  <c r="F20" i="7"/>
  <c r="G20" i="7"/>
  <c r="G33" i="7" s="1"/>
  <c r="Z136" i="5"/>
  <c r="Y136" i="5"/>
  <c r="X42" i="3"/>
  <c r="X20" i="4"/>
  <c r="Y20" i="4"/>
  <c r="X39" i="3"/>
  <c r="Y39" i="3"/>
  <c r="Z34" i="3"/>
  <c r="P16" i="7"/>
  <c r="AA39" i="3"/>
  <c r="AB136" i="5"/>
  <c r="Q12" i="7"/>
  <c r="AA20" i="4"/>
  <c r="Q20" i="7" l="1"/>
  <c r="D20" i="7"/>
  <c r="P20" i="7" s="1"/>
  <c r="Q23" i="7"/>
  <c r="F33" i="7"/>
  <c r="Q33" i="7" s="1"/>
  <c r="P12" i="7"/>
  <c r="D33" i="7" l="1"/>
  <c r="P33" i="7" s="1"/>
  <c r="P23" i="7"/>
</calcChain>
</file>

<file path=xl/sharedStrings.xml><?xml version="1.0" encoding="utf-8"?>
<sst xmlns="http://schemas.openxmlformats.org/spreadsheetml/2006/main" count="2046" uniqueCount="958">
  <si>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</si>
  <si>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</si>
  <si>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</si>
  <si>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</si>
  <si>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</si>
  <si>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</si>
  <si>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</si>
  <si>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</si>
  <si>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</si>
  <si>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</si>
  <si>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</si>
  <si>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</si>
  <si>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</si>
  <si>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</si>
  <si>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</si>
  <si>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</si>
  <si>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</si>
  <si>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</si>
  <si>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</si>
  <si>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</si>
  <si>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</si>
  <si>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</si>
  <si>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</si>
  <si>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</si>
  <si>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</si>
  <si>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</si>
  <si>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</si>
  <si>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</si>
  <si>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</si>
  <si>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</si>
  <si>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</si>
  <si>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</si>
  <si>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</si>
  <si>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</si>
  <si>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</si>
  <si>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</si>
  <si>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</si>
  <si>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</si>
  <si>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</si>
  <si>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</si>
  <si>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</si>
  <si>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</si>
  <si>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</si>
  <si>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</si>
  <si>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</si>
  <si>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</si>
  <si>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</si>
  <si>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Lista zadań rekomendowanych do dofinansowania w ramach Rządowego Funduszu Rozwoju Dróg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</si>
  <si>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</si>
  <si>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</si>
  <si>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</si>
  <si>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</si>
  <si>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</si>
  <si>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</si>
  <si>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</si>
  <si>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</si>
  <si>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</si>
  <si>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</si>
  <si>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</si>
  <si>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</si>
  <si>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</si>
  <si>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</si>
  <si>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</si>
  <si>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</si>
  <si>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</si>
  <si>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</si>
  <si>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</si>
  <si>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</si>
  <si>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</si>
  <si>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</si>
  <si>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Powiat Bełchatowski</t>
  </si>
  <si>
    <t>Powiat Kutnowski</t>
  </si>
  <si>
    <t>Powiat Łaski</t>
  </si>
  <si>
    <t>Powiat Łęczycki</t>
  </si>
  <si>
    <t>Powiat Łowicki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</si>
  <si>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</si>
  <si>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</si>
  <si>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</si>
  <si>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</si>
  <si>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</si>
  <si>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</si>
  <si>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</si>
  <si>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</si>
  <si>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</si>
  <si>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</t>
  </si>
  <si>
    <t>Powiat Wieluński</t>
  </si>
  <si>
    <t>Powiat Wieruszowski</t>
  </si>
  <si>
    <t>Powiat Zduńskowolski</t>
  </si>
  <si>
    <t>Powiat Zgierski</t>
  </si>
  <si>
    <t>172/2019</t>
  </si>
  <si>
    <t>K</t>
  </si>
  <si>
    <t>Miasto Łowicz</t>
  </si>
  <si>
    <t>1005011</t>
  </si>
  <si>
    <t>Budowa drogi od ronda w ul. 1-go Maja do wiaduktu drogowego w Łowiczu.</t>
  </si>
  <si>
    <t>B</t>
  </si>
  <si>
    <t>12.2019 - 06.2022</t>
  </si>
  <si>
    <t>236/2019</t>
  </si>
  <si>
    <t>Gmina Mokrsko</t>
  </si>
  <si>
    <t>1017042</t>
  </si>
  <si>
    <t>Przebudowa drogi gminnej nr 117063E w miejscowości Mokrsko</t>
  </si>
  <si>
    <t>P</t>
  </si>
  <si>
    <t>74/2019</t>
  </si>
  <si>
    <t>Gmina Sieradz</t>
  </si>
  <si>
    <t>1014082</t>
  </si>
  <si>
    <t>"Przebudowa drogi gminnej nr 114257E Sieradz-Chałupki-Chojne-Stoczki na odcinku od km 2+564"</t>
  </si>
  <si>
    <t>12.2019 - 12.2022</t>
  </si>
  <si>
    <t>235/2019</t>
  </si>
  <si>
    <t>Przebudowa drogi gminnej nr 117054E w miejscowości Krzyworzeka</t>
  </si>
  <si>
    <t>07.2019 - 11.2022</t>
  </si>
  <si>
    <t>137/2019</t>
  </si>
  <si>
    <t>Gmina Wartkowice</t>
  </si>
  <si>
    <t>1011052</t>
  </si>
  <si>
    <t>Rozbudowa drogi gminnej Powodów Pierwszy - Łążki</t>
  </si>
  <si>
    <t>08.2018 - 12.2023</t>
  </si>
  <si>
    <t>162/2019</t>
  </si>
  <si>
    <t>Gmina Godzianów</t>
  </si>
  <si>
    <t>1015032</t>
  </si>
  <si>
    <t>Przebudowa drogi relacji Godzianów - Kawęczyn - Wola Drzewiecka - Płyćwia</t>
  </si>
  <si>
    <t>12.2019 - 03.2022</t>
  </si>
  <si>
    <t>211/2019</t>
  </si>
  <si>
    <t>Gmina Miasto Ozorków</t>
  </si>
  <si>
    <t>1020021</t>
  </si>
  <si>
    <t>Przebudowa dróg gminnych - ul. Spokojnej, ul. Konarskiego, ul. Pogodnej w Ozorkowie</t>
  </si>
  <si>
    <t>12.2020-11.2022</t>
  </si>
  <si>
    <t>238/2019</t>
  </si>
  <si>
    <t>Gmina Wieruszów</t>
  </si>
  <si>
    <t>1018073</t>
  </si>
  <si>
    <t>Przebudowa dróg gminnych – ulica Kilińskiego, Braci Polaków, Getta Wieruszowskiego w Wieruszowie</t>
  </si>
  <si>
    <t>02.2020- 01.2023</t>
  </si>
  <si>
    <t>203/2019</t>
  </si>
  <si>
    <t>Gmina Miasto Zgierz</t>
  </si>
  <si>
    <t>1020031</t>
  </si>
  <si>
    <t>Przebudowa dróg na terenie Gminy Miasto Zgierz - ul. Proboszczewice, ul. Boczna</t>
  </si>
  <si>
    <t>07.2020-11.2022</t>
  </si>
  <si>
    <t>156/2019</t>
  </si>
  <si>
    <t>Gmina Lubochnia</t>
  </si>
  <si>
    <t>1016062</t>
  </si>
  <si>
    <t>Rozbudowa drogi w miejscowości Lubochnia Górki - Jakubów</t>
  </si>
  <si>
    <t>04.2020-01.2022</t>
  </si>
  <si>
    <t>215/2019</t>
  </si>
  <si>
    <t>Gmina Miasto Radomsko</t>
  </si>
  <si>
    <t>1012011</t>
  </si>
  <si>
    <t>Rozbudowa ulicy Stara Droga w Radomsku - Etap II</t>
  </si>
  <si>
    <t>06.2020-11.2022</t>
  </si>
  <si>
    <t>201/2019</t>
  </si>
  <si>
    <t>Gmina Gomunice</t>
  </si>
  <si>
    <t>1012042</t>
  </si>
  <si>
    <t>Budowa drogi gminnej - ul. Dębowej - wraz z chodnikami oraz zbiornikiem retencyjnym i kanalizacją deszczową w miejscowości Kletnia</t>
  </si>
  <si>
    <t>10.2020-01.2022</t>
  </si>
  <si>
    <t>50/2019</t>
  </si>
  <si>
    <t xml:space="preserve">Gmina Galewice </t>
  </si>
  <si>
    <t>1018032</t>
  </si>
  <si>
    <t>Przebudowa drogi gminnej nr 118325 Osiek – Galewice</t>
  </si>
  <si>
    <t>09.2020– 01.2023</t>
  </si>
  <si>
    <t>23/2019</t>
  </si>
  <si>
    <t>Gmina Lgota Wielka</t>
  </si>
  <si>
    <t>1012082</t>
  </si>
  <si>
    <t>Przebudowa drogi gminnej nr 109257E w miejscowości Krzywanice na odcinku od skrzyżowania  z drogą powiatową w miejscowości Krzywanice w kierunku Wiewca.</t>
  </si>
  <si>
    <t>04.2020-09.2022</t>
  </si>
  <si>
    <t>168/2019</t>
  </si>
  <si>
    <t>Gmina Dalików</t>
  </si>
  <si>
    <t>1011012</t>
  </si>
  <si>
    <t>Budowa drogi gminnej Kuciny-Kołoszyn-Zdzychów</t>
  </si>
  <si>
    <t>05.2020-01.2023</t>
  </si>
  <si>
    <t>207/2019</t>
  </si>
  <si>
    <t>Przebudowa drogi gminnej - ul. Zachodniej w Ozorkowie</t>
  </si>
  <si>
    <t>09.2020-04.2022</t>
  </si>
  <si>
    <t>89/2019</t>
  </si>
  <si>
    <t>Gmina Wola Krzysztoporska</t>
  </si>
  <si>
    <t>1010102</t>
  </si>
  <si>
    <t>Przebudowa  drogi gminnej nr 110457E w miejscowosci Glina w Gminie Wola Krzysztoporska</t>
  </si>
  <si>
    <t>01.2020-10.2023</t>
  </si>
  <si>
    <t>237/2019</t>
  </si>
  <si>
    <t>Przebudowa dróg gminnych - ulice Zamkowa, Ciemna i Buźniczna w Wieruszowie</t>
  </si>
  <si>
    <t>02.2020-01.2022</t>
  </si>
  <si>
    <t>51/2019</t>
  </si>
  <si>
    <t>Gmina Krośniewice</t>
  </si>
  <si>
    <t>1002043</t>
  </si>
  <si>
    <t xml:space="preserve">Przebudowa dróg gminnych nr 102109E na odcinku od drogi gminnej nr 102111E do drogi gminnej nr 102113E w miejscowościach Suchodoły i Wychny oraz drogi gminnej nr 102113E na odcinku od drogi gminnej nr 102109E do skrzyżowania z drogą gminną nr 102830E w miejscowości Wychny gm. Krośniewice” </t>
  </si>
  <si>
    <t>01.2020-10.2022</t>
  </si>
  <si>
    <t>52/2019</t>
  </si>
  <si>
    <t xml:space="preserve">Przebudowa drogi gminnej Nr 102104E na odcinku od drogi gminnej nr 102106E w kierunku wschodnim w miejscowości Szubina, gm. Krośniewice wraz z odwodnieniem. </t>
  </si>
  <si>
    <t>01.2020-05.2022</t>
  </si>
  <si>
    <t>76/2019</t>
  </si>
  <si>
    <t>Rozbudowa drogi gminnej nr 111232E Sucha Górna</t>
  </si>
  <si>
    <t>98/2019</t>
  </si>
  <si>
    <t>Gmina Skierniewice</t>
  </si>
  <si>
    <t>1015082</t>
  </si>
  <si>
    <t>ROZBUDOWA DROGI GMINNEJ W MIEJSCOWOŚCI STROBÓW</t>
  </si>
  <si>
    <t>06.2020-01.2023</t>
  </si>
  <si>
    <t>221/2019</t>
  </si>
  <si>
    <t>Gmina Kamieńsk</t>
  </si>
  <si>
    <t>1012053</t>
  </si>
  <si>
    <t>Przebudowa i budowa drogi w ul. Sportowej w Kamieńsku</t>
  </si>
  <si>
    <t>92/2019</t>
  </si>
  <si>
    <t>Gmina Czarnocin</t>
  </si>
  <si>
    <t>1010022</t>
  </si>
  <si>
    <t>PRZEBUDOWA DROGI GMINNEJ W BIEŻYWODACH</t>
  </si>
  <si>
    <t>10.2020-07.2022</t>
  </si>
  <si>
    <t>210/2019</t>
  </si>
  <si>
    <t>Rozbudowa drogi gminnej nr 11217E Plewnik II - Ujazd</t>
  </si>
  <si>
    <t>241/2019</t>
  </si>
  <si>
    <t>Gmina Złoczew</t>
  </si>
  <si>
    <t>1014113</t>
  </si>
  <si>
    <t>„Przebudowa drogi gminnej nr 114769 E – ul. Starowiejska”</t>
  </si>
  <si>
    <t>03.2020-06.2022</t>
  </si>
  <si>
    <t>197/2019</t>
  </si>
  <si>
    <t>Gmina Zgierz</t>
  </si>
  <si>
    <t>1020092</t>
  </si>
  <si>
    <t>Przebudowa drogi gminnej nr 120358E zlokalizowanej na działkach nr ew. 29/2 obręb Kębliny i nr ewid. 184 obręb Besiekierz Rudny, gm. Zgierz</t>
  </si>
  <si>
    <t>06.2020-08.2022</t>
  </si>
  <si>
    <t>200/2019</t>
  </si>
  <si>
    <t>Przebudowa dróg na terenie Gminy Miasto Zgierz - ul. Norwida, ul. Reja</t>
  </si>
  <si>
    <t>143/2019</t>
  </si>
  <si>
    <t>Gmina Rzeczyca</t>
  </si>
  <si>
    <t>1016082</t>
  </si>
  <si>
    <t xml:space="preserve">Rozbudowa drogi gminnej nr 116353E o długości 1550m na odcinku od m. Pugraszyn do m. Jeziorzec (wraz z przebudową skrzyżowania) od km 0+000,00 do km 1+550,00 </t>
  </si>
  <si>
    <t>05.2020-10.2022</t>
  </si>
  <si>
    <t>218/2019</t>
  </si>
  <si>
    <t xml:space="preserve">Rozbudowa drogi gminnej nr 117052E w m. Mokrsko (Kośnik), gm. Mokrsko wraz z budową zjazdów </t>
  </si>
  <si>
    <t>03.2020-12.2022</t>
  </si>
  <si>
    <t>164/2019</t>
  </si>
  <si>
    <t>Gmina Zapolice</t>
  </si>
  <si>
    <t>1019032</t>
  </si>
  <si>
    <t>Rozbudowa drogi gminnej nr 119030E w m. Marcelów, gmina Zapolice</t>
  </si>
  <si>
    <t>12.2020-03.2022</t>
  </si>
  <si>
    <t>165/2019</t>
  </si>
  <si>
    <t>Przebudowa drogi gminnej nr 119002E w m. Zapolice, ul. Spacerowa i w m. Świerzyny</t>
  </si>
  <si>
    <t>12.2020-02.2022</t>
  </si>
  <si>
    <t>82/2019</t>
  </si>
  <si>
    <t>Gmina Koluszki</t>
  </si>
  <si>
    <t>1006073</t>
  </si>
  <si>
    <t>Przebudowa ulicy Mickiewicza i Pomorskiej w Koluszkach</t>
  </si>
  <si>
    <t>09.2020-05.2022</t>
  </si>
  <si>
    <t>181/2019</t>
  </si>
  <si>
    <t>Gmina Poddębice</t>
  </si>
  <si>
    <t>1011033</t>
  </si>
  <si>
    <t>Budowa ulic: Sosnowej, Brzozowej i Klonowej w Poddębicach</t>
  </si>
  <si>
    <t>05.2020-08.2022 r.</t>
  </si>
  <si>
    <t>83/2019</t>
  </si>
  <si>
    <t>Przebudowa ulicy Hallera i Śląskiej w Koluszkach</t>
  </si>
  <si>
    <t>141/2019</t>
  </si>
  <si>
    <t>Przebudowa drogi gminnej Nr 116354E Sadykierz Ameryka - Brzozów</t>
  </si>
  <si>
    <t>06.2020-09.2022</t>
  </si>
  <si>
    <t>61/2020</t>
  </si>
  <si>
    <t>Gmina Maków</t>
  </si>
  <si>
    <t>Rozbudowa i przebudowa drogi gminnej nr 105301E i przebudowa drogi gminnej 115264E</t>
  </si>
  <si>
    <t xml:space="preserve">P </t>
  </si>
  <si>
    <t>05.2021-09.2022</t>
  </si>
  <si>
    <t>1/2020</t>
  </si>
  <si>
    <t>Miasto Skierniewice</t>
  </si>
  <si>
    <t>1063011</t>
  </si>
  <si>
    <t>Przebudowa ulic na osiedlu Halinów w Skierniewicach</t>
  </si>
  <si>
    <t xml:space="preserve"> 02.2021 - 06.2022</t>
  </si>
  <si>
    <t>196/2020</t>
  </si>
  <si>
    <t>Gmina Pajęczno</t>
  </si>
  <si>
    <t>PRZEBUDOWA I ROZBUDOWA DRÓG GMINNYCH NA OSIEDLU MATUSOWIEC W PAJĘCZNIE - NR 109464 E UL.  TUWIMA, NR  109435 E - UL. PIŁSUDSKIEGO, NR 109423 E - UL. LESZKA CZARNEGO</t>
  </si>
  <si>
    <t>03.2021-11.2023</t>
  </si>
  <si>
    <t>110/2020</t>
  </si>
  <si>
    <t>Gmina Miasto Tomaszów Mazowiecki</t>
  </si>
  <si>
    <t>1016011</t>
  </si>
  <si>
    <t>'Budowa ulic w osiedlu Mickiewicza w Tomaszowie Mazowieckim''</t>
  </si>
  <si>
    <t>08.2021 - 11.2022</t>
  </si>
  <si>
    <t>76/2020</t>
  </si>
  <si>
    <t>Gmina Rząśnia</t>
  </si>
  <si>
    <t xml:space="preserve">Rozbudowa i przebudowa drogi gminnej nr 109215 E w miejscowości Biała </t>
  </si>
  <si>
    <t>02.2021-11.2023</t>
  </si>
  <si>
    <t>184/2020</t>
  </si>
  <si>
    <t>Przebudowa oraz budowa drogi gminnej nr 117059E w miejscowościach Słupsko i Mątewki, gm. Mokrsko</t>
  </si>
  <si>
    <t>03.2021-12.2023</t>
  </si>
  <si>
    <t>18/2020</t>
  </si>
  <si>
    <t>Gmina Żelechlinek</t>
  </si>
  <si>
    <t>Przebudowa drogi gminnej w m. Żelechlin - Modrzewek</t>
  </si>
  <si>
    <t>07.2021 - 10.2022</t>
  </si>
  <si>
    <t>72/2020</t>
  </si>
  <si>
    <t>Miasto Radomsko</t>
  </si>
  <si>
    <t>Rozbudowa ul. Żeromskiego i przebudowa ul. Reymonta od skrzyżowania z ul. Żeromskiego do posesji przy ul. Reymonta 43 w Radomsku</t>
  </si>
  <si>
    <t>01.2021-09.2023</t>
  </si>
  <si>
    <t>192/2020</t>
  </si>
  <si>
    <t>Gmina Andrespol</t>
  </si>
  <si>
    <t>Przebudowa ciągu ulic: Nowa, Bukowa, Okrężna w Justynowie i Zielonej Górze</t>
  </si>
  <si>
    <t>33/2019</t>
  </si>
  <si>
    <t>Powiat piotrkowski</t>
  </si>
  <si>
    <t>PRZEBUDOWA DROGI POWIATOWEJ NR 1500E NA ODCINKU PIOTRKÓW - JEŻÓW</t>
  </si>
  <si>
    <t>10.2019 - 01.2022</t>
  </si>
  <si>
    <t>44/2019</t>
  </si>
  <si>
    <t>Powiat opoczyński</t>
  </si>
  <si>
    <t>1007</t>
  </si>
  <si>
    <t>Rozbudowa drogi powiatowej nr 3112E na odcinku Opoczno - Petrykozy - granica powiatu i województwa. Etap IV odcinki przez Parczówek i Skronina - Sędów.</t>
  </si>
  <si>
    <t>12.2020-01.2022</t>
  </si>
  <si>
    <t>177/2019</t>
  </si>
  <si>
    <t>Powiat pajęczański</t>
  </si>
  <si>
    <t>1009</t>
  </si>
  <si>
    <t>"Przebudowa i rozbudowa drogi powiatowej nr 3500 E na odcinku Pajęczno- Rząśnia-Będków w miejscowości Pajęczno- Biała wraz z niezbędną infrastrukturą".</t>
  </si>
  <si>
    <t>03.2020-01.2023</t>
  </si>
  <si>
    <t>91/2019</t>
  </si>
  <si>
    <t>1006</t>
  </si>
  <si>
    <t>Budowa skrzyżowania bezkolizyjnego w ul. Brzezińskiej z linią kolejową w Nowym Bedoniu</t>
  </si>
  <si>
    <t>01.2020-01.2023</t>
  </si>
  <si>
    <t>151/2019</t>
  </si>
  <si>
    <t>Miasto Bełchatów</t>
  </si>
  <si>
    <t>1001</t>
  </si>
  <si>
    <t>Rozbudowa ulicy Zamoście w Bełchatowie wraz z odwodnieniem, oświetleniem i usunięciem kolizji oraz przebudową przejazdu kolejowo-drogowego linii Piotrków Tryb. - Zarzecze</t>
  </si>
  <si>
    <t>10.2020-01.2023</t>
  </si>
  <si>
    <t>Powiat wieluński</t>
  </si>
  <si>
    <t>1017</t>
  </si>
  <si>
    <t>PRZEBUDOWA DROGI POWIATOWEJ NR 4529E KRZECZÓW - EMANUELINA ODC. DROBNICE - RADUCZYCE I ODC. DĘBIEC - NIEMIERZYN</t>
  </si>
  <si>
    <t>04.2020-10.2022</t>
  </si>
  <si>
    <t>69/2019</t>
  </si>
  <si>
    <t>Miasto Piotrków Trybunalski</t>
  </si>
  <si>
    <t>1062</t>
  </si>
  <si>
    <t>Rozbudowa ulicy Zalesickiej  w Piotrkowie Trybunalskim - etap II</t>
  </si>
  <si>
    <t>165/2020</t>
  </si>
  <si>
    <t>PRZEBUDOWA DROGI POWIATOWEJ NR 4536E RYCHŁOCICE - GABRIELÓW</t>
  </si>
  <si>
    <t>08.2021-03.2025</t>
  </si>
  <si>
    <t>79/2020</t>
  </si>
  <si>
    <t>PRZEBUDOWA DROGI POWIATOWEJ NR 2900E TUSZYN-CZARNOCIN</t>
  </si>
  <si>
    <t>04.2021 - 09.2023</t>
  </si>
  <si>
    <t>92/2020</t>
  </si>
  <si>
    <t>"Przebudowa i rozbudowa drogi powiatowej nr 1913E Siomki-Glina od skrzyżowania z drogą powiatową nr 1500E Piotrków-Jeżów w miejscowości Siomki do skrzyżowania z drogą gminną nr 110457E w miejscowości Piaski"</t>
  </si>
  <si>
    <t>01.2021-10.2023</t>
  </si>
  <si>
    <t>105/2020</t>
  </si>
  <si>
    <t>Przebudowa ulicy Kwiatowej na odcinku od ronda im. J. Wybickiego do ul. 1-go Maja w Bełchatowie</t>
  </si>
  <si>
    <t>09.2021-09.2023</t>
  </si>
  <si>
    <t>91/2020</t>
  </si>
  <si>
    <t>Gmina Paradyż</t>
  </si>
  <si>
    <t>Przebudowa drogi powiatowej nr 3116E i 3123E
na odcinku Wielka Wola-Dorobna Wola</t>
  </si>
  <si>
    <t>03.2021-12.2022</t>
  </si>
  <si>
    <t>37/2020</t>
  </si>
  <si>
    <t>"Przebudowa drogi powiatowej nr 1912E polegająca na budowie ciągu pieszo - rowerowego i odtworzeniu nawierzchni jezdni na odcinku od km 6+370 do km 9+425"</t>
  </si>
  <si>
    <t>06.2021-11.2022</t>
  </si>
  <si>
    <t>185/2020</t>
  </si>
  <si>
    <t xml:space="preserve"> Rozbudowa drogi powiatowej nr 3101E na odcinku Bukowiec Opoczyński – Sobawiny. Etap I odcinki przez Bukowiec Opoczyński i  DW nr 726 - Sobawiny</t>
  </si>
  <si>
    <t>06.2021-09.2023</t>
  </si>
  <si>
    <t>45*</t>
  </si>
  <si>
    <t>482/2021</t>
  </si>
  <si>
    <t>W</t>
  </si>
  <si>
    <t>453/2021</t>
  </si>
  <si>
    <t>N</t>
  </si>
  <si>
    <t>294/2021</t>
  </si>
  <si>
    <t>321/2021</t>
  </si>
  <si>
    <t xml:space="preserve">Powiat Brzeziński </t>
  </si>
  <si>
    <t>372/2021</t>
  </si>
  <si>
    <t>415/2021</t>
  </si>
  <si>
    <t>Gmina Czarnożyły</t>
  </si>
  <si>
    <t>429/2021</t>
  </si>
  <si>
    <t>powiat opoczyński</t>
  </si>
  <si>
    <t>280/2021</t>
  </si>
  <si>
    <t>283/2021</t>
  </si>
  <si>
    <t>318/2021</t>
  </si>
  <si>
    <t>333/2021</t>
  </si>
  <si>
    <t>368/2021</t>
  </si>
  <si>
    <t>Gmina Aleksandrów</t>
  </si>
  <si>
    <t>374/2021</t>
  </si>
  <si>
    <t>Gmina Rzgów</t>
  </si>
  <si>
    <t>379/2021</t>
  </si>
  <si>
    <t>386/2021</t>
  </si>
  <si>
    <t>Gmina Pątnów</t>
  </si>
  <si>
    <t>399/2021</t>
  </si>
  <si>
    <t>Gmina Ostrówek</t>
  </si>
  <si>
    <t>427/2021</t>
  </si>
  <si>
    <t>440/2021</t>
  </si>
  <si>
    <t>Gmina Mniszków</t>
  </si>
  <si>
    <t>443/2021</t>
  </si>
  <si>
    <t>Gmina Rogów</t>
  </si>
  <si>
    <t>472/2021</t>
  </si>
  <si>
    <t>Przebudowa drogi powiatowej nr 4537E odc. Skrzynno - Gromadzice i w miejscowości Gromadzice wraz z odwodnieniem</t>
  </si>
  <si>
    <t>Rozbudowa drogi powiatowej nr 1913E w miejscowości Zdzieszulice Górne od km 0+000 do km 0+815,00</t>
  </si>
  <si>
    <t>Przebudowa drogi powiatowej nr 2305E w miejscowości Brodnia Górna - ETAP I, ETAP II i ETAP III</t>
  </si>
  <si>
    <t>Przebudowa drogi powiatowej Nr 5100 E w miejscowości Grzmiąca</t>
  </si>
  <si>
    <t>Rozbudowa ciągu dróg powiatowych ul. Łaska - ul. Świerkowa - ul. Jodłowa - ul. Staszica - ul. Spółdzielcza w Zduńskiej Woli w zakresie ulicy Jodłowej</t>
  </si>
  <si>
    <t>Remont drogi powiatowej nr 4534E Czarnożyły-Gromadzice</t>
  </si>
  <si>
    <t>R</t>
  </si>
  <si>
    <t>Remont  dróg powiatowych:                                                                                                                                                                                                                                                                                                                 nr 3111E w m. Janów Karwicki, nr 3111E na odcinku  Bielowice – DK 12, nr 3101E w m. Międzybórz, nr 3114E na odcinku Różanna - Karwice, nr 3117E w m. Parczów</t>
  </si>
  <si>
    <t>Remont drogi powiatowej nr 4535E Dębina - Czarnożyły na odcinku Lututów - Dymki</t>
  </si>
  <si>
    <t>Rozbudowa drogi powiatowej Nr 4334E ul. Wiejska w Tomaszowie Mazowieckim</t>
  </si>
  <si>
    <t>Remont ciągu dróg powiatowych nr 2736E i 2738E Oszkowice - Emilianów - Orłów</t>
  </si>
  <si>
    <t>Przebudowa drogi powiatowej nr 3947E ul. Krasickiego w Radomsku</t>
  </si>
  <si>
    <t>"Remont drogi powiatowej Nr DP 1502E Sulejów-Kawęczyn-Krasik od mostu w miejscowości Rożenek do granic administracyjnych gminy Aleksandrów"</t>
  </si>
  <si>
    <t>Przebudowa ulicy Łódzkiej w Rzgowie</t>
  </si>
  <si>
    <t>Remont ciągów powiatowych: nr 3710E, 3746E, 3732E, 3706E, 3717E</t>
  </si>
  <si>
    <t>Remont drogi powiatowej nr 4521E w miejscowości Załęcze Małe i Załęcze Wielkie, gm. Pątnów.</t>
  </si>
  <si>
    <t>Remont (odnowa) drogi powiatowej nr 4537E od DK 45 - Okalew</t>
  </si>
  <si>
    <t>"Remont dróg powiatowych: nr 2172E Nowe - Marynin - Zalesie - Opiesin - Kurza Jama - Grabów - Nagórki na odcinku od km 0+000 do km 2+828 oraz nr 2133E st. kolej. Strzelce Kujawskie - Strzelce - Oporów na odcinku od km 3+420 do km 7+980"</t>
  </si>
  <si>
    <t>Remont drogi powiatowej nr 3106E Błogie Szlacheckie - Prucheńsko Duże.</t>
  </si>
  <si>
    <t>Przebudowa drogi powiatowej Nr 2938 E w miejscowości Wągry"</t>
  </si>
  <si>
    <t xml:space="preserve">Przebudowa drogi powiatowej nr 1705E Złoczew - Burzenin na odcinku od km 12+300 do km 17+545 </t>
  </si>
  <si>
    <t>08.2022 – 08.2024</t>
  </si>
  <si>
    <t>06.2022 - 11.2022</t>
  </si>
  <si>
    <t>04.2022 - 09.2022</t>
  </si>
  <si>
    <t>02.2022 - 10.2023</t>
  </si>
  <si>
    <t>07.2022 - 12.2022</t>
  </si>
  <si>
    <t>06.2022 - 10.2022</t>
  </si>
  <si>
    <t>04.2022-10.2022</t>
  </si>
  <si>
    <t>04.2022-11.2022</t>
  </si>
  <si>
    <t>06.2022 - 12.2022</t>
  </si>
  <si>
    <t>05.2022 - 12.2022</t>
  </si>
  <si>
    <t>03.2022 - 09.2022</t>
  </si>
  <si>
    <t>05.2022-12.2022</t>
  </si>
  <si>
    <t>03.2022 - 11.2022</t>
  </si>
  <si>
    <t>08.2022 - 10.2022</t>
  </si>
  <si>
    <t>07.2022-08.2022</t>
  </si>
  <si>
    <t>04.2022 - 11.2022</t>
  </si>
  <si>
    <t>06.2022 - 11.2023</t>
  </si>
  <si>
    <t>346/2021</t>
  </si>
  <si>
    <t>powiat piotrkowski</t>
  </si>
  <si>
    <t>392/2021</t>
  </si>
  <si>
    <t>Gmina Żarnów</t>
  </si>
  <si>
    <t>437/2021</t>
  </si>
  <si>
    <t>Gmina Nowe Ostrowy</t>
  </si>
  <si>
    <t>461/2021</t>
  </si>
  <si>
    <t>296/2021</t>
  </si>
  <si>
    <t>337/2021</t>
  </si>
  <si>
    <t>Gmina Zduny</t>
  </si>
  <si>
    <t>359/2021</t>
  </si>
  <si>
    <t>Gmina Łowicz</t>
  </si>
  <si>
    <t>381/2021</t>
  </si>
  <si>
    <t>Gmina Chąśno</t>
  </si>
  <si>
    <t>412/2021</t>
  </si>
  <si>
    <t>Gmina Poświętne</t>
  </si>
  <si>
    <t>418/2021</t>
  </si>
  <si>
    <t>436/2021</t>
  </si>
  <si>
    <t>Gmina Drzewica</t>
  </si>
  <si>
    <t>471/2021</t>
  </si>
  <si>
    <t>306/2021</t>
  </si>
  <si>
    <t>310/2021</t>
  </si>
  <si>
    <t>378/2021</t>
  </si>
  <si>
    <t>355/2021</t>
  </si>
  <si>
    <t>Gmina Wolbórz</t>
  </si>
  <si>
    <t>484/2021</t>
  </si>
  <si>
    <t>Gmina Bielawy</t>
  </si>
  <si>
    <t>"Przebudowa drogi powiatowej nr 1500E na odcinku Piotrków-Jeżów" - etap III</t>
  </si>
  <si>
    <t>11.2022 - 09.2024</t>
  </si>
  <si>
    <t>"Remont drogi powiatowej nr 3120E na odcinku Żarnów - Pilichowice"</t>
  </si>
  <si>
    <t>04.2022 - 12.2022</t>
  </si>
  <si>
    <t>Przebudowa drogi powiatowej nr 2148E Kajew - Wołodrza – st. Kolejowa Ostrowy do drogi nr 581</t>
  </si>
  <si>
    <t>06.2022-11.2022</t>
  </si>
  <si>
    <t>Remont drogi powiatowej 2511E na odcinku Tum - Podgórzyce i remont drogi powiatowej 2528E na odcinku Sułkowice I - Konarzew</t>
  </si>
  <si>
    <t>Przebudowa drogi powiatowej nr 1310E na odcinku od miejscowości Słomków do granicy z powiatem łowickim</t>
  </si>
  <si>
    <t>07.2022 - 11.2022</t>
  </si>
  <si>
    <t>Remont drogi powiatowej nr 2120E odcinek Zalesie - Bogoria Dolna</t>
  </si>
  <si>
    <t>07.2022-10.2022</t>
  </si>
  <si>
    <t>Remont drogi powiatowej nr 2751E odcinek Zawady - Urbańszczyzna</t>
  </si>
  <si>
    <t>Remont drogi powiatowej nr 2717E odcinek Skowroda – Karsznice</t>
  </si>
  <si>
    <t>Remont drogi powiatowej nr 3100E w m. Gapinin</t>
  </si>
  <si>
    <t>Przebudowa drogi powiatowej nr 4120E Biała Rawska - Komorów - Etap II od km 4+802,65 do km 11+297,70</t>
  </si>
  <si>
    <t>06.2022-11.2023</t>
  </si>
  <si>
    <t>Rozbudowa drogi powiatowej Nr 3109E na odcinku Brzuza - Radzice Małe i Przebudowa drogi powiatowej nr 3109E - ul. Żeromskiego w Drzewicy</t>
  </si>
  <si>
    <t>09.2022 - 11.2023</t>
  </si>
  <si>
    <t>Przebudowa i rozbudowa drogi powiatowej nr 4536E Rychłocice - Osjaków - Siemkowice - Pajęczno na odcinku  granica gminy Pajęczno - Pajęczno o długości 3860 metrów</t>
  </si>
  <si>
    <t>03.2022 - 06.2023</t>
  </si>
  <si>
    <t>Remont nawierzchni DP nr 5167 E na odcinku od ul. Adamówek w Ozorkowie do m. Grotniki (rzeka Linda) z wyłączeniem wiaduktu nad autostradą A2</t>
  </si>
  <si>
    <t>01.2022-08.2022</t>
  </si>
  <si>
    <t>Przebudowa dróg powiatowych nr 3310E i 3309E w miejscowości Rydzyny, Gmina Pabianice</t>
  </si>
  <si>
    <t>04.2022-12.2022</t>
  </si>
  <si>
    <t>Przebudowa drogi powiatowej 3313E Róża - Kruszów - Kalska Wola na terenie Gminy Czarnocin</t>
  </si>
  <si>
    <t>07.2022 - 10.2024</t>
  </si>
  <si>
    <t>Przebudowa drogi powiatowej nr 1526E w miejscowości Swolszewice Duże w zakresie budowy chodnika, przebudowy nawierzchni jezdni z odwodnieniem oraz usunięcia kolizji z infrastrukturą techniczną.</t>
  </si>
  <si>
    <t>Remont drogi powiatowej nr 2737E odcinek Mroga - Łazinek</t>
  </si>
  <si>
    <t>394/2021</t>
  </si>
  <si>
    <t>445/2021</t>
  </si>
  <si>
    <t>481/2021</t>
  </si>
  <si>
    <t>293/2021</t>
  </si>
  <si>
    <t>300/2021</t>
  </si>
  <si>
    <t>308/2021</t>
  </si>
  <si>
    <t>356/2021</t>
  </si>
  <si>
    <t>396/2021</t>
  </si>
  <si>
    <t>446/2021</t>
  </si>
  <si>
    <t>459/2021</t>
  </si>
  <si>
    <t>329/2021</t>
  </si>
  <si>
    <t>375/2021</t>
  </si>
  <si>
    <t>383/2021</t>
  </si>
  <si>
    <t>340/2021</t>
  </si>
  <si>
    <t>347/2021</t>
  </si>
  <si>
    <t>397/2021</t>
  </si>
  <si>
    <t>413/2021</t>
  </si>
  <si>
    <t>425/2021</t>
  </si>
  <si>
    <t>276/2021</t>
  </si>
  <si>
    <t>289/2021</t>
  </si>
  <si>
    <t>297/2021</t>
  </si>
  <si>
    <t>325/2021</t>
  </si>
  <si>
    <t>327/2021</t>
  </si>
  <si>
    <t>331/2021</t>
  </si>
  <si>
    <t>344/2021</t>
  </si>
  <si>
    <t>345/2021</t>
  </si>
  <si>
    <t>360/2021</t>
  </si>
  <si>
    <t>363/2021</t>
  </si>
  <si>
    <t>370/2021</t>
  </si>
  <si>
    <t>373/2021</t>
  </si>
  <si>
    <t>389/2021</t>
  </si>
  <si>
    <t>400/2021</t>
  </si>
  <si>
    <t>408/2021</t>
  </si>
  <si>
    <t>409/2021</t>
  </si>
  <si>
    <t>431/2021</t>
  </si>
  <si>
    <t>432/2021</t>
  </si>
  <si>
    <t>433/2021</t>
  </si>
  <si>
    <t>441/2021</t>
  </si>
  <si>
    <t>442/2021</t>
  </si>
  <si>
    <t>465/2021</t>
  </si>
  <si>
    <t>470/2021</t>
  </si>
  <si>
    <t>474/2021</t>
  </si>
  <si>
    <t>478/2021</t>
  </si>
  <si>
    <t>480/2021</t>
  </si>
  <si>
    <t>486/2021</t>
  </si>
  <si>
    <t>488/2021</t>
  </si>
  <si>
    <t>499/2021</t>
  </si>
  <si>
    <t>191/2021</t>
  </si>
  <si>
    <t>279/2021</t>
  </si>
  <si>
    <t>286/2021</t>
  </si>
  <si>
    <t>287/2021</t>
  </si>
  <si>
    <t>288/2021</t>
  </si>
  <si>
    <t>292/2021</t>
  </si>
  <si>
    <t>303/2021</t>
  </si>
  <si>
    <t>305/2021</t>
  </si>
  <si>
    <t>307/2021</t>
  </si>
  <si>
    <t>309/2021</t>
  </si>
  <si>
    <t>326/2021</t>
  </si>
  <si>
    <t>336/2021</t>
  </si>
  <si>
    <t>350/2021</t>
  </si>
  <si>
    <t>353/2021</t>
  </si>
  <si>
    <t>354/2021</t>
  </si>
  <si>
    <t>365/2021</t>
  </si>
  <si>
    <t>369/2021</t>
  </si>
  <si>
    <t>385/2021</t>
  </si>
  <si>
    <t>406/2021</t>
  </si>
  <si>
    <t>411/2021</t>
  </si>
  <si>
    <t>416/2021</t>
  </si>
  <si>
    <t>417/2021</t>
  </si>
  <si>
    <t>428/2021</t>
  </si>
  <si>
    <t>438/2021</t>
  </si>
  <si>
    <t>439/2021</t>
  </si>
  <si>
    <t>450/2021</t>
  </si>
  <si>
    <t>457/2021</t>
  </si>
  <si>
    <t>462/2021</t>
  </si>
  <si>
    <t>475/2021</t>
  </si>
  <si>
    <t>500/2021</t>
  </si>
  <si>
    <t>458/2021</t>
  </si>
  <si>
    <t>Gmina Siemkowice</t>
  </si>
  <si>
    <t>Gmina Uniejów</t>
  </si>
  <si>
    <t>Miasto Brzeziny</t>
  </si>
  <si>
    <t>Gmina Ujazd</t>
  </si>
  <si>
    <t>Gmina Dobryszyce</t>
  </si>
  <si>
    <t>Gmina Warta</t>
  </si>
  <si>
    <t>1014093</t>
  </si>
  <si>
    <t>Gmina Brzeźnio</t>
  </si>
  <si>
    <t>1014042</t>
  </si>
  <si>
    <t>Gmina Opoczno</t>
  </si>
  <si>
    <t>Miasto Zduńska Wola</t>
  </si>
  <si>
    <t>1019011</t>
  </si>
  <si>
    <t>Gmina Czerniewice</t>
  </si>
  <si>
    <t>Gmina Jeżów</t>
  </si>
  <si>
    <t>Gmina Kiełczygłów</t>
  </si>
  <si>
    <t>Gmina Szczerców</t>
  </si>
  <si>
    <t>Gmina Galewice</t>
  </si>
  <si>
    <t>Gmina Wróblew</t>
  </si>
  <si>
    <t>1014102</t>
  </si>
  <si>
    <t>Gmina Rokiciny</t>
  </si>
  <si>
    <t>Gmina Budziszewice</t>
  </si>
  <si>
    <t>Gmina Brójce</t>
  </si>
  <si>
    <t>Gmina Ksawerów</t>
  </si>
  <si>
    <t>Gmina Nieborów</t>
  </si>
  <si>
    <t>Gmina Widawa</t>
  </si>
  <si>
    <t>1003042</t>
  </si>
  <si>
    <t>Gmina Głuchów</t>
  </si>
  <si>
    <t>Gmina Regnów</t>
  </si>
  <si>
    <t>Gmina i Miasto Szadek</t>
  </si>
  <si>
    <t>1019023</t>
  </si>
  <si>
    <t>Gmina Wierzchlas</t>
  </si>
  <si>
    <t>Gmina Goszczanów</t>
  </si>
  <si>
    <t>1014062</t>
  </si>
  <si>
    <t>Miasto Pabianice</t>
  </si>
  <si>
    <t>Gmina Miasto Sieradz</t>
  </si>
  <si>
    <t>1014011</t>
  </si>
  <si>
    <t>Gmina Sędziejowice</t>
  </si>
  <si>
    <t>1003032</t>
  </si>
  <si>
    <t>Gmina Strzelce Wielkie</t>
  </si>
  <si>
    <t>Gmina Świnice Warckie</t>
  </si>
  <si>
    <t>Gmina Pabianice</t>
  </si>
  <si>
    <t>Gmina Głowno</t>
  </si>
  <si>
    <t>Gmina Miasta Głowno</t>
  </si>
  <si>
    <t>Gmina Sadkowice</t>
  </si>
  <si>
    <t>Gmina Bełchatów</t>
  </si>
  <si>
    <t>Gmina Radomsko</t>
  </si>
  <si>
    <t xml:space="preserve">Gmina Żytno </t>
  </si>
  <si>
    <t>Gmina Dmosin</t>
  </si>
  <si>
    <t>Gmina Lututów</t>
  </si>
  <si>
    <t>Gmina Lipce Reymontowskie</t>
  </si>
  <si>
    <t>Gmina Grabów</t>
  </si>
  <si>
    <t>Gmina Czastary</t>
  </si>
  <si>
    <t>Gmina Wielgomłyny</t>
  </si>
  <si>
    <t>Gmina Brąszewice</t>
  </si>
  <si>
    <t>1014032</t>
  </si>
  <si>
    <t>Gmina Błaszki</t>
  </si>
  <si>
    <t>1014023</t>
  </si>
  <si>
    <t>Gmina Kobiele Wielkie</t>
  </si>
  <si>
    <t>Gmina Bolesławiec</t>
  </si>
  <si>
    <t>Gmina Klonowa</t>
  </si>
  <si>
    <t>1014072</t>
  </si>
  <si>
    <t>Gmina Lutomiersk</t>
  </si>
  <si>
    <t xml:space="preserve">Gmina Strzelce </t>
  </si>
  <si>
    <t>Gmina Sulmierzyce</t>
  </si>
  <si>
    <t>Gmina Cielądz</t>
  </si>
  <si>
    <t>Gmina Zduńska Wola</t>
  </si>
  <si>
    <t>1019042</t>
  </si>
  <si>
    <t>Przebudowa skrzyżowania ulic: M. Skłodowskiej – Curie, Widok, Czerwonej na skrzyżowanie typu rondo wraz z infrastrukturą towarzyszącą</t>
  </si>
  <si>
    <t>01.2022 - 12.2022</t>
  </si>
  <si>
    <t>Przebudowa drogi gminnej nr 109056E (ul. Widawska) w Siemkowicach</t>
  </si>
  <si>
    <t>Budowa drogi gminnej (wewnętrznej) - ul. Długiej w Uniejowie</t>
  </si>
  <si>
    <t>01.2022-12.2022</t>
  </si>
  <si>
    <t>Poprawa jakości dróg gminnych na terenie Miasta Brzeziny  poprzez remont ulicy Spacerowej</t>
  </si>
  <si>
    <t>Przebudowa ulicy Leona Witolda May'a - Poprawa infrastruktury drogowej</t>
  </si>
  <si>
    <t>03.2022-10.2022</t>
  </si>
  <si>
    <t>Przebudowa drogi gminnej w miejscowości Wykno - etap II</t>
  </si>
  <si>
    <t>02.2022-11.2022</t>
  </si>
  <si>
    <t>Remont ul. 11 Listopada w Radomsku</t>
  </si>
  <si>
    <t>03.2022 - 10.2022</t>
  </si>
  <si>
    <t>Przebudowa ul. Obrońców Westerplatte w Radomsku</t>
  </si>
  <si>
    <t>10.2022 - 11.2023</t>
  </si>
  <si>
    <t>Przebudowa drogi gminnej nr 112009E w miejscowości Zdania</t>
  </si>
  <si>
    <t>Przebudowa ulic Promień, Wierna i Judyma w miejscowości Warta o łącznej długości 0,729 km</t>
  </si>
  <si>
    <t>Remont dróg na terenie Gminy Miasto Zgierz - ul. Rembowskiego</t>
  </si>
  <si>
    <t>Przebudowa dróg wewnętrznych w msc. Krzaki, gm. Brzeźnio</t>
  </si>
  <si>
    <t>04.2022 - 10.2022</t>
  </si>
  <si>
    <t>Remont nawierzchni bitumicznej drogi gminnej Nr 107152E Kruszewiec - Libiszów</t>
  </si>
  <si>
    <t>05.2022 - 11.2022</t>
  </si>
  <si>
    <t>Budowa drogi w m. Luboszewy</t>
  </si>
  <si>
    <t>03.2022-11.2022</t>
  </si>
  <si>
    <t>Rozbudowa drogi gminnej ulicy Jasnej w Zduńskiej Woli</t>
  </si>
  <si>
    <t>Przebudowa drogi gminnej nr 116116E w miejscowości Chociwek</t>
  </si>
  <si>
    <t>01.2022-11.2022</t>
  </si>
  <si>
    <t>Remont drogi gminnej w miejscowości Jeżów, ul. Pisarskiego od DK72 do DP2920E</t>
  </si>
  <si>
    <t>06.2022 - 09.2022</t>
  </si>
  <si>
    <t>Remont drogi gminnej nr 106256E we wsi Stamirowice oraz drogi gminnej nr 121107E we wsi Leosin.</t>
  </si>
  <si>
    <t>01.2022 - 11.2022</t>
  </si>
  <si>
    <t>Remont Drogi Gminnej nr 117313E</t>
  </si>
  <si>
    <t>Rozbudowa drogi gminnej 101211E w miejscowości Firlej</t>
  </si>
  <si>
    <t>05.2022 - 09.2022</t>
  </si>
  <si>
    <t>Przebudowa drogi gminnej nr 118251E Biadaszki - Foluszczyki</t>
  </si>
  <si>
    <t>02.2022 - 11.2022</t>
  </si>
  <si>
    <t>Przebudowa drogi gminnej nr 120352E od drogi powiatowej nr 5105E oraz drogi wewnętrznej działka nr ewid. 353 obręb Dzierżązna</t>
  </si>
  <si>
    <t>Przebudowa drogi w miejscowości Smardzew</t>
  </si>
  <si>
    <t>Remont drogi gminnej Nr 106258E ul. Północnej w miejscowości Łaznowska Wola</t>
  </si>
  <si>
    <t>05.2022-10.2022</t>
  </si>
  <si>
    <t>Remont drogi gminnej nr 116051E - ul. Leśna w miejscowości Budziszewice</t>
  </si>
  <si>
    <t>04.2022-08.2022</t>
  </si>
  <si>
    <t>Remont drogi gminnej nr 102301E w miejscowości Lipiny Gmina Nowe Ostrowy</t>
  </si>
  <si>
    <t>Przebudowa drogi Kotliny (Kozica) kierunek Łaznowska Wola</t>
  </si>
  <si>
    <t>Rozbudowa ul. Spółdzielczej w Ksawerowie</t>
  </si>
  <si>
    <t>04.2022-09.2022</t>
  </si>
  <si>
    <t>Rozbudowa drogi gminnej w miejscowości Ożarów (Lasek) wraz z budową zjazdów</t>
  </si>
  <si>
    <t>03.2022 - 12.2024</t>
  </si>
  <si>
    <t>Remont drogi gminnej w m. Nieborów</t>
  </si>
  <si>
    <t>"Przebudowa drogi wewnętrznej w miejscowości Kolonia Klew nr ew. działki 188"</t>
  </si>
  <si>
    <t>Przebudowa drogi w miejscowości Świerczów</t>
  </si>
  <si>
    <t>Remont drogi gminnej w m. Reczul</t>
  </si>
  <si>
    <t>09.2022 - 10.2022</t>
  </si>
  <si>
    <t>Remont drogi gminnej Nowy Regnów- Annosław</t>
  </si>
  <si>
    <t>Przebudowa dróg gminnych - ul. Sienkiewicza, ul. Kochanowskiego i ul. Leśnej w Gomunicach wraz z budową kanalizacji deszczowej</t>
  </si>
  <si>
    <t xml:space="preserve">06.2022 - 06.2023 </t>
  </si>
  <si>
    <t>Remont ulicy Młodzieżowej w miejscowości Szadkowice -  Ogrodzim w ramach zadania "Renowacja drogi gminnej publicznej nr 119165E - ulicy Młodzieżowej w miejscowości Szadkowice - Ogrodzim"</t>
  </si>
  <si>
    <t>Remont ulicy Bobowni w mieście Szadek w ramach zadania "Renowacja drogi gminnej publicznej nr 119179E - ulicy Bobowni w miejscowości Szadek"</t>
  </si>
  <si>
    <t>Przebudowa drogi gminnej - ul. Poprzeczna w Wierzchlesie</t>
  </si>
  <si>
    <t>01.2022 - 10.2022</t>
  </si>
  <si>
    <t>Remont dróg gminnych: nr 114405E na odcinku  Gawłowice - Poniatów oraz nr 114408E Klonów - granica gminy</t>
  </si>
  <si>
    <t>Remont drogi gminnej Nr 108339E ul. Garażowa w Pabianicach</t>
  </si>
  <si>
    <t>05.2022-06.2022</t>
  </si>
  <si>
    <t>Przebudowa ul. Żeromskiego w Sieradzu</t>
  </si>
  <si>
    <t>Remont drogi gminnej w miejscowości Mnichów na długości 3505 m</t>
  </si>
  <si>
    <t>Przebudowa drogi gminnej nr 103051E granica Gminy Zduńska Wola - Kolonia Bilew</t>
  </si>
  <si>
    <t>Przebudowa drogi gminnej nr 111218E Gajówka - Parcel - Piotrów</t>
  </si>
  <si>
    <t>05.2022-11.2022</t>
  </si>
  <si>
    <t>Remont drogi gminnej nr 109218E w miejscowości Antonina na odcinku 1,1 km</t>
  </si>
  <si>
    <t>Remont dróg gminnych w miejscowości Świnice Warckie</t>
  </si>
  <si>
    <t>Rozbudowa drogi gminnej nr 108263E na odcinku Górka Pabianicka - Gorzew</t>
  </si>
  <si>
    <t>Remont drogi gminnej Nr 120086E w Mąkolicach (działka nr ew. 200/1 i 200/2, obręb Mąkolice)</t>
  </si>
  <si>
    <t>05.2022-09.2022</t>
  </si>
  <si>
    <t>Budowa ul. Granicznej na odcinku od ul. Żwirki do ul. Dworskiej w Głownie</t>
  </si>
  <si>
    <t>Przebudowa drogi gminnej nr 113210E Lubania – Kłopoczyn</t>
  </si>
  <si>
    <t>08.2022-10.2022</t>
  </si>
  <si>
    <t>Remont drogi gminnej Nr 110458E Janów - Kielchinów</t>
  </si>
  <si>
    <t>Remont dróg na terenie gminy Wola Krzysztoporska: odcinek 1 -Pawłów Dolny droga nr 110461E, odcinek 2 – Gomulin ul. Szkolna droga nr 110465E, odcinek 3- Bujny ul. Mickiewicza droga nr 110478E</t>
  </si>
  <si>
    <t>05.2022 - 07.2022</t>
  </si>
  <si>
    <t>Przebudowa drogi na Cerkawiźnie</t>
  </si>
  <si>
    <t>11.2022 -12.2022</t>
  </si>
  <si>
    <t>Przebudowa drogi gminnej w miejscowości Maluszyn - ul. Kasztanowa</t>
  </si>
  <si>
    <t>06.2022 -11.2022</t>
  </si>
  <si>
    <t>Remont nawierzchni drogi gminnej Lubowidza - Wola Cyrusowa</t>
  </si>
  <si>
    <t>Remont nawierzchni drogi gminnej Nadolna - Teresin</t>
  </si>
  <si>
    <t>Przebudowa drogi gminnej nr 114007E Lututów - Kol. Kijanice na działce 473 i 9 dł. 1000m.</t>
  </si>
  <si>
    <t>Remont drogi gminnej nr 115201E Drzewce - Wola Drzewiecka</t>
  </si>
  <si>
    <t>Remont dróg na terenie Gminy Zduny w miejscowościach Strugienice i Retki</t>
  </si>
  <si>
    <t>Przebudowa drogi gminnej w miejscowości Potrzasków - Pociecha</t>
  </si>
  <si>
    <t>07.2022 - 10.2022</t>
  </si>
  <si>
    <t>Przebudowa drogi gminnej nr 118134E w Przyworach na działce 392 dł. 522</t>
  </si>
  <si>
    <t>Remont nawierzchni drogi gminnej nr 110521E w Bogusławicach</t>
  </si>
  <si>
    <t>Remont ul. Zielonej w Ksawerowie</t>
  </si>
  <si>
    <t>04.2022-07.2022</t>
  </si>
  <si>
    <t>Remont drogi gminnej w m. Bednary</t>
  </si>
  <si>
    <t>Remont dróg w miejscowościach Godzianów i Lnisno na terenie gminy Godzianów</t>
  </si>
  <si>
    <t>03.2022 - 08.2022</t>
  </si>
  <si>
    <t>Przebudowa drogi gminnej nr 112557E Goszczowa - Zalesie - Wielgomłyny Kolonia na odcinku od miejscowości Zalesie do skrzyżowania z drogą powiatową nr 3920E</t>
  </si>
  <si>
    <t>Przebudowa drogi gminnej 114130E w miejscowości Wojtyszki</t>
  </si>
  <si>
    <t>Remont drogi gminnej Zawady - Kwasków</t>
  </si>
  <si>
    <t>05.2022 - 10.2022</t>
  </si>
  <si>
    <t>Remont dróg w miejscowości Justynów w 2022 r. - etap I</t>
  </si>
  <si>
    <t>Remont drogi gminnej nr 121107E we wsi Leosin.</t>
  </si>
  <si>
    <t>Budowa drogi w miejscowości Orzechówek gm. Kobiele Wielkie</t>
  </si>
  <si>
    <t>Remont drogi gminnej w miejscowości Piaski (Krupka)</t>
  </si>
  <si>
    <t>Przebudowa drogi dojazdowej wewnętrznej w miejscowości Górka Klonowska Kolonia gmina Klonowa na odcinku od km 0+000 do 1+306</t>
  </si>
  <si>
    <t>Remont nawierzchni odcinka drogi gminnej nr 120003E (Zgniłe Błoto) - gr. gm. Aleksandrów Łódzki - Zdziechów Nowy - Albertów - Malanów, na odcinku Zdziechów Nowy - Albertów</t>
  </si>
  <si>
    <t>Remont drogi gminnej nr 102425E Muchnów-Dębina składającej się z dwóch odcinków o łącznej długości: L=1,070 km</t>
  </si>
  <si>
    <t>Remont drogi gminnej nr 109208E o długości 1040 m na działce 1124 obręb Dworszowice Pakoszowe</t>
  </si>
  <si>
    <t>02.2022 - 09.2022</t>
  </si>
  <si>
    <t>Remont drogi gminnej nr 113053E w miejscowości Wylezinek</t>
  </si>
  <si>
    <t>Rozbudowa i przebudowa drogi gminnej nr 114260E w miejscowości Izabelów Mały, gm. Zduńska Wola</t>
  </si>
  <si>
    <t>299/2021</t>
  </si>
  <si>
    <t>328/2021</t>
  </si>
  <si>
    <t>424/2021</t>
  </si>
  <si>
    <t>467/2021</t>
  </si>
  <si>
    <t>395/2021</t>
  </si>
  <si>
    <t>407/2021</t>
  </si>
  <si>
    <t>302/2021</t>
  </si>
  <si>
    <t>361/2021</t>
  </si>
  <si>
    <t>456/2021</t>
  </si>
  <si>
    <t>447/2021</t>
  </si>
  <si>
    <t>469/2021</t>
  </si>
  <si>
    <t>290/2021</t>
  </si>
  <si>
    <t>295/2021</t>
  </si>
  <si>
    <t>301/2021</t>
  </si>
  <si>
    <t>304/2021</t>
  </si>
  <si>
    <t>322/2021</t>
  </si>
  <si>
    <t>335/2021</t>
  </si>
  <si>
    <t>367/2021</t>
  </si>
  <si>
    <t>371/2021</t>
  </si>
  <si>
    <t>384/2021</t>
  </si>
  <si>
    <t>391/2021</t>
  </si>
  <si>
    <t>398/2021</t>
  </si>
  <si>
    <t>419/2021</t>
  </si>
  <si>
    <t>421/2021</t>
  </si>
  <si>
    <t>476/2021</t>
  </si>
  <si>
    <t>496/2021</t>
  </si>
  <si>
    <t>278/2021</t>
  </si>
  <si>
    <t>282/2021</t>
  </si>
  <si>
    <t>298/2021</t>
  </si>
  <si>
    <t>314/2021</t>
  </si>
  <si>
    <t>317/2021</t>
  </si>
  <si>
    <t>330/2021</t>
  </si>
  <si>
    <t>332/2021</t>
  </si>
  <si>
    <t>341/2021</t>
  </si>
  <si>
    <t>349/2021</t>
  </si>
  <si>
    <t>376/2021</t>
  </si>
  <si>
    <t>377/2021</t>
  </si>
  <si>
    <t>382/2021</t>
  </si>
  <si>
    <t>387/2021</t>
  </si>
  <si>
    <t>388/2021</t>
  </si>
  <si>
    <t>390/2021</t>
  </si>
  <si>
    <t>402/2021</t>
  </si>
  <si>
    <t>414/2021</t>
  </si>
  <si>
    <t>420/2021</t>
  </si>
  <si>
    <t>426/2021</t>
  </si>
  <si>
    <t>466/2021</t>
  </si>
  <si>
    <t>473/2021</t>
  </si>
  <si>
    <t>477/2021</t>
  </si>
  <si>
    <t>487/2021</t>
  </si>
  <si>
    <t>489/2021</t>
  </si>
  <si>
    <t>497/2021</t>
  </si>
  <si>
    <t>498/2021</t>
  </si>
  <si>
    <t>501/2021</t>
  </si>
  <si>
    <t>284/2021</t>
  </si>
  <si>
    <t>291/2021</t>
  </si>
  <si>
    <t>311/2021</t>
  </si>
  <si>
    <t>312/2021</t>
  </si>
  <si>
    <t>315/2021</t>
  </si>
  <si>
    <t>323/2021</t>
  </si>
  <si>
    <t>352/2021</t>
  </si>
  <si>
    <t>393/2021</t>
  </si>
  <si>
    <t>405/2021</t>
  </si>
  <si>
    <t>430/2021</t>
  </si>
  <si>
    <t>435/2021</t>
  </si>
  <si>
    <t>451/2021</t>
  </si>
  <si>
    <t>454/2021</t>
  </si>
  <si>
    <t>485/2021</t>
  </si>
  <si>
    <t>490/2021</t>
  </si>
  <si>
    <t>324/2021</t>
  </si>
  <si>
    <t>351/2021</t>
  </si>
  <si>
    <t>362/2021</t>
  </si>
  <si>
    <t>401/2021</t>
  </si>
  <si>
    <t>410/2021</t>
  </si>
  <si>
    <t>444/2021</t>
  </si>
  <si>
    <t>452/2021</t>
  </si>
  <si>
    <t>460/2021</t>
  </si>
  <si>
    <t>281/2021</t>
  </si>
  <si>
    <t>316/2021</t>
  </si>
  <si>
    <t>320/2021</t>
  </si>
  <si>
    <t>338/2021</t>
  </si>
  <si>
    <t>448/2021</t>
  </si>
  <si>
    <t>483/2021</t>
  </si>
  <si>
    <t>495/2021</t>
  </si>
  <si>
    <t>277/2021</t>
  </si>
  <si>
    <t>319/2021</t>
  </si>
  <si>
    <t>491/2021</t>
  </si>
  <si>
    <t>492/2021</t>
  </si>
  <si>
    <t>434/2021</t>
  </si>
  <si>
    <t>Gmina Burzenin</t>
  </si>
  <si>
    <t>1014052</t>
  </si>
  <si>
    <t>Gmina Przedbórz</t>
  </si>
  <si>
    <t>Gmina Łęczyca</t>
  </si>
  <si>
    <t>Gmina Tomaszów Mazowiecki</t>
  </si>
  <si>
    <t>Gmina Rusiec</t>
  </si>
  <si>
    <t>Gmina Łubnice</t>
  </si>
  <si>
    <t>Gmina Łask</t>
  </si>
  <si>
    <t>1003023</t>
  </si>
  <si>
    <t>Gmina Gidle</t>
  </si>
  <si>
    <t>Gmina Kowiesy</t>
  </si>
  <si>
    <t>Gmina Rawa Mazowiecka</t>
  </si>
  <si>
    <t>Gmina Inowłódz</t>
  </si>
  <si>
    <t>Gmina Zelów</t>
  </si>
  <si>
    <t>Gmina Kiernozia</t>
  </si>
  <si>
    <t>Gmina Daszyna</t>
  </si>
  <si>
    <t>Gmina Góra Św. Małgorzaty</t>
  </si>
  <si>
    <t>Gmina Kutno</t>
  </si>
  <si>
    <t>Gmina Pęczniew</t>
  </si>
  <si>
    <t>Gmina Białaczów</t>
  </si>
  <si>
    <t>Gmina Masłowice</t>
  </si>
  <si>
    <t>Gmina Nowy Kawęczyn</t>
  </si>
  <si>
    <t>Miasto Kutno</t>
  </si>
  <si>
    <t>Gmina Konstantynów Łódzki</t>
  </si>
  <si>
    <t>Gmina Bedlno</t>
  </si>
  <si>
    <t>Gmina Piątek</t>
  </si>
  <si>
    <t>Miasto Łęczyca</t>
  </si>
  <si>
    <t>Gmina Sławno</t>
  </si>
  <si>
    <t>Gmina Kocierzew  Południowy</t>
  </si>
  <si>
    <t>Gmina Biała Rawska</t>
  </si>
  <si>
    <t>Gmina Łęki Szlacheckie</t>
  </si>
  <si>
    <t>Gmina Ładzice</t>
  </si>
  <si>
    <t>Remont ulicy gen. Sowińskiego oraz ulicy Cekanowskiej w Tomaszowie Mazowieckim</t>
  </si>
  <si>
    <t>Remont drogi gminnej nr 105307E w miejscowości Wola Drzewiecka</t>
  </si>
  <si>
    <t>Remont dróg w miejscowości Justynów w 2022 r. - etap II</t>
  </si>
  <si>
    <t>Przebudowa drogi gminnej Nr 108510E ul. Dereniowa oraz drogi gminnej Nr 108524E ul. Cedrowa w Pabianicach wraz z budową otwartego kanału deszczowego w ulicy Dereniowej</t>
  </si>
  <si>
    <t>05.2022-07.2022</t>
  </si>
  <si>
    <t>Przebudowa drogi gminnej Strumiany - Antonin</t>
  </si>
  <si>
    <t>02.2022 - 10.2022</t>
  </si>
  <si>
    <t>Rozbudowa drogi w miejscowości Wydrzyn Kolonia</t>
  </si>
  <si>
    <t>06.2022 - 07.2023</t>
  </si>
  <si>
    <t>Przebudowa drogi gminnej nr 115253E</t>
  </si>
  <si>
    <t>Remont dróg gminnych - ul. Kazimierza Wielkiego, Mariana Wnuka, Krzywa w Przedborzu</t>
  </si>
  <si>
    <t>Przebudowa drogi gminnej nr 312 339 w miejscowości Wichrów i Wąkczew</t>
  </si>
  <si>
    <t>Remont drogi gminnej nr 114067E, 114058E w miejscowości Broszki</t>
  </si>
  <si>
    <t>03.2022 - 12.2022</t>
  </si>
  <si>
    <t>Remont drogi gminnej nr 109226E w miejscowości Suchowola</t>
  </si>
  <si>
    <t>03.2022 -09.2022</t>
  </si>
  <si>
    <t>Remont drogi gminnej Szczerców - Załuże</t>
  </si>
  <si>
    <t>Remont dróg gminnych w miejscowości Wąwał (nr 116641E) oraz Karolinów i Tresta (nr 107101E)</t>
  </si>
  <si>
    <t>Przebudowa drogi gminnej nr 101002E Rusiec - Dębina</t>
  </si>
  <si>
    <t>Remont drogi gminnej nr 112076E Mała Wieś gm. Żytno</t>
  </si>
  <si>
    <t>10.2022 -11.2022</t>
  </si>
  <si>
    <t>Remont drogi gminnej w miejscowościach Huta - Dryganek Duży nr 109103E</t>
  </si>
  <si>
    <t>Remont dróg gminnych w miejscowościach Jeziorna, Kolonia Osiek</t>
  </si>
  <si>
    <t>11.2022 - 12.2022</t>
  </si>
  <si>
    <t>Remont dróg gminnych - ul. Rzemielśnicza, Sportowa, Stefana Żeromskiego w Przedborzu</t>
  </si>
  <si>
    <t>Remont drogi gminnej w miejscowości Sławęcin - Potrzasków</t>
  </si>
  <si>
    <t>Remont drogi gminnej nr 105203E odcinek Karnków</t>
  </si>
  <si>
    <t>Budowa drogi wewnętrznej w miejscowości Strońsko, gmina Zapolice</t>
  </si>
  <si>
    <t>Remont ulicy Piaskowej oraz ulicy Hubala w Rzeczycy</t>
  </si>
  <si>
    <t>Przebudowa drogi gminnej Borysławice - Suliszewice w m. Borysławice i w m. Wójcice</t>
  </si>
  <si>
    <t>Przebudowa drogi gminnej w Kol. Dzietrzkowice ul. Poniatowskiego na działce 1459 dł. 418 m</t>
  </si>
  <si>
    <t>02.2022 - 09.2023</t>
  </si>
  <si>
    <t>Remont dróg gminnych nr 103289E, 103268E i 103320E w Łasku</t>
  </si>
  <si>
    <t>Budowa ul. Ekonomicznej i ul. Bratkówki w Łowiczu</t>
  </si>
  <si>
    <t>02.2022-07.2023</t>
  </si>
  <si>
    <t>Przebudowa odcinka drogi gminnej 112051E Górki - Borki DK91</t>
  </si>
  <si>
    <t>Remont drogi gminnej Nr 115184E w miejscowości Stary Wylezin</t>
  </si>
  <si>
    <t>08.2022 - 09.2022</t>
  </si>
  <si>
    <t>Rozbudowa ulicy Klonowej w Smardzewicach</t>
  </si>
  <si>
    <t>Remont dróg gminnych nr 113108E i nr 113125E w miejscowości Pukinin</t>
  </si>
  <si>
    <t>Remont drogi gminnej nr 116171E w Gminie Inowłódz</t>
  </si>
  <si>
    <t>03.2022-09.2022</t>
  </si>
  <si>
    <t>Remont dróg na terenie Gminy Miasto Zgierz – ul. Mielczarskiego</t>
  </si>
  <si>
    <t>Remont drogi gminnej Nr 116302E w miejscowości Mikołajów- ETAP I (od km 0+000 - 1+000)</t>
  </si>
  <si>
    <t>Remont drogi gminnej w miejscowości Przecznia</t>
  </si>
  <si>
    <t>Remont dróg w Gminie Pajęczno - drogi gminnej nr 109432E ul. Ogrodowej oraz nr 109431E - ul. Narutowicza w Pajęcznie</t>
  </si>
  <si>
    <t>Przebudowa drogi gminnej Jadzień - Osiny gmina Kiernozia</t>
  </si>
  <si>
    <t>Remont dróg gminnych w miejscowościach: Karkoszki, Jabłonna, Daszyna</t>
  </si>
  <si>
    <t>Remont drogi w miejscowości Zapady na terenie gminy Godzianów</t>
  </si>
  <si>
    <t>Remont drogi gminnej nr 114156E w miejscowości Złotowizna</t>
  </si>
  <si>
    <t>Remont dróg na terenie gminy Wola Krzysztoporska: odcinek 1-Mąkolice-Kozierogi dr nr 110453E , odcinek 2-Siomki ul. Wesoła dr nr 110489E, odcinek 3-Wola Krzysztoporska ul. Północna dr nr 110497E</t>
  </si>
  <si>
    <t>Remont drogi gminnej nr 119024E w miejscowości Swędzieniejewice oraz drogi gminnej nr 119014E w miejscowości Jelno, gmina Zapolice</t>
  </si>
  <si>
    <t>Przebudowa ul. Cmentarnej w Żelechlinku wraz z infrastrukturą</t>
  </si>
  <si>
    <t>Remont drogi gminnej 114145E w miejscowości Grabostaw</t>
  </si>
  <si>
    <t>Remont drogi gminnej nr 112554E Marianin - Odrowąż - Wola Kuźniewska - Myśliwczów w miejscowości Wola Kuźniewska</t>
  </si>
  <si>
    <t>Remont dróg gminnych nr 104067E i nr 104060E na terenie Gminy Góra Świętej Małgorzaty</t>
  </si>
  <si>
    <t xml:space="preserve">04.2022 - 10.2022 </t>
  </si>
  <si>
    <t>Przebudowa drogi dojazdowej w miejscowości Nowe Sójki gmina Kutno</t>
  </si>
  <si>
    <t>Przebudowa drogi gminnej Chojne-Wiechucice wraz z odwodnieniem na odcinku od km 0+410 do km 1+618,6 - Etap II</t>
  </si>
  <si>
    <t>Remont drogi gminnej nr 111009E Kazimierzów - Krzemieniew - Lubocha</t>
  </si>
  <si>
    <t>Rozbudowa drogi gminnej w miejscowości Woźniki numer 112305E na odcinku od skrzyżowania z drogą powiatową w kierunku Długiego</t>
  </si>
  <si>
    <t>04.2022 - 08.2022</t>
  </si>
  <si>
    <t>Przebudowa drogi w miejscowości Lubola odcinek I</t>
  </si>
  <si>
    <t>06.2022-12.2022</t>
  </si>
  <si>
    <t>Remont ul. Podleśnej  i ul. Łyszkowickiej w Łowiczu</t>
  </si>
  <si>
    <t>08.2022-11.2022</t>
  </si>
  <si>
    <t>Remont dróg gminnych: w Porszewicach, Janowicach i Górce Pabianickiej</t>
  </si>
  <si>
    <t>Remont drogi gminnej nr 113061E w miejscowości Ossowice</t>
  </si>
  <si>
    <t>Przebudowa drogi gminnej Nr G117156E w miejscowości Dzietrzniki, gm. Pątnów</t>
  </si>
  <si>
    <t>Przebudowa drogi gminnej  nr 107001E w miejscowości Wąglany wraz z budową chodnika i odwodnienia, dz. nr 1119 Gmina Białaczów</t>
  </si>
  <si>
    <t>Remont drogi gminnej Nr 118304E w miejscowości Dobrosław na działce 325 dł. 930 m.</t>
  </si>
  <si>
    <t>Przebudowa odcinka drogi wewnętrznej w miejscowości
Kawęczyn na działce o nr ewid. 94</t>
  </si>
  <si>
    <t>Remont drogi gminnej nr 113118E Bogusławki Małe - Bogusławki Duże</t>
  </si>
  <si>
    <t>Remont drogi gminnej nr 113101E relacji: Wołucza gr. gm. Rawa Mazowiecka - Nowy Dwór</t>
  </si>
  <si>
    <t>07.2022 - 09.2022</t>
  </si>
  <si>
    <t>Przebudowa ulicy Zimowej w Kutnie (droga nr 102682E) wraz z infrastrukturą</t>
  </si>
  <si>
    <t>04.2022-09-2022</t>
  </si>
  <si>
    <t>Budowa ul. Św. Łukasza w m. Opoczno wraz z infrastrukturą towarzyszącą</t>
  </si>
  <si>
    <t>Przebudowa drogi gminnej nr 103172E w Borszewicach i Woli Bałuckiej</t>
  </si>
  <si>
    <t>Przebudowa drogi gminnej w ciągu drogi Radonia - Olimpiów.</t>
  </si>
  <si>
    <t>Remont drogi gminnej nr 113204E Kaleń - Paprotnia</t>
  </si>
  <si>
    <t>Budowa ulicy Kosynierów w Konstantynowie Łódzkim</t>
  </si>
  <si>
    <t>Przebudowa drogi gminnej Bedlno-Janów</t>
  </si>
  <si>
    <t>Rozbudowa drogi gminnej nr 104217E w celu poprawy dojazdu do terenów inwestycyjnych w gminie Piątek, etap I km 0+000-0+261,80</t>
  </si>
  <si>
    <t>Przebudowa ul. Dominikańskiej w Łęczycy</t>
  </si>
  <si>
    <t>Remont dróg gminnych w miejscowościach Dukaczew i Marianka</t>
  </si>
  <si>
    <t>Remont drogi gminnej w miejscowości Kunice</t>
  </si>
  <si>
    <t>03.2022 - 06.2022</t>
  </si>
  <si>
    <t>Remont drogi gminnej nr 105206E w miejscowości Gągolin Południowy</t>
  </si>
  <si>
    <t>06.2022-10.2022</t>
  </si>
  <si>
    <t>Przebudowa drogi gminnej w miejscowościach Kanice i Wiechnowice</t>
  </si>
  <si>
    <t>Przebudowa fragmentu drogi gminnej nr 107260E na odcinku Poręby-Iły</t>
  </si>
  <si>
    <t>05.2022 - 08.2022</t>
  </si>
  <si>
    <t>Remont drogi gminnej Nr 117256E Wierzchlas - Kraszkowice</t>
  </si>
  <si>
    <t>Remont ulicy Bocznej w Konstantynowie Łódzkim</t>
  </si>
  <si>
    <t>Remont nawierzchni odcinka drogi gminnej nr 108210E (Żytowice) - gr. gm. Pabianice - Zalew - Lutomiersk - Kolonia Bechcice - gr. gm. Konstantynów Łódzki (ul. Bechcice), od skrzyżowania z dr. pow. nr 3314E do gr. gm. Lutomiersk</t>
  </si>
  <si>
    <t>Przebudowa drogi gminnej ul. Nadrzecznej wraz z przebudową ciągów pieszych oraz budową (rozbudową) sieci kanalizacji deszczowej</t>
  </si>
  <si>
    <t>01.2022 - 12.2023</t>
  </si>
  <si>
    <t>Remont drogi gminnej nr 116161E w Gminie Inowłódz</t>
  </si>
  <si>
    <t>02.2022-09.2022</t>
  </si>
  <si>
    <t>Remont drogi gminnej nr 113256E na odcinku Żurawia - Żurawka</t>
  </si>
  <si>
    <t>Remont drogi gminnej - ulicy Akacjowej w Łobudzicach</t>
  </si>
  <si>
    <t>Remont dróg gminnych na terenie gminy Złoczew w miejscowości Łeszczyn, Wandalin</t>
  </si>
  <si>
    <t>Remont odcinka drogi gminnej nr 104259E w Goślubiu na odcinku 1017 mb oraz remont drogi gminnej nr 104060E w Łubnicy na odcinku 1694 mb polegającej na wykonaniu nakładki bitumicznej</t>
  </si>
  <si>
    <t>Remont drogi gminnej nr 111108E w miejscowości Popów</t>
  </si>
  <si>
    <t>Remont drogi gminnej nr 110204E Stanisławów - Piwaki wraz z remontem skrzyżowania z drogą gminną 110205E</t>
  </si>
  <si>
    <t>Przebudowa odcinka drogi gminnej nr 113005E w miejscowości Błażejewice</t>
  </si>
  <si>
    <t>06.2022-09.2022</t>
  </si>
  <si>
    <t>Przebudowa drogi wewnętrznej w miejscowości Niemysłów</t>
  </si>
  <si>
    <t>Remont dróg gminnych:  nr 112306E (Adamów), nr 112352E (Jankowice), nr 112354E (Stobiecko Szlacheckie - Tomaszów)</t>
  </si>
  <si>
    <t>07.2022 - 06.2023</t>
  </si>
  <si>
    <t>Remont dróg gminnych w miejscowościach: Brzustowiec Kolonia, Krzczonów</t>
  </si>
  <si>
    <t>08.2022 - 11.2022</t>
  </si>
  <si>
    <t>Województwo: Łódzkie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</si>
  <si>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2022</t>
    </r>
  </si>
  <si>
    <t>180/2019</t>
  </si>
  <si>
    <t>1001011</t>
  </si>
  <si>
    <t>Budowa drogi gminnej na terenie strefy przemysłowej B2-etap I w ramach zadania pn. "Kompleksowe uzbrojenie terenów inwestycyjnych w Bełchatowie przy ulicy Czaplinieckiej"</t>
  </si>
  <si>
    <t>10.2019 - 08.2022</t>
  </si>
  <si>
    <t>46*</t>
  </si>
  <si>
    <t xml:space="preserve">01.2022 -11.2022 </t>
  </si>
  <si>
    <t>36*</t>
  </si>
  <si>
    <t>133*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</si>
</sst>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0.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167" fontId="21" fillId="0" borderId="1" xfId="0" applyNumberFormat="1" applyFont="1" applyFill="1" applyBorder="1" applyAlignment="1">
      <alignment vertical="center"/>
    </xf>
    <xf numFmtId="165" fontId="21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9" fontId="21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>
      <alignment horizontal="right" vertical="center"/>
    </xf>
    <xf numFmtId="165" fontId="21" fillId="0" borderId="1" xfId="0" applyNumberFormat="1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49" fontId="21" fillId="0" borderId="5" xfId="0" applyNumberFormat="1" applyFont="1" applyFill="1" applyBorder="1" applyAlignment="1">
      <alignment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166" fontId="13" fillId="5" borderId="28" xfId="0" applyNumberFormat="1" applyFont="1" applyFill="1" applyBorder="1" applyAlignment="1">
      <alignment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vertical="center"/>
    </xf>
    <xf numFmtId="0" fontId="13" fillId="4" borderId="29" xfId="0" applyNumberFormat="1" applyFont="1" applyFill="1" applyBorder="1" applyAlignment="1">
      <alignment vertical="center"/>
    </xf>
    <xf numFmtId="166" fontId="13" fillId="4" borderId="5" xfId="0" applyNumberFormat="1" applyFont="1" applyFill="1" applyBorder="1" applyAlignment="1">
      <alignment vertical="center"/>
    </xf>
    <xf numFmtId="166" fontId="13" fillId="4" borderId="8" xfId="0" applyNumberFormat="1" applyFont="1" applyFill="1" applyBorder="1" applyAlignment="1">
      <alignment vertical="center"/>
    </xf>
    <xf numFmtId="166" fontId="13" fillId="4" borderId="29" xfId="0" applyNumberFormat="1" applyFont="1" applyFill="1" applyBorder="1" applyAlignment="1">
      <alignment vertical="center"/>
    </xf>
    <xf numFmtId="166" fontId="13" fillId="4" borderId="30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49" fontId="21" fillId="0" borderId="8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vertical="center"/>
    </xf>
    <xf numFmtId="4" fontId="28" fillId="0" borderId="2" xfId="0" applyNumberFormat="1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vertical="center" wrapText="1"/>
    </xf>
    <xf numFmtId="9" fontId="27" fillId="0" borderId="1" xfId="0" applyNumberFormat="1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49" fontId="27" fillId="0" borderId="8" xfId="0" applyNumberFormat="1" applyFont="1" applyFill="1" applyBorder="1" applyAlignment="1">
      <alignment horizontal="right" vertical="center" wrapText="1"/>
    </xf>
    <xf numFmtId="167" fontId="27" fillId="0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4" fontId="28" fillId="0" borderId="2" xfId="0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 wrapText="1"/>
    </xf>
    <xf numFmtId="9" fontId="27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24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7" fillId="0" borderId="0" xfId="0" applyFont="1" applyAlignment="1">
      <alignment horizontal="left"/>
    </xf>
    <xf numFmtId="0" fontId="27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left" vertical="center" wrapText="1"/>
    </xf>
    <xf numFmtId="49" fontId="21" fillId="0" borderId="5" xfId="0" applyNumberFormat="1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168" fontId="30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9" fontId="30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center" vertical="center" wrapText="1"/>
    </xf>
  </cellXfs>
  <cellStyles count="5">
    <cellStyle name="Dziesiętny 2" xfId="4"/>
    <cellStyle name="Normalny" xfId="0" builtinId="0"/>
    <cellStyle name="Normalny 2" xfId="3"/>
    <cellStyle name="Normalny 3" xfId="1"/>
    <cellStyle name="Procentowy 2" xfId="2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43"/>
  <sheetViews>
    <sheetView tabSelected="1" view="pageBreakPreview" zoomScale="85" zoomScaleNormal="100" zoomScaleSheetLayoutView="85" workbookViewId="0"/>
  </sheetViews>
  <sheetFormatPr defaultColWidth="9.140625" defaultRowHeight="15" x14ac:dyDescent="0.25"/>
  <cols>
    <col min="1" max="1" width="32.140625" style="14" customWidth="1"/>
    <col min="2" max="2" width="10.7109375" style="14" customWidth="1"/>
    <col min="3" max="5" width="20.7109375" style="14" customWidth="1"/>
    <col min="6" max="15" width="15.7109375" style="14" customWidth="1"/>
    <col min="16" max="16" width="9.140625" style="14"/>
    <col min="17" max="17" width="11.7109375" style="14" bestFit="1" customWidth="1"/>
    <col min="18" max="16384" width="9.140625" style="3"/>
  </cols>
  <sheetData>
    <row r="1" spans="1:24" s="10" customFormat="1" ht="35.25" customHeight="1" thickBot="1" x14ac:dyDescent="0.35">
      <c r="A1" s="7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9"/>
      <c r="T1" s="9"/>
      <c r="U1" s="9"/>
      <c r="V1" s="9"/>
      <c r="W1" s="9"/>
      <c r="X1" s="9"/>
    </row>
    <row r="2" spans="1:24" x14ac:dyDescent="0.25">
      <c r="A2" s="11"/>
      <c r="B2" s="11"/>
      <c r="C2" s="11"/>
      <c r="D2" s="11"/>
      <c r="E2" s="11"/>
      <c r="F2" s="238" t="s">
        <v>18</v>
      </c>
      <c r="G2" s="239"/>
      <c r="H2" s="239"/>
      <c r="I2" s="239"/>
      <c r="J2" s="239"/>
      <c r="K2" s="239"/>
      <c r="L2" s="239"/>
      <c r="M2" s="239"/>
      <c r="N2" s="240"/>
      <c r="O2" s="11"/>
      <c r="P2" s="11"/>
      <c r="Q2" s="11"/>
      <c r="R2" s="12"/>
      <c r="S2" s="12"/>
      <c r="T2" s="12"/>
      <c r="U2" s="12"/>
      <c r="V2" s="12"/>
      <c r="W2" s="12"/>
      <c r="X2" s="12"/>
    </row>
    <row r="3" spans="1:24" x14ac:dyDescent="0.25">
      <c r="A3" s="13"/>
      <c r="B3" s="11"/>
      <c r="C3" s="11"/>
      <c r="D3" s="11"/>
      <c r="E3" s="11"/>
      <c r="F3" s="241"/>
      <c r="G3" s="242"/>
      <c r="H3" s="242"/>
      <c r="I3" s="242"/>
      <c r="J3" s="242"/>
      <c r="K3" s="242"/>
      <c r="L3" s="242"/>
      <c r="M3" s="242"/>
      <c r="N3" s="243"/>
      <c r="X3" s="12"/>
    </row>
    <row r="4" spans="1:24" x14ac:dyDescent="0.25">
      <c r="A4" s="15" t="s">
        <v>949</v>
      </c>
      <c r="B4" s="16"/>
      <c r="C4" s="16"/>
      <c r="D4" s="16"/>
      <c r="E4" s="16"/>
      <c r="F4" s="241"/>
      <c r="G4" s="242"/>
      <c r="H4" s="242"/>
      <c r="I4" s="242"/>
      <c r="J4" s="242"/>
      <c r="K4" s="242"/>
      <c r="L4" s="242"/>
      <c r="M4" s="242"/>
      <c r="N4" s="243"/>
      <c r="X4" s="17"/>
    </row>
    <row r="5" spans="1:24" x14ac:dyDescent="0.25">
      <c r="A5" s="16"/>
      <c r="B5" s="16"/>
      <c r="C5" s="16"/>
      <c r="D5" s="16"/>
      <c r="E5" s="16"/>
      <c r="F5" s="241"/>
      <c r="G5" s="242"/>
      <c r="H5" s="242"/>
      <c r="I5" s="242"/>
      <c r="J5" s="242"/>
      <c r="K5" s="242"/>
      <c r="L5" s="242"/>
      <c r="M5" s="242"/>
      <c r="N5" s="243"/>
      <c r="X5" s="12"/>
    </row>
    <row r="6" spans="1:24" x14ac:dyDescent="0.25">
      <c r="A6" s="15" t="s">
        <v>948</v>
      </c>
      <c r="B6" s="16"/>
      <c r="C6" s="16"/>
      <c r="D6" s="16"/>
      <c r="E6" s="16"/>
      <c r="F6" s="241"/>
      <c r="G6" s="242"/>
      <c r="H6" s="242"/>
      <c r="I6" s="242"/>
      <c r="J6" s="242"/>
      <c r="K6" s="242"/>
      <c r="L6" s="242"/>
      <c r="M6" s="242"/>
      <c r="N6" s="243"/>
      <c r="X6" s="17"/>
    </row>
    <row r="7" spans="1:24" ht="15.75" thickBot="1" x14ac:dyDescent="0.3">
      <c r="A7" s="16"/>
      <c r="B7" s="16"/>
      <c r="C7" s="16"/>
      <c r="D7" s="16"/>
      <c r="E7" s="16"/>
      <c r="F7" s="244" t="s">
        <v>19</v>
      </c>
      <c r="G7" s="245"/>
      <c r="H7" s="245"/>
      <c r="I7" s="245"/>
      <c r="J7" s="245"/>
      <c r="K7" s="245"/>
      <c r="L7" s="245"/>
      <c r="M7" s="245"/>
      <c r="N7" s="246"/>
      <c r="X7" s="12"/>
    </row>
    <row r="8" spans="1:24" x14ac:dyDescent="0.25">
      <c r="A8" s="16"/>
      <c r="B8" s="16"/>
      <c r="C8" s="16"/>
      <c r="D8" s="16"/>
      <c r="E8" s="16"/>
      <c r="F8" s="18"/>
      <c r="G8" s="18"/>
      <c r="H8" s="18"/>
      <c r="I8" s="18"/>
      <c r="J8" s="18"/>
      <c r="K8" s="18"/>
      <c r="L8" s="18"/>
      <c r="M8" s="18"/>
      <c r="N8" s="18"/>
      <c r="X8" s="12"/>
    </row>
    <row r="9" spans="1:24" ht="20.100000000000001" customHeight="1" thickBot="1" x14ac:dyDescent="0.3">
      <c r="A9" s="15" t="s">
        <v>0</v>
      </c>
      <c r="B9" s="16"/>
      <c r="C9" s="16"/>
      <c r="D9" s="16"/>
      <c r="E9" s="16"/>
      <c r="F9" s="18"/>
      <c r="G9" s="18"/>
      <c r="H9" s="18"/>
      <c r="I9" s="18"/>
      <c r="J9" s="18"/>
      <c r="K9" s="18"/>
      <c r="L9" s="18"/>
      <c r="M9" s="18"/>
      <c r="N9" s="18"/>
      <c r="X9" s="12"/>
    </row>
    <row r="10" spans="1:24" ht="20.100000000000001" customHeight="1" x14ac:dyDescent="0.25">
      <c r="A10" s="247" t="s">
        <v>1</v>
      </c>
      <c r="B10" s="249" t="s">
        <v>35</v>
      </c>
      <c r="C10" s="251" t="s">
        <v>20</v>
      </c>
      <c r="D10" s="253" t="s">
        <v>21</v>
      </c>
      <c r="E10" s="255" t="s">
        <v>22</v>
      </c>
      <c r="F10" s="97"/>
      <c r="G10" s="84"/>
      <c r="H10" s="85"/>
      <c r="I10" s="84"/>
      <c r="J10" s="85" t="s">
        <v>12</v>
      </c>
      <c r="K10" s="84"/>
      <c r="L10" s="84"/>
      <c r="M10" s="84"/>
      <c r="N10" s="85"/>
      <c r="O10" s="86"/>
      <c r="P10" s="31"/>
      <c r="Q10" s="31"/>
      <c r="R10" s="2"/>
      <c r="S10" s="2"/>
      <c r="T10" s="2"/>
      <c r="U10" s="2"/>
      <c r="X10" s="12"/>
    </row>
    <row r="11" spans="1:24" s="1" customFormat="1" ht="20.100000000000001" customHeight="1" thickBot="1" x14ac:dyDescent="0.3">
      <c r="A11" s="248"/>
      <c r="B11" s="250"/>
      <c r="C11" s="252"/>
      <c r="D11" s="254"/>
      <c r="E11" s="256"/>
      <c r="F11" s="103">
        <v>2019</v>
      </c>
      <c r="G11" s="104">
        <v>2020</v>
      </c>
      <c r="H11" s="104">
        <v>2021</v>
      </c>
      <c r="I11" s="104">
        <v>2022</v>
      </c>
      <c r="J11" s="104">
        <v>2023</v>
      </c>
      <c r="K11" s="104">
        <v>2024</v>
      </c>
      <c r="L11" s="104">
        <v>2025</v>
      </c>
      <c r="M11" s="104">
        <v>2026</v>
      </c>
      <c r="N11" s="104">
        <v>2027</v>
      </c>
      <c r="O11" s="105">
        <v>2028</v>
      </c>
      <c r="P11" s="18"/>
      <c r="Q11" s="18"/>
      <c r="R11" s="18"/>
      <c r="S11" s="18"/>
      <c r="T11" s="18"/>
      <c r="U11" s="18"/>
      <c r="V11" s="19"/>
      <c r="W11" s="19"/>
      <c r="X11" s="19"/>
    </row>
    <row r="12" spans="1:24" ht="39.950000000000003" customHeight="1" thickTop="1" x14ac:dyDescent="0.25">
      <c r="A12" s="107" t="s">
        <v>37</v>
      </c>
      <c r="B12" s="108">
        <f>COUNTIF('pow podst'!K3:K38,"&gt;0")</f>
        <v>36</v>
      </c>
      <c r="C12" s="109">
        <f>SUM('pow podst'!J3:J38)</f>
        <v>200581808.69000003</v>
      </c>
      <c r="D12" s="110">
        <f>SUM('pow podst'!L3:L38)</f>
        <v>63037340.460000008</v>
      </c>
      <c r="E12" s="111">
        <f>SUM('pow podst'!K3:K38)</f>
        <v>137544468.22999999</v>
      </c>
      <c r="F12" s="112">
        <f>SUM('pow podst'!N3:N38)</f>
        <v>0</v>
      </c>
      <c r="G12" s="109">
        <f>SUM('pow podst'!O3:O38)</f>
        <v>2757702.38</v>
      </c>
      <c r="H12" s="109">
        <f>SUM('pow podst'!P3:P38)</f>
        <v>9018655.9000000004</v>
      </c>
      <c r="I12" s="109">
        <f>SUM('pow podst'!Q3:Q38)</f>
        <v>57329984.120000005</v>
      </c>
      <c r="J12" s="109">
        <f>SUM('pow podst'!R3:R38)</f>
        <v>43006030.629999995</v>
      </c>
      <c r="K12" s="109">
        <f>SUM('pow podst'!S3:S38)</f>
        <v>23041369.600000001</v>
      </c>
      <c r="L12" s="109">
        <f>SUM('pow podst'!T3:T38)</f>
        <v>2390725.6</v>
      </c>
      <c r="M12" s="109">
        <f>SUM('pow podst'!U3:U38)</f>
        <v>0</v>
      </c>
      <c r="N12" s="109">
        <f>SUM('pow podst'!V3:V38)</f>
        <v>0</v>
      </c>
      <c r="O12" s="113">
        <f>SUM('pow podst'!W3:W38)</f>
        <v>0</v>
      </c>
      <c r="P12" s="20" t="b">
        <f>C12=(D12+E12)</f>
        <v>1</v>
      </c>
      <c r="Q12" s="41" t="b">
        <f>E12=SUM(F12:O12)</f>
        <v>1</v>
      </c>
      <c r="R12" s="21"/>
      <c r="S12" s="21"/>
      <c r="T12" s="22"/>
      <c r="U12" s="22"/>
      <c r="V12" s="23"/>
      <c r="W12" s="12"/>
      <c r="X12" s="12"/>
    </row>
    <row r="13" spans="1:24" ht="39.950000000000003" customHeight="1" x14ac:dyDescent="0.25">
      <c r="A13" s="114" t="s">
        <v>38</v>
      </c>
      <c r="B13" s="162">
        <f>COUNTIF('pow podst'!C3:C38,"K")</f>
        <v>14</v>
      </c>
      <c r="C13" s="163">
        <f>SUMIF('pow podst'!C3:C38,"K",'pow podst'!J3:J38)</f>
        <v>121230896.67</v>
      </c>
      <c r="D13" s="164">
        <f>SUMIF('pow podst'!C3:C38,"K",'pow podst'!L3:L38)</f>
        <v>34948533.670000002</v>
      </c>
      <c r="E13" s="51">
        <f>SUMIF('pow podst'!C3:C38,"K",'pow podst'!K3:K38)</f>
        <v>86282363</v>
      </c>
      <c r="F13" s="171">
        <f>SUMIF('pow podst'!C3:C38,"K",'pow podst'!N3:N38)</f>
        <v>0</v>
      </c>
      <c r="G13" s="163">
        <f>SUMIF('pow podst'!C3:C38,"K",'pow podst'!O3:O38)</f>
        <v>2757702.38</v>
      </c>
      <c r="H13" s="163">
        <f>SUMIF('pow podst'!C3:C38,"K",'pow podst'!P3:P38)</f>
        <v>9018655.9000000004</v>
      </c>
      <c r="I13" s="163">
        <f>SUMIF('pow podst'!C3:C38,"K",'pow podst'!Q3:Q38)</f>
        <v>21634700.120000005</v>
      </c>
      <c r="J13" s="163">
        <f>SUMIF('pow podst'!C3:C38,"K",'pow podst'!R3:R38)</f>
        <v>33385441.399999999</v>
      </c>
      <c r="K13" s="163">
        <f>SUMIF('pow podst'!C3:C38,"K",'pow podst'!S3:S38)</f>
        <v>17095137.600000001</v>
      </c>
      <c r="L13" s="163">
        <f>SUMIF('pow podst'!C3:C38,"K",'pow podst'!T3:T38)</f>
        <v>2390725.6</v>
      </c>
      <c r="M13" s="163">
        <f>SUMIF('pow podst'!C3:C38,"K",'pow podst'!U3:U38)</f>
        <v>0</v>
      </c>
      <c r="N13" s="163">
        <f>SUMIF('pow podst'!C3:C38,"K",'pow podst'!V3:V38)</f>
        <v>0</v>
      </c>
      <c r="O13" s="172">
        <f>SUMIF('pow podst'!C3:C38,"K",'pow podst'!W3:W38)</f>
        <v>0</v>
      </c>
      <c r="P13" s="20" t="b">
        <f t="shared" ref="P13:P22" si="0">C13=(D13+E13)</f>
        <v>1</v>
      </c>
      <c r="Q13" s="41" t="b">
        <f t="shared" ref="Q13:Q19" si="1">E13=SUM(F13:O13)</f>
        <v>1</v>
      </c>
      <c r="R13" s="21"/>
      <c r="S13" s="21"/>
      <c r="T13" s="22"/>
      <c r="U13" s="22"/>
      <c r="V13" s="23"/>
      <c r="W13" s="12"/>
      <c r="X13" s="12"/>
    </row>
    <row r="14" spans="1:24" ht="39.950000000000003" customHeight="1" x14ac:dyDescent="0.25">
      <c r="A14" s="115" t="s">
        <v>39</v>
      </c>
      <c r="B14" s="165">
        <f>COUNTIF('pow podst'!C3:C38,"N")</f>
        <v>19</v>
      </c>
      <c r="C14" s="166">
        <f>SUMIF('pow podst'!C3:C38,"N",'pow podst'!J3:J38)</f>
        <v>47435833.019999996</v>
      </c>
      <c r="D14" s="167">
        <f>SUMIF('pow podst'!C3:C38,"N",'pow podst'!L3:L38)</f>
        <v>14735443.02</v>
      </c>
      <c r="E14" s="50">
        <f>SUMIF('pow podst'!C3:C38,"N",'pow podst'!K3:K38)</f>
        <v>32700390</v>
      </c>
      <c r="F14" s="173">
        <f>SUMIF('pow podst'!C3:C38,"N",'pow podst'!N3:N38)</f>
        <v>0</v>
      </c>
      <c r="G14" s="166">
        <f>SUMIF('pow podst'!C3:C38,"N",'pow podst'!O3:O38)</f>
        <v>0</v>
      </c>
      <c r="H14" s="166">
        <f>SUMIF('pow podst'!C3:C38,"N",'pow podst'!P3:P38)</f>
        <v>0</v>
      </c>
      <c r="I14" s="166">
        <f>SUMIF('pow podst'!C3:C38,"N",'pow podst'!Q3:Q38)</f>
        <v>32700390</v>
      </c>
      <c r="J14" s="166">
        <f>SUMIF('pow podst'!C3:C38,"N",'pow podst'!R3:R38)</f>
        <v>0</v>
      </c>
      <c r="K14" s="166">
        <f>SUMIF('pow podst'!C3:C38,"N",'pow podst'!S3:S38)</f>
        <v>0</v>
      </c>
      <c r="L14" s="166">
        <f>SUMIF('pow podst'!C3:C38,"N",'pow podst'!T3:T38)</f>
        <v>0</v>
      </c>
      <c r="M14" s="166">
        <f>SUMIF('pow podst'!C3:C38,"N",'pow podst'!U3:U38)</f>
        <v>0</v>
      </c>
      <c r="N14" s="166">
        <f>SUMIF('pow podst'!C3:C38,"N",'pow podst'!V3:V38)</f>
        <v>0</v>
      </c>
      <c r="O14" s="174">
        <f>SUMIF('pow podst'!C3:C38,"N",'pow podst'!W3:W38)</f>
        <v>0</v>
      </c>
      <c r="P14" s="20" t="b">
        <f t="shared" si="0"/>
        <v>1</v>
      </c>
      <c r="Q14" s="41" t="b">
        <f t="shared" si="1"/>
        <v>1</v>
      </c>
      <c r="R14" s="21"/>
      <c r="S14" s="21"/>
      <c r="T14" s="22"/>
      <c r="U14" s="22"/>
      <c r="V14" s="23"/>
      <c r="W14" s="12"/>
      <c r="X14" s="12"/>
    </row>
    <row r="15" spans="1:24" ht="39.950000000000003" customHeight="1" thickBot="1" x14ac:dyDescent="0.3">
      <c r="A15" s="116" t="s">
        <v>40</v>
      </c>
      <c r="B15" s="168">
        <f>COUNTIF('pow podst'!C3:C38,"W")</f>
        <v>3</v>
      </c>
      <c r="C15" s="169">
        <f>SUMIF('pow podst'!C3:C38,"W",'pow podst'!J3:J38)</f>
        <v>31915079</v>
      </c>
      <c r="D15" s="170">
        <f>SUMIF('pow podst'!C3:C38,"W",'pow podst'!L3:L38)</f>
        <v>13353363.77</v>
      </c>
      <c r="E15" s="117">
        <f>SUMIF('pow podst'!C3:C38,"W",'pow podst'!K3:K38)</f>
        <v>18561715.23</v>
      </c>
      <c r="F15" s="175">
        <f>SUMIF('pow podst'!C3:C38,"W",'pow podst'!N3:N38)</f>
        <v>0</v>
      </c>
      <c r="G15" s="169">
        <f>SUMIF('pow podst'!C3:C38,"W",'pow podst'!O3:O38)</f>
        <v>0</v>
      </c>
      <c r="H15" s="169">
        <f>SUMIF('pow podst'!C3:C38,"W",'pow podst'!P3:P38)</f>
        <v>0</v>
      </c>
      <c r="I15" s="169">
        <f>SUMIF('pow podst'!C3:C38,"W",'pow podst'!Q3:Q38)</f>
        <v>2994894</v>
      </c>
      <c r="J15" s="169">
        <f>SUMIF('pow podst'!C3:C38,"W",'pow podst'!R3:R38)</f>
        <v>9620589.2300000004</v>
      </c>
      <c r="K15" s="169">
        <f>SUMIF('pow podst'!C3:C38,"W",'pow podst'!S3:S38)</f>
        <v>5946232</v>
      </c>
      <c r="L15" s="169">
        <f>SUMIF('pow podst'!C3:C38,"W",'pow podst'!T3:T38)</f>
        <v>0</v>
      </c>
      <c r="M15" s="169">
        <f>SUMIF('pow podst'!C3:C38,"W",'pow podst'!U3:U38)</f>
        <v>0</v>
      </c>
      <c r="N15" s="169">
        <f>SUMIF('pow podst'!C3:C38,"W",'pow podst'!V3:V38)</f>
        <v>0</v>
      </c>
      <c r="O15" s="176">
        <f>SUMIF('pow podst'!C3:C38,"W",'pow podst'!W3:W38)</f>
        <v>0</v>
      </c>
      <c r="P15" s="20" t="b">
        <f t="shared" si="0"/>
        <v>1</v>
      </c>
      <c r="Q15" s="41" t="b">
        <f t="shared" si="1"/>
        <v>1</v>
      </c>
      <c r="R15" s="21"/>
      <c r="S15" s="21"/>
      <c r="T15" s="22"/>
      <c r="U15" s="22"/>
      <c r="V15" s="23"/>
      <c r="W15" s="12"/>
      <c r="X15" s="12"/>
    </row>
    <row r="16" spans="1:24" ht="39.950000000000003" customHeight="1" thickTop="1" x14ac:dyDescent="0.25">
      <c r="A16" s="107" t="s">
        <v>41</v>
      </c>
      <c r="B16" s="108">
        <f>COUNTIF('gm podst'!L3:L135,"&gt;0")</f>
        <v>133</v>
      </c>
      <c r="C16" s="109">
        <f>SUM('gm podst'!K3:K135)</f>
        <v>219445595.64000002</v>
      </c>
      <c r="D16" s="110">
        <f>SUM('gm podst'!M3:M135)</f>
        <v>89230146.450000003</v>
      </c>
      <c r="E16" s="111">
        <f>SUM('gm podst'!L3:L135)</f>
        <v>130215449.19</v>
      </c>
      <c r="F16" s="177">
        <f>SUM('gm podst'!O3:O135)</f>
        <v>50230</v>
      </c>
      <c r="G16" s="178">
        <f>SUM('gm podst'!P3:P135)</f>
        <v>5625523.5</v>
      </c>
      <c r="H16" s="178">
        <f>SUM('gm podst'!Q3:Q135)</f>
        <v>11814520.390000001</v>
      </c>
      <c r="I16" s="178">
        <f>SUM('gm podst'!R3:R135)</f>
        <v>95438282.329999998</v>
      </c>
      <c r="J16" s="178">
        <f>SUM('gm podst'!S3:S135)</f>
        <v>15479063.970000001</v>
      </c>
      <c r="K16" s="178">
        <f>SUM('gm podst'!T3:T135)</f>
        <v>1807829</v>
      </c>
      <c r="L16" s="178">
        <f>SUM('gm podst'!U3:U135)</f>
        <v>0</v>
      </c>
      <c r="M16" s="178">
        <f>SUM('gm podst'!V3:V135)</f>
        <v>0</v>
      </c>
      <c r="N16" s="178">
        <f>SUM('gm podst'!W3:W135)</f>
        <v>0</v>
      </c>
      <c r="O16" s="179">
        <f>SUM('gm podst'!X3:X135)</f>
        <v>0</v>
      </c>
      <c r="P16" s="20" t="b">
        <f t="shared" si="0"/>
        <v>1</v>
      </c>
      <c r="Q16" s="41" t="b">
        <f t="shared" si="1"/>
        <v>1</v>
      </c>
      <c r="R16" s="21"/>
      <c r="S16" s="21"/>
      <c r="T16" s="22"/>
      <c r="U16" s="22"/>
      <c r="V16" s="22"/>
      <c r="W16" s="22"/>
      <c r="X16" s="22"/>
    </row>
    <row r="17" spans="1:24" ht="39.950000000000003" customHeight="1" x14ac:dyDescent="0.25">
      <c r="A17" s="114" t="s">
        <v>38</v>
      </c>
      <c r="B17" s="162">
        <f>COUNTIF('gm podst'!C3:C135,"K")</f>
        <v>46</v>
      </c>
      <c r="C17" s="163">
        <f>SUMIF('gm podst'!C3:C135,"K",'gm podst'!K3:K135)</f>
        <v>118599762.06999999</v>
      </c>
      <c r="D17" s="164">
        <f>SUMIF('gm podst'!C3:C135,"K",'gm podst'!M3:M135)</f>
        <v>50198837.990000002</v>
      </c>
      <c r="E17" s="51">
        <f>SUMIF('gm podst'!C3:C135,"K",'gm podst'!L3:L135)</f>
        <v>68400924.079999998</v>
      </c>
      <c r="F17" s="171">
        <f>SUMIF('gm podst'!C3:C135,"K",'gm podst'!O3:O135)</f>
        <v>50230</v>
      </c>
      <c r="G17" s="163">
        <f>SUMIF('gm podst'!C3:C135,"K",'gm podst'!P3:P135)</f>
        <v>5625523.5</v>
      </c>
      <c r="H17" s="163">
        <f>SUMIF('gm podst'!C3:C135,"K",'gm podst'!Q3:Q135)</f>
        <v>11814520.390000001</v>
      </c>
      <c r="I17" s="163">
        <f>SUMIF('gm podst'!C3:C135,"K",'gm podst'!R3:R135)</f>
        <v>36864654.219999999</v>
      </c>
      <c r="J17" s="163">
        <f>SUMIF('gm podst'!C3:C135,"K",'gm podst'!S3:S135)</f>
        <v>14045995.970000001</v>
      </c>
      <c r="K17" s="163">
        <f>SUMIF('gm podst'!C3:C135,"K",'gm podst'!T3:T135)</f>
        <v>0</v>
      </c>
      <c r="L17" s="163">
        <f>SUMIF('gm podst'!C3:C135,"K",'gm podst'!U3:U135)</f>
        <v>0</v>
      </c>
      <c r="M17" s="163">
        <f>SUMIF('gm podst'!C3:C135,"K",'gm podst'!V3:V135)</f>
        <v>0</v>
      </c>
      <c r="N17" s="163">
        <f>SUMIF('gm podst'!C3:C135,"K",'gm podst'!W3:W135)</f>
        <v>0</v>
      </c>
      <c r="O17" s="172">
        <f>SUMIF('gm podst'!C3:C135,"K",'gm podst'!X3:X135)</f>
        <v>0</v>
      </c>
      <c r="P17" s="20" t="b">
        <f t="shared" si="0"/>
        <v>1</v>
      </c>
      <c r="Q17" s="41" t="b">
        <f t="shared" si="1"/>
        <v>1</v>
      </c>
      <c r="R17" s="21"/>
      <c r="S17" s="21"/>
      <c r="T17" s="22"/>
      <c r="U17" s="22"/>
      <c r="V17" s="22"/>
      <c r="W17" s="22"/>
      <c r="X17" s="22"/>
    </row>
    <row r="18" spans="1:24" ht="39.950000000000003" customHeight="1" x14ac:dyDescent="0.25">
      <c r="A18" s="115" t="s">
        <v>39</v>
      </c>
      <c r="B18" s="165">
        <f>COUNTIF('gm podst'!C3:C135,"N")</f>
        <v>84</v>
      </c>
      <c r="C18" s="166">
        <f>SUMIF('gm podst'!C3:C135,"N",'gm podst'!K3:K135)</f>
        <v>95186284.569999993</v>
      </c>
      <c r="D18" s="167">
        <f>SUMIF('gm podst'!C3:C135,"N",'gm podst'!M3:M135)</f>
        <v>36856864.460000001</v>
      </c>
      <c r="E18" s="50">
        <f>SUMIF('gm podst'!C3:C135,"N",'gm podst'!L3:L135)</f>
        <v>58329420.109999999</v>
      </c>
      <c r="F18" s="173">
        <f>SUMIF('gm podst'!C3:C135,"N",'gm podst'!O3:O135)</f>
        <v>0</v>
      </c>
      <c r="G18" s="166">
        <f>SUMIF('gm podst'!C3:C135,"N",'gm podst'!P3:P135)</f>
        <v>0</v>
      </c>
      <c r="H18" s="166">
        <f>SUMIF('gm podst'!C3:C135,"N",'gm podst'!Q3:Q135)</f>
        <v>0</v>
      </c>
      <c r="I18" s="166">
        <f>SUMIF('gm podst'!C3:C135,"N",'gm podst'!R3:R135)</f>
        <v>58329420.109999999</v>
      </c>
      <c r="J18" s="166">
        <f>SUMIF('gm podst'!C3:C135,"N",'gm podst'!S3:S135)</f>
        <v>0</v>
      </c>
      <c r="K18" s="166">
        <f>SUMIF('gm podst'!C3:C135,"N",'gm podst'!T3:T135)</f>
        <v>0</v>
      </c>
      <c r="L18" s="166">
        <f>SUMIF('gm podst'!C3:C135,"N",'gm podst'!U3:U135)</f>
        <v>0</v>
      </c>
      <c r="M18" s="166">
        <f>SUMIF('gm podst'!C3:C135,"N",'gm podst'!V3:V135)</f>
        <v>0</v>
      </c>
      <c r="N18" s="166">
        <f>SUMIF('gm podst'!C3:C135,"N",'gm podst'!W3:W135)</f>
        <v>0</v>
      </c>
      <c r="O18" s="174">
        <f>SUMIF('gm podst'!C3:C135,"N",'gm podst'!X3:X135)</f>
        <v>0</v>
      </c>
      <c r="P18" s="20" t="b">
        <f t="shared" si="0"/>
        <v>1</v>
      </c>
      <c r="Q18" s="41" t="b">
        <f t="shared" si="1"/>
        <v>1</v>
      </c>
      <c r="R18" s="21"/>
      <c r="S18" s="21"/>
      <c r="T18" s="22"/>
      <c r="U18" s="22"/>
      <c r="V18" s="22"/>
      <c r="W18" s="22"/>
      <c r="X18" s="22"/>
    </row>
    <row r="19" spans="1:24" ht="39.950000000000003" customHeight="1" thickBot="1" x14ac:dyDescent="0.3">
      <c r="A19" s="116" t="s">
        <v>40</v>
      </c>
      <c r="B19" s="168">
        <f>COUNTIF('gm podst'!C3:C135,"W")</f>
        <v>3</v>
      </c>
      <c r="C19" s="169">
        <f>SUMIF('gm podst'!C3:C135,"W",'gm podst'!K3:K135)</f>
        <v>5659549</v>
      </c>
      <c r="D19" s="170">
        <f>SUMIF('gm podst'!C3:C135,"W",'gm podst'!M3:M135)</f>
        <v>2174444</v>
      </c>
      <c r="E19" s="117">
        <f>SUMIF('gm podst'!C3:C135,"W",'gm podst'!L3:L135)</f>
        <v>3485105</v>
      </c>
      <c r="F19" s="175">
        <f>SUMIF('gm podst'!C3:C135,"W",'gm podst'!O3:O135)</f>
        <v>0</v>
      </c>
      <c r="G19" s="169">
        <f>SUMIF('gm podst'!C3:C135,"W",'gm podst'!P3:P135)</f>
        <v>0</v>
      </c>
      <c r="H19" s="169">
        <f>SUMIF('gm podst'!C3:C135,"W",'gm podst'!Q3:Q135)</f>
        <v>0</v>
      </c>
      <c r="I19" s="169">
        <f>SUMIF('gm podst'!C3:C135,"W",'gm podst'!R3:R135)</f>
        <v>244208</v>
      </c>
      <c r="J19" s="169">
        <f>SUMIF('gm podst'!C3:C135,"W",'gm podst'!S3:S135)</f>
        <v>1433068</v>
      </c>
      <c r="K19" s="169">
        <f>SUMIF('gm podst'!C3:C135,"W",'gm podst'!T3:T135)</f>
        <v>1807829</v>
      </c>
      <c r="L19" s="169">
        <f>SUMIF('gm podst'!C3:C135,"W",'gm podst'!U3:U135)</f>
        <v>0</v>
      </c>
      <c r="M19" s="169">
        <f>SUMIF('gm podst'!C3:C135,"W",'gm podst'!V3:V135)</f>
        <v>0</v>
      </c>
      <c r="N19" s="169">
        <f>SUMIF('gm podst'!C3:C135,"W",'gm podst'!W3:W135)</f>
        <v>0</v>
      </c>
      <c r="O19" s="176">
        <f>SUMIF('gm podst'!C3:C135,"W",'gm podst'!X3:X135)</f>
        <v>0</v>
      </c>
      <c r="P19" s="20" t="b">
        <f t="shared" si="0"/>
        <v>1</v>
      </c>
      <c r="Q19" s="41" t="b">
        <f t="shared" si="1"/>
        <v>1</v>
      </c>
      <c r="R19" s="21"/>
      <c r="S19" s="21"/>
      <c r="T19" s="22"/>
      <c r="U19" s="22"/>
      <c r="V19" s="22"/>
      <c r="W19" s="22"/>
      <c r="X19" s="22"/>
    </row>
    <row r="20" spans="1:24" s="26" customFormat="1" ht="39.950000000000003" customHeight="1" thickTop="1" x14ac:dyDescent="0.25">
      <c r="A20" s="118" t="s">
        <v>42</v>
      </c>
      <c r="B20" s="119">
        <f>B12+B16</f>
        <v>169</v>
      </c>
      <c r="C20" s="120">
        <f>C12+C16</f>
        <v>420027404.33000004</v>
      </c>
      <c r="D20" s="121">
        <f t="shared" ref="C20:O22" si="2">D12+D16</f>
        <v>152267486.91000003</v>
      </c>
      <c r="E20" s="122">
        <f t="shared" si="2"/>
        <v>267759917.41999999</v>
      </c>
      <c r="F20" s="123">
        <f t="shared" si="2"/>
        <v>50230</v>
      </c>
      <c r="G20" s="120">
        <f t="shared" si="2"/>
        <v>8383225.8799999999</v>
      </c>
      <c r="H20" s="120">
        <f t="shared" si="2"/>
        <v>20833176.289999999</v>
      </c>
      <c r="I20" s="120">
        <f t="shared" si="2"/>
        <v>152768266.44999999</v>
      </c>
      <c r="J20" s="120">
        <f t="shared" si="2"/>
        <v>58485094.599999994</v>
      </c>
      <c r="K20" s="120">
        <f t="shared" si="2"/>
        <v>24849198.600000001</v>
      </c>
      <c r="L20" s="120">
        <f t="shared" si="2"/>
        <v>2390725.6</v>
      </c>
      <c r="M20" s="120">
        <f t="shared" si="2"/>
        <v>0</v>
      </c>
      <c r="N20" s="120">
        <f t="shared" si="2"/>
        <v>0</v>
      </c>
      <c r="O20" s="124">
        <f t="shared" si="2"/>
        <v>0</v>
      </c>
      <c r="P20" s="20" t="b">
        <f t="shared" si="0"/>
        <v>1</v>
      </c>
      <c r="Q20" s="41" t="b">
        <f t="shared" ref="Q20:Q22" si="3">E20=SUM(F20:O20)</f>
        <v>1</v>
      </c>
      <c r="R20" s="24"/>
      <c r="S20" s="24"/>
      <c r="T20" s="25"/>
      <c r="U20" s="25"/>
      <c r="V20" s="25"/>
      <c r="W20" s="25"/>
      <c r="X20" s="25"/>
    </row>
    <row r="21" spans="1:24" s="26" customFormat="1" ht="39.950000000000003" customHeight="1" x14ac:dyDescent="0.25">
      <c r="A21" s="125" t="s">
        <v>38</v>
      </c>
      <c r="B21" s="88">
        <f>B13+B17</f>
        <v>60</v>
      </c>
      <c r="C21" s="80">
        <f t="shared" si="2"/>
        <v>239830658.74000001</v>
      </c>
      <c r="D21" s="93">
        <f t="shared" si="2"/>
        <v>85147371.659999996</v>
      </c>
      <c r="E21" s="51">
        <f t="shared" si="2"/>
        <v>154683287.07999998</v>
      </c>
      <c r="F21" s="98">
        <f t="shared" si="2"/>
        <v>50230</v>
      </c>
      <c r="G21" s="80">
        <f t="shared" si="2"/>
        <v>8383225.8799999999</v>
      </c>
      <c r="H21" s="80">
        <f t="shared" si="2"/>
        <v>20833176.289999999</v>
      </c>
      <c r="I21" s="80">
        <f t="shared" si="2"/>
        <v>58499354.340000004</v>
      </c>
      <c r="J21" s="80">
        <f t="shared" si="2"/>
        <v>47431437.369999997</v>
      </c>
      <c r="K21" s="80">
        <f t="shared" si="2"/>
        <v>17095137.600000001</v>
      </c>
      <c r="L21" s="80">
        <f t="shared" si="2"/>
        <v>2390725.6</v>
      </c>
      <c r="M21" s="80">
        <f t="shared" si="2"/>
        <v>0</v>
      </c>
      <c r="N21" s="80">
        <f t="shared" si="2"/>
        <v>0</v>
      </c>
      <c r="O21" s="126">
        <f t="shared" si="2"/>
        <v>0</v>
      </c>
      <c r="P21" s="20" t="b">
        <f t="shared" si="0"/>
        <v>1</v>
      </c>
      <c r="Q21" s="41" t="b">
        <f t="shared" si="3"/>
        <v>1</v>
      </c>
      <c r="R21" s="24"/>
      <c r="S21" s="24"/>
      <c r="T21" s="25"/>
      <c r="U21" s="25"/>
      <c r="V21" s="25"/>
      <c r="W21" s="25"/>
      <c r="X21" s="25"/>
    </row>
    <row r="22" spans="1:24" s="26" customFormat="1" ht="39.950000000000003" customHeight="1" x14ac:dyDescent="0.25">
      <c r="A22" s="127" t="s">
        <v>39</v>
      </c>
      <c r="B22" s="89">
        <f>B14+B18</f>
        <v>103</v>
      </c>
      <c r="C22" s="83">
        <f t="shared" si="2"/>
        <v>142622117.58999997</v>
      </c>
      <c r="D22" s="94">
        <f t="shared" si="2"/>
        <v>51592307.480000004</v>
      </c>
      <c r="E22" s="50">
        <f t="shared" si="2"/>
        <v>91029810.109999999</v>
      </c>
      <c r="F22" s="99">
        <f t="shared" si="2"/>
        <v>0</v>
      </c>
      <c r="G22" s="83">
        <f t="shared" si="2"/>
        <v>0</v>
      </c>
      <c r="H22" s="83">
        <f t="shared" si="2"/>
        <v>0</v>
      </c>
      <c r="I22" s="83">
        <f t="shared" si="2"/>
        <v>91029810.109999999</v>
      </c>
      <c r="J22" s="83">
        <f t="shared" si="2"/>
        <v>0</v>
      </c>
      <c r="K22" s="83">
        <f t="shared" si="2"/>
        <v>0</v>
      </c>
      <c r="L22" s="83">
        <f t="shared" si="2"/>
        <v>0</v>
      </c>
      <c r="M22" s="83">
        <f t="shared" si="2"/>
        <v>0</v>
      </c>
      <c r="N22" s="83">
        <f t="shared" si="2"/>
        <v>0</v>
      </c>
      <c r="O22" s="128">
        <f t="shared" si="2"/>
        <v>0</v>
      </c>
      <c r="P22" s="20" t="b">
        <f t="shared" si="0"/>
        <v>1</v>
      </c>
      <c r="Q22" s="41" t="b">
        <f t="shared" si="3"/>
        <v>1</v>
      </c>
      <c r="R22" s="24"/>
      <c r="S22" s="24"/>
      <c r="T22" s="25"/>
      <c r="U22" s="25"/>
      <c r="V22" s="25"/>
      <c r="W22" s="25"/>
      <c r="X22" s="25"/>
    </row>
    <row r="23" spans="1:24" s="26" customFormat="1" ht="39.950000000000003" customHeight="1" thickBot="1" x14ac:dyDescent="0.3">
      <c r="A23" s="129" t="s">
        <v>40</v>
      </c>
      <c r="B23" s="130">
        <f>B15+B19</f>
        <v>6</v>
      </c>
      <c r="C23" s="131">
        <f t="shared" ref="C23:O23" si="4">C15+C19</f>
        <v>37574628</v>
      </c>
      <c r="D23" s="132">
        <f t="shared" si="4"/>
        <v>15527807.77</v>
      </c>
      <c r="E23" s="117">
        <f t="shared" si="4"/>
        <v>22046820.23</v>
      </c>
      <c r="F23" s="133">
        <f t="shared" si="4"/>
        <v>0</v>
      </c>
      <c r="G23" s="131">
        <f t="shared" si="4"/>
        <v>0</v>
      </c>
      <c r="H23" s="131">
        <f t="shared" si="4"/>
        <v>0</v>
      </c>
      <c r="I23" s="131">
        <f t="shared" si="4"/>
        <v>3239102</v>
      </c>
      <c r="J23" s="131">
        <f t="shared" si="4"/>
        <v>11053657.23</v>
      </c>
      <c r="K23" s="131">
        <f t="shared" si="4"/>
        <v>7754061</v>
      </c>
      <c r="L23" s="131">
        <f t="shared" si="4"/>
        <v>0</v>
      </c>
      <c r="M23" s="131">
        <f t="shared" si="4"/>
        <v>0</v>
      </c>
      <c r="N23" s="131">
        <f t="shared" si="4"/>
        <v>0</v>
      </c>
      <c r="O23" s="134">
        <f t="shared" si="4"/>
        <v>0</v>
      </c>
      <c r="P23" s="20" t="b">
        <f t="shared" ref="P23" si="5">C23=(D23+E23)</f>
        <v>1</v>
      </c>
      <c r="Q23" s="41" t="b">
        <f t="shared" ref="Q23" si="6">E23=SUM(F23:O23)</f>
        <v>1</v>
      </c>
      <c r="R23" s="24"/>
      <c r="S23" s="24"/>
      <c r="T23" s="25"/>
      <c r="U23" s="25"/>
      <c r="V23" s="25"/>
      <c r="W23" s="25"/>
      <c r="X23" s="25"/>
    </row>
    <row r="24" spans="1:24" ht="39.950000000000003" customHeight="1" thickTop="1" x14ac:dyDescent="0.25">
      <c r="A24" s="107" t="s">
        <v>2</v>
      </c>
      <c r="B24" s="108">
        <f xml:space="preserve"> COUNTIF('pow rez'!K3:K17,"&gt;0")</f>
        <v>15</v>
      </c>
      <c r="C24" s="109">
        <f>SUM('pow rez'!J3:J17)</f>
        <v>77127001.599999994</v>
      </c>
      <c r="D24" s="110">
        <f>SUM('pow rez'!L3:L17)</f>
        <v>23820370.600000001</v>
      </c>
      <c r="E24" s="111">
        <f>SUM('pow rez'!K3:K17)</f>
        <v>53306631</v>
      </c>
      <c r="F24" s="112">
        <f>SUM('pow rez'!N3:N17)</f>
        <v>0</v>
      </c>
      <c r="G24" s="109">
        <f>SUM('pow rez'!O3:O17)</f>
        <v>0</v>
      </c>
      <c r="H24" s="109">
        <f>SUM('pow rez'!P3:P17)</f>
        <v>0</v>
      </c>
      <c r="I24" s="109">
        <f>SUM('pow rez'!Q3:Q17)</f>
        <v>30336026</v>
      </c>
      <c r="J24" s="109">
        <f>SUM('pow rez'!R3:R17)</f>
        <v>15349445</v>
      </c>
      <c r="K24" s="109">
        <f>SUM('pow rez'!S3:S17)</f>
        <v>7621160</v>
      </c>
      <c r="L24" s="109">
        <f>SUM('pow rez'!T3:T17)</f>
        <v>0</v>
      </c>
      <c r="M24" s="109">
        <f>SUM('pow rez'!U3:U17)</f>
        <v>0</v>
      </c>
      <c r="N24" s="109">
        <f>SUM('pow rez'!V3:V17)</f>
        <v>0</v>
      </c>
      <c r="O24" s="113">
        <f>SUM('pow rez'!W3:W17)</f>
        <v>0</v>
      </c>
      <c r="P24" s="20" t="b">
        <f t="shared" ref="P24:P36" si="7">C24=(D24+E24)</f>
        <v>1</v>
      </c>
      <c r="Q24" s="41" t="b">
        <f t="shared" ref="Q24:Q36" si="8">E24=SUM(F24:O24)</f>
        <v>1</v>
      </c>
      <c r="R24" s="21"/>
      <c r="S24" s="21"/>
      <c r="T24" s="22"/>
      <c r="U24" s="22"/>
      <c r="V24" s="22"/>
      <c r="W24" s="22"/>
      <c r="X24" s="22"/>
    </row>
    <row r="25" spans="1:24" ht="39.950000000000003" customHeight="1" x14ac:dyDescent="0.25">
      <c r="A25" s="115" t="s">
        <v>39</v>
      </c>
      <c r="B25" s="165">
        <f>COUNTIF('pow rez'!C3:C17,"N")</f>
        <v>10</v>
      </c>
      <c r="C25" s="166">
        <f>SUMIF('pow rez'!C3:C17,"N",'pow rez'!J3:J17)</f>
        <v>27580551.600000001</v>
      </c>
      <c r="D25" s="167">
        <f>SUMIF('pow rez'!C3:C17,"N",'pow rez'!L3:L17)</f>
        <v>9214953.5999999996</v>
      </c>
      <c r="E25" s="50">
        <f>SUMIF('pow rez'!C3:C17,"N",'pow rez'!K3:K17)</f>
        <v>18365598</v>
      </c>
      <c r="F25" s="173">
        <f>SUMIF('pow rez'!C3:C17,"N",'pow rez'!N3:N17)</f>
        <v>0</v>
      </c>
      <c r="G25" s="166">
        <f>SUMIF('pow rez'!C3:C17,"N",'pow rez'!O3:O17)</f>
        <v>0</v>
      </c>
      <c r="H25" s="166">
        <f>SUMIF('pow rez'!C3:C17,"N",'pow rez'!P3:P17)</f>
        <v>0</v>
      </c>
      <c r="I25" s="166">
        <f>SUMIF('pow rez'!C3:C17,"N",'pow rez'!Q3:Q17)</f>
        <v>18365598</v>
      </c>
      <c r="J25" s="166">
        <f>SUMIF('pow rez'!C3:C17,"N",'pow rez'!R3:R17)</f>
        <v>0</v>
      </c>
      <c r="K25" s="166">
        <f>SUMIF('pow rez'!C3:C17,"N",'pow rez'!S3:S17)</f>
        <v>0</v>
      </c>
      <c r="L25" s="166">
        <f>SUMIF('pow rez'!C3:C17,"N",'pow rez'!T3:T17)</f>
        <v>0</v>
      </c>
      <c r="M25" s="166">
        <f>SUMIF('pow rez'!C6:C17,"N",'pow rez'!U3:U17)</f>
        <v>0</v>
      </c>
      <c r="N25" s="166">
        <f>SUMIF('pow rez'!C3:C17,"N",'pow rez'!V3:V17)</f>
        <v>0</v>
      </c>
      <c r="O25" s="174">
        <f>SUMIF('pow rez'!C3:C17,"N",'pow rez'!W3:W17)</f>
        <v>0</v>
      </c>
      <c r="P25" s="20" t="b">
        <f t="shared" si="7"/>
        <v>1</v>
      </c>
      <c r="Q25" s="41" t="b">
        <f t="shared" si="8"/>
        <v>1</v>
      </c>
      <c r="R25" s="21"/>
      <c r="S25" s="21"/>
      <c r="T25" s="22"/>
      <c r="U25" s="22"/>
      <c r="V25" s="22"/>
      <c r="W25" s="22"/>
      <c r="X25" s="22"/>
    </row>
    <row r="26" spans="1:24" ht="39.950000000000003" customHeight="1" thickBot="1" x14ac:dyDescent="0.3">
      <c r="A26" s="116" t="s">
        <v>40</v>
      </c>
      <c r="B26" s="168">
        <f>COUNTIF('pow rez'!C3:C17,"W")</f>
        <v>5</v>
      </c>
      <c r="C26" s="169">
        <f>SUMIF('pow rez'!C3:C17,"W",'pow rez'!J3:J17)</f>
        <v>49546450</v>
      </c>
      <c r="D26" s="170">
        <f>SUMIF('pow rez'!C3:C17,"W",'pow rez'!L3:L17)</f>
        <v>14605417</v>
      </c>
      <c r="E26" s="117">
        <f>SUMIF('pow rez'!C3:C17,"W",'pow rez'!K3:K17)</f>
        <v>34941033</v>
      </c>
      <c r="F26" s="175">
        <f>SUMIF('pow rez'!C3:C17,"W",'pow rez'!N3:N17)</f>
        <v>0</v>
      </c>
      <c r="G26" s="169">
        <f>SUMIF('pow rez'!C3:C17,"W",'pow rez'!O3:O17)</f>
        <v>0</v>
      </c>
      <c r="H26" s="169">
        <f>SUMIF('pow rez'!C3:C17,"W",'pow rez'!P3:P17)</f>
        <v>0</v>
      </c>
      <c r="I26" s="169">
        <f>SUMIF('pow rez'!C3:C17,"W",'pow rez'!Q3:Q17)</f>
        <v>11970428</v>
      </c>
      <c r="J26" s="169">
        <f>SUMIF('pow rez'!C3:C17,"W",'pow rez'!R3:R17)</f>
        <v>15349445</v>
      </c>
      <c r="K26" s="169">
        <f>SUMIF('pow rez'!C3:C17,"W",'pow rez'!S3:S17)</f>
        <v>7621160</v>
      </c>
      <c r="L26" s="169">
        <f>SUMIF('pow rez'!C3:C17,"W",'pow rez'!T3:T17)</f>
        <v>0</v>
      </c>
      <c r="M26" s="169">
        <f>SUMIF('pow rez'!C3:C17,"W",'pow rez'!U3:U17)</f>
        <v>0</v>
      </c>
      <c r="N26" s="169">
        <f>SUMIF('pow rez'!C3:C17,"W",'pow rez'!V3:V17)</f>
        <v>0</v>
      </c>
      <c r="O26" s="176">
        <f>SUMIF('pow rez'!C3:C17,"W",'pow rez'!W3:W17)</f>
        <v>0</v>
      </c>
      <c r="P26" s="20" t="b">
        <f t="shared" si="7"/>
        <v>1</v>
      </c>
      <c r="Q26" s="41" t="b">
        <f t="shared" si="8"/>
        <v>1</v>
      </c>
      <c r="R26" s="21"/>
      <c r="S26" s="21"/>
      <c r="T26" s="22"/>
      <c r="U26" s="22"/>
      <c r="V26" s="22"/>
      <c r="W26" s="22"/>
      <c r="X26" s="22"/>
    </row>
    <row r="27" spans="1:24" ht="39.950000000000003" customHeight="1" thickTop="1" x14ac:dyDescent="0.25">
      <c r="A27" s="107" t="s">
        <v>3</v>
      </c>
      <c r="B27" s="108">
        <f xml:space="preserve"> COUNTIF('gm rez'!L3:L81,"&gt;0")</f>
        <v>79</v>
      </c>
      <c r="C27" s="109">
        <f>SUM('gm rez'!K3:K81)</f>
        <v>98312210</v>
      </c>
      <c r="D27" s="110">
        <f>SUM('gm rez'!M3:M81)</f>
        <v>38862382</v>
      </c>
      <c r="E27" s="111">
        <f>SUM('gm rez'!L3:L81)</f>
        <v>59449828</v>
      </c>
      <c r="F27" s="112">
        <f>SUM('gm rez'!O3:O81)</f>
        <v>0</v>
      </c>
      <c r="G27" s="109">
        <f>SUM('gm rez'!P3:P81)</f>
        <v>0</v>
      </c>
      <c r="H27" s="109">
        <f>SUM('gm rez'!Q3:Q81)</f>
        <v>0</v>
      </c>
      <c r="I27" s="109">
        <f>SUM('gm rez'!R3:R81)</f>
        <v>55767804</v>
      </c>
      <c r="J27" s="109">
        <f>SUM('gm rez'!S3:S81)</f>
        <v>3682024</v>
      </c>
      <c r="K27" s="109">
        <f>SUM('gm rez'!T3:T81)</f>
        <v>0</v>
      </c>
      <c r="L27" s="109">
        <f>SUM('gm rez'!U3:U81)</f>
        <v>0</v>
      </c>
      <c r="M27" s="109">
        <f>SUM('gm rez'!V3:V81)</f>
        <v>0</v>
      </c>
      <c r="N27" s="109">
        <f>SUM('gm rez'!W3:W81)</f>
        <v>0</v>
      </c>
      <c r="O27" s="113">
        <f>SUM('gm rez'!X3:X81)</f>
        <v>0</v>
      </c>
      <c r="P27" s="20" t="b">
        <f t="shared" si="7"/>
        <v>1</v>
      </c>
      <c r="Q27" s="41" t="b">
        <f t="shared" si="8"/>
        <v>1</v>
      </c>
      <c r="R27" s="27"/>
      <c r="S27" s="27"/>
      <c r="T27" s="28"/>
      <c r="U27" s="28"/>
      <c r="V27" s="23"/>
      <c r="W27" s="12"/>
      <c r="X27" s="12"/>
    </row>
    <row r="28" spans="1:24" ht="39.950000000000003" customHeight="1" x14ac:dyDescent="0.25">
      <c r="A28" s="115" t="s">
        <v>39</v>
      </c>
      <c r="B28" s="165">
        <f>COUNTIF('gm rez'!C3:C81,"N")</f>
        <v>75</v>
      </c>
      <c r="C28" s="166">
        <f>SUMIF('gm rez'!C3:C81,"N",'gm rez'!K3:K81)</f>
        <v>88854906</v>
      </c>
      <c r="D28" s="167">
        <f>SUMIF('gm rez'!C3:C81,"N",'gm rez'!M3:M81)</f>
        <v>34836136</v>
      </c>
      <c r="E28" s="50">
        <f>SUMIF('gm rez'!C3:C81,"N",'gm rez'!L3:L81)</f>
        <v>54018770</v>
      </c>
      <c r="F28" s="173">
        <f>SUMIF('gm rez'!C3:C81,"N",'gm rez'!O3:O81)</f>
        <v>0</v>
      </c>
      <c r="G28" s="166">
        <f>SUMIF('gm rez'!C3:C81,"N",'gm rez'!P3:P81)</f>
        <v>0</v>
      </c>
      <c r="H28" s="166">
        <f>SUMIF('gm rez'!C3:C81,"N",'gm rez'!Q3:Q81)</f>
        <v>0</v>
      </c>
      <c r="I28" s="166">
        <f>SUMIF('gm rez'!C3:C81,"N",'gm rez'!R3:R81)</f>
        <v>54018770</v>
      </c>
      <c r="J28" s="166">
        <f>SUMIF('gm rez'!C3:C81,"N",'gm rez'!S3:S81)</f>
        <v>0</v>
      </c>
      <c r="K28" s="166">
        <f>SUMIF('gm rez'!C3:C81,"N",'gm rez'!T3:T81)</f>
        <v>0</v>
      </c>
      <c r="L28" s="166">
        <f>SUMIF('gm rez'!C3:C81,"N",'gm rez'!U3:U81)</f>
        <v>0</v>
      </c>
      <c r="M28" s="166">
        <f>SUMIF('gm rez'!C3:C81,"N",'gm rez'!V3:V81)</f>
        <v>0</v>
      </c>
      <c r="N28" s="166">
        <f>SUMIF('gm rez'!C3:C81,"N",'gm rez'!W3:W81)</f>
        <v>0</v>
      </c>
      <c r="O28" s="174">
        <f>SUMIF('gm rez'!C3:C81,"N",'gm rez'!X3:X81)</f>
        <v>0</v>
      </c>
      <c r="P28" s="20" t="b">
        <f t="shared" si="7"/>
        <v>1</v>
      </c>
      <c r="Q28" s="41" t="b">
        <f t="shared" si="8"/>
        <v>1</v>
      </c>
      <c r="R28" s="27"/>
      <c r="S28" s="27"/>
      <c r="T28" s="28"/>
      <c r="U28" s="28"/>
      <c r="V28" s="23"/>
      <c r="W28" s="12"/>
      <c r="X28" s="12"/>
    </row>
    <row r="29" spans="1:24" ht="39.950000000000003" customHeight="1" thickBot="1" x14ac:dyDescent="0.3">
      <c r="A29" s="116" t="s">
        <v>40</v>
      </c>
      <c r="B29" s="168">
        <f>COUNTIF('gm rez'!C3:C81,"W")</f>
        <v>4</v>
      </c>
      <c r="C29" s="169">
        <f>SUMIF('gm rez'!C3:C81,"W",'gm rez'!K3:K81)</f>
        <v>9457304</v>
      </c>
      <c r="D29" s="170">
        <f>SUMIF('gm rez'!C3:C81,"W",'gm rez'!M3:M81)</f>
        <v>4026246</v>
      </c>
      <c r="E29" s="117">
        <f>SUMIF('gm rez'!C3:C81,"W",'gm rez'!L3:L81)</f>
        <v>5431058</v>
      </c>
      <c r="F29" s="175">
        <f>SUMIF('gm rez'!C3:C81,"W",'gm rez'!O3:O81)</f>
        <v>0</v>
      </c>
      <c r="G29" s="169">
        <f>SUMIF('gm rez'!C3:C81,"W",'gm rez'!P3:P81)</f>
        <v>0</v>
      </c>
      <c r="H29" s="169">
        <f>SUMIF('gm rez'!C3:C81,"W",'gm rez'!Q3:Q81)</f>
        <v>0</v>
      </c>
      <c r="I29" s="169">
        <f>SUMIF('gm rez'!C3:C81,"W",'gm rez'!R3:R81)</f>
        <v>1749034</v>
      </c>
      <c r="J29" s="169">
        <f>SUMIF('gm rez'!C3:C81,"W",'gm rez'!S3:S81)</f>
        <v>3682024</v>
      </c>
      <c r="K29" s="169">
        <f>SUMIF('gm rez'!C3:C81,"W",'gm rez'!T3:T81)</f>
        <v>0</v>
      </c>
      <c r="L29" s="169">
        <f>SUMIF('gm rez'!C3:C81,"W",'gm rez'!U3:U81)</f>
        <v>0</v>
      </c>
      <c r="M29" s="169">
        <f>SUMIF('gm rez'!C3:C81,"W",'gm rez'!V3:V81)</f>
        <v>0</v>
      </c>
      <c r="N29" s="169">
        <f>SUMIF('gm rez'!C3:C81,"W",'gm rez'!W3:W81)</f>
        <v>0</v>
      </c>
      <c r="O29" s="176">
        <f>SUMIF('gm rez'!C3:C81,"W",'gm rez'!X3:X81)</f>
        <v>0</v>
      </c>
      <c r="P29" s="20" t="b">
        <f t="shared" si="7"/>
        <v>1</v>
      </c>
      <c r="Q29" s="41" t="b">
        <f t="shared" si="8"/>
        <v>1</v>
      </c>
      <c r="R29" s="27"/>
      <c r="S29" s="27"/>
      <c r="T29" s="28"/>
      <c r="U29" s="28"/>
      <c r="V29" s="23"/>
      <c r="W29" s="12"/>
      <c r="X29" s="12"/>
    </row>
    <row r="30" spans="1:24" ht="39.950000000000003" customHeight="1" thickTop="1" x14ac:dyDescent="0.25">
      <c r="A30" s="135" t="s">
        <v>23</v>
      </c>
      <c r="B30" s="136">
        <f>B24+B27</f>
        <v>94</v>
      </c>
      <c r="C30" s="137">
        <f t="shared" ref="C30:O30" si="9">C24+C27</f>
        <v>175439211.59999999</v>
      </c>
      <c r="D30" s="138">
        <f t="shared" si="9"/>
        <v>62682752.600000001</v>
      </c>
      <c r="E30" s="106">
        <f t="shared" si="9"/>
        <v>112756459</v>
      </c>
      <c r="F30" s="139">
        <f t="shared" si="9"/>
        <v>0</v>
      </c>
      <c r="G30" s="137">
        <f t="shared" si="9"/>
        <v>0</v>
      </c>
      <c r="H30" s="137">
        <f t="shared" si="9"/>
        <v>0</v>
      </c>
      <c r="I30" s="137">
        <f t="shared" si="9"/>
        <v>86103830</v>
      </c>
      <c r="J30" s="137">
        <f t="shared" si="9"/>
        <v>19031469</v>
      </c>
      <c r="K30" s="137">
        <f t="shared" si="9"/>
        <v>7621160</v>
      </c>
      <c r="L30" s="137">
        <f t="shared" si="9"/>
        <v>0</v>
      </c>
      <c r="M30" s="137">
        <f t="shared" si="9"/>
        <v>0</v>
      </c>
      <c r="N30" s="137">
        <f t="shared" si="9"/>
        <v>0</v>
      </c>
      <c r="O30" s="140">
        <f t="shared" si="9"/>
        <v>0</v>
      </c>
      <c r="P30" s="20" t="b">
        <f t="shared" si="7"/>
        <v>1</v>
      </c>
      <c r="Q30" s="41" t="b">
        <f t="shared" si="8"/>
        <v>1</v>
      </c>
      <c r="R30" s="29"/>
      <c r="S30" s="29"/>
      <c r="T30" s="2"/>
      <c r="U30" s="2"/>
    </row>
    <row r="31" spans="1:24" ht="39.950000000000003" customHeight="1" x14ac:dyDescent="0.25">
      <c r="A31" s="92" t="s">
        <v>39</v>
      </c>
      <c r="B31" s="90">
        <f t="shared" ref="B31:O31" si="10">B25+B28</f>
        <v>85</v>
      </c>
      <c r="C31" s="81">
        <f t="shared" si="10"/>
        <v>116435457.59999999</v>
      </c>
      <c r="D31" s="95">
        <f t="shared" si="10"/>
        <v>44051089.600000001</v>
      </c>
      <c r="E31" s="50">
        <f t="shared" si="10"/>
        <v>72384368</v>
      </c>
      <c r="F31" s="100">
        <f t="shared" si="10"/>
        <v>0</v>
      </c>
      <c r="G31" s="81">
        <f t="shared" si="10"/>
        <v>0</v>
      </c>
      <c r="H31" s="81">
        <f t="shared" si="10"/>
        <v>0</v>
      </c>
      <c r="I31" s="81">
        <f t="shared" si="10"/>
        <v>72384368</v>
      </c>
      <c r="J31" s="81">
        <f t="shared" si="10"/>
        <v>0</v>
      </c>
      <c r="K31" s="81">
        <f t="shared" si="10"/>
        <v>0</v>
      </c>
      <c r="L31" s="81">
        <f t="shared" si="10"/>
        <v>0</v>
      </c>
      <c r="M31" s="81">
        <f t="shared" si="10"/>
        <v>0</v>
      </c>
      <c r="N31" s="81">
        <f t="shared" si="10"/>
        <v>0</v>
      </c>
      <c r="O31" s="87">
        <f t="shared" si="10"/>
        <v>0</v>
      </c>
      <c r="P31" s="20" t="b">
        <f t="shared" si="7"/>
        <v>1</v>
      </c>
      <c r="Q31" s="41" t="b">
        <f t="shared" si="8"/>
        <v>1</v>
      </c>
      <c r="R31" s="29"/>
      <c r="S31" s="29"/>
      <c r="T31" s="2"/>
      <c r="U31" s="2"/>
    </row>
    <row r="32" spans="1:24" ht="39.950000000000003" customHeight="1" thickBot="1" x14ac:dyDescent="0.3">
      <c r="A32" s="141" t="s">
        <v>40</v>
      </c>
      <c r="B32" s="142">
        <f t="shared" ref="B32:O32" si="11">B26+B29</f>
        <v>9</v>
      </c>
      <c r="C32" s="143">
        <f t="shared" si="11"/>
        <v>59003754</v>
      </c>
      <c r="D32" s="144">
        <f t="shared" si="11"/>
        <v>18631663</v>
      </c>
      <c r="E32" s="145">
        <f t="shared" si="11"/>
        <v>40372091</v>
      </c>
      <c r="F32" s="146">
        <f t="shared" si="11"/>
        <v>0</v>
      </c>
      <c r="G32" s="143">
        <f t="shared" si="11"/>
        <v>0</v>
      </c>
      <c r="H32" s="143">
        <f t="shared" si="11"/>
        <v>0</v>
      </c>
      <c r="I32" s="143">
        <f t="shared" si="11"/>
        <v>13719462</v>
      </c>
      <c r="J32" s="143">
        <f t="shared" si="11"/>
        <v>19031469</v>
      </c>
      <c r="K32" s="143">
        <f t="shared" si="11"/>
        <v>7621160</v>
      </c>
      <c r="L32" s="143">
        <f t="shared" si="11"/>
        <v>0</v>
      </c>
      <c r="M32" s="143">
        <f t="shared" si="11"/>
        <v>0</v>
      </c>
      <c r="N32" s="143">
        <f t="shared" si="11"/>
        <v>0</v>
      </c>
      <c r="O32" s="147">
        <f t="shared" si="11"/>
        <v>0</v>
      </c>
      <c r="P32" s="20" t="b">
        <f t="shared" si="7"/>
        <v>1</v>
      </c>
      <c r="Q32" s="41" t="b">
        <f t="shared" si="8"/>
        <v>1</v>
      </c>
      <c r="R32" s="29"/>
      <c r="S32" s="29"/>
      <c r="T32" s="2"/>
      <c r="U32" s="2"/>
    </row>
    <row r="33" spans="1:21" ht="39.950000000000003" customHeight="1" thickTop="1" x14ac:dyDescent="0.25">
      <c r="A33" s="148" t="s">
        <v>34</v>
      </c>
      <c r="B33" s="149">
        <f>B20+B30</f>
        <v>263</v>
      </c>
      <c r="C33" s="150">
        <f t="shared" ref="C33:O33" si="12">C20+C30</f>
        <v>595466615.93000007</v>
      </c>
      <c r="D33" s="151">
        <f t="shared" si="12"/>
        <v>214950239.51000002</v>
      </c>
      <c r="E33" s="152">
        <f t="shared" si="12"/>
        <v>380516376.41999996</v>
      </c>
      <c r="F33" s="153">
        <f t="shared" si="12"/>
        <v>50230</v>
      </c>
      <c r="G33" s="150">
        <f t="shared" si="12"/>
        <v>8383225.8799999999</v>
      </c>
      <c r="H33" s="150">
        <f t="shared" si="12"/>
        <v>20833176.289999999</v>
      </c>
      <c r="I33" s="150">
        <f t="shared" si="12"/>
        <v>238872096.44999999</v>
      </c>
      <c r="J33" s="150">
        <f t="shared" si="12"/>
        <v>77516563.599999994</v>
      </c>
      <c r="K33" s="150">
        <f t="shared" si="12"/>
        <v>32470358.600000001</v>
      </c>
      <c r="L33" s="150">
        <f t="shared" si="12"/>
        <v>2390725.6</v>
      </c>
      <c r="M33" s="150">
        <f t="shared" si="12"/>
        <v>0</v>
      </c>
      <c r="N33" s="150">
        <f t="shared" si="12"/>
        <v>0</v>
      </c>
      <c r="O33" s="154">
        <f t="shared" si="12"/>
        <v>0</v>
      </c>
      <c r="P33" s="20" t="b">
        <f>C33=(D33+E33)</f>
        <v>1</v>
      </c>
      <c r="Q33" s="41" t="b">
        <f>E33=SUM(F33:O33)</f>
        <v>1</v>
      </c>
      <c r="R33" s="29"/>
      <c r="S33" s="29"/>
      <c r="T33" s="2"/>
      <c r="U33" s="2"/>
    </row>
    <row r="34" spans="1:21" ht="39.950000000000003" customHeight="1" x14ac:dyDescent="0.25">
      <c r="A34" s="180" t="s">
        <v>38</v>
      </c>
      <c r="B34" s="181">
        <f>B21</f>
        <v>60</v>
      </c>
      <c r="C34" s="182">
        <f t="shared" ref="C34:O34" si="13">C21</f>
        <v>239830658.74000001</v>
      </c>
      <c r="D34" s="183">
        <f t="shared" si="13"/>
        <v>85147371.659999996</v>
      </c>
      <c r="E34" s="51">
        <f t="shared" si="13"/>
        <v>154683287.07999998</v>
      </c>
      <c r="F34" s="184">
        <f t="shared" si="13"/>
        <v>50230</v>
      </c>
      <c r="G34" s="182">
        <f t="shared" si="13"/>
        <v>8383225.8799999999</v>
      </c>
      <c r="H34" s="182">
        <f t="shared" si="13"/>
        <v>20833176.289999999</v>
      </c>
      <c r="I34" s="182">
        <f t="shared" si="13"/>
        <v>58499354.340000004</v>
      </c>
      <c r="J34" s="182">
        <f t="shared" si="13"/>
        <v>47431437.369999997</v>
      </c>
      <c r="K34" s="182">
        <f t="shared" si="13"/>
        <v>17095137.600000001</v>
      </c>
      <c r="L34" s="182">
        <f t="shared" si="13"/>
        <v>2390725.6</v>
      </c>
      <c r="M34" s="182">
        <f t="shared" si="13"/>
        <v>0</v>
      </c>
      <c r="N34" s="182">
        <f t="shared" si="13"/>
        <v>0</v>
      </c>
      <c r="O34" s="185">
        <f t="shared" si="13"/>
        <v>0</v>
      </c>
      <c r="P34" s="20" t="b">
        <f>C34=(D34+E34)</f>
        <v>1</v>
      </c>
      <c r="Q34" s="41" t="b">
        <f>E34=SUM(F34:O34)</f>
        <v>1</v>
      </c>
      <c r="R34" s="29"/>
      <c r="S34" s="29"/>
      <c r="T34" s="2"/>
      <c r="U34" s="2"/>
    </row>
    <row r="35" spans="1:21" ht="39.950000000000003" customHeight="1" x14ac:dyDescent="0.25">
      <c r="A35" s="155" t="s">
        <v>39</v>
      </c>
      <c r="B35" s="91">
        <f>B22+B31</f>
        <v>188</v>
      </c>
      <c r="C35" s="82">
        <f t="shared" ref="C35:O35" si="14">C22+C31</f>
        <v>259057575.18999997</v>
      </c>
      <c r="D35" s="96">
        <f t="shared" si="14"/>
        <v>95643397.080000013</v>
      </c>
      <c r="E35" s="102">
        <f t="shared" si="14"/>
        <v>163414178.11000001</v>
      </c>
      <c r="F35" s="101">
        <f t="shared" si="14"/>
        <v>0</v>
      </c>
      <c r="G35" s="82">
        <f t="shared" si="14"/>
        <v>0</v>
      </c>
      <c r="H35" s="82">
        <f t="shared" si="14"/>
        <v>0</v>
      </c>
      <c r="I35" s="82">
        <f t="shared" si="14"/>
        <v>163414178.11000001</v>
      </c>
      <c r="J35" s="82">
        <f t="shared" si="14"/>
        <v>0</v>
      </c>
      <c r="K35" s="82">
        <f t="shared" si="14"/>
        <v>0</v>
      </c>
      <c r="L35" s="82">
        <f t="shared" si="14"/>
        <v>0</v>
      </c>
      <c r="M35" s="82">
        <f t="shared" si="14"/>
        <v>0</v>
      </c>
      <c r="N35" s="82">
        <f t="shared" si="14"/>
        <v>0</v>
      </c>
      <c r="O35" s="156">
        <f t="shared" si="14"/>
        <v>0</v>
      </c>
      <c r="P35" s="20" t="b">
        <f>C35=(D35+E35)</f>
        <v>1</v>
      </c>
      <c r="Q35" s="41" t="b">
        <f t="shared" si="8"/>
        <v>1</v>
      </c>
      <c r="R35" s="29"/>
      <c r="S35" s="29"/>
      <c r="T35" s="2"/>
      <c r="U35" s="2"/>
    </row>
    <row r="36" spans="1:21" ht="39.950000000000003" customHeight="1" thickBot="1" x14ac:dyDescent="0.3">
      <c r="A36" s="157" t="s">
        <v>40</v>
      </c>
      <c r="B36" s="158">
        <f>B23+B32</f>
        <v>15</v>
      </c>
      <c r="C36" s="159">
        <f t="shared" ref="C36:O36" si="15">C23+C32</f>
        <v>96578382</v>
      </c>
      <c r="D36" s="160">
        <f t="shared" si="15"/>
        <v>34159470.769999996</v>
      </c>
      <c r="E36" s="117">
        <f t="shared" si="15"/>
        <v>62418911.230000004</v>
      </c>
      <c r="F36" s="161">
        <f t="shared" si="15"/>
        <v>0</v>
      </c>
      <c r="G36" s="159">
        <f t="shared" si="15"/>
        <v>0</v>
      </c>
      <c r="H36" s="159">
        <f t="shared" si="15"/>
        <v>0</v>
      </c>
      <c r="I36" s="159">
        <f t="shared" si="15"/>
        <v>16958564</v>
      </c>
      <c r="J36" s="159">
        <f t="shared" si="15"/>
        <v>30085126.23</v>
      </c>
      <c r="K36" s="159">
        <f t="shared" si="15"/>
        <v>15375221</v>
      </c>
      <c r="L36" s="159">
        <f t="shared" si="15"/>
        <v>0</v>
      </c>
      <c r="M36" s="159">
        <f t="shared" si="15"/>
        <v>0</v>
      </c>
      <c r="N36" s="159">
        <f t="shared" si="15"/>
        <v>0</v>
      </c>
      <c r="O36" s="159">
        <f t="shared" si="15"/>
        <v>0</v>
      </c>
      <c r="P36" s="20" t="b">
        <f t="shared" si="7"/>
        <v>1</v>
      </c>
      <c r="Q36" s="41" t="b">
        <f t="shared" si="8"/>
        <v>1</v>
      </c>
      <c r="R36" s="29"/>
      <c r="S36" s="29"/>
      <c r="T36" s="2"/>
      <c r="U36" s="2"/>
    </row>
    <row r="37" spans="1:21" ht="15.75" thickTop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29"/>
      <c r="S37" s="29"/>
      <c r="T37" s="2"/>
      <c r="U37" s="2"/>
    </row>
    <row r="38" spans="1:2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29"/>
      <c r="S38" s="29"/>
      <c r="T38" s="2"/>
      <c r="U38" s="2"/>
    </row>
    <row r="39" spans="1:2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29"/>
      <c r="S39" s="29"/>
      <c r="T39" s="2"/>
      <c r="U39" s="2"/>
    </row>
    <row r="40" spans="1:2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29"/>
      <c r="S40" s="29"/>
      <c r="T40" s="2"/>
      <c r="U40" s="2"/>
    </row>
    <row r="41" spans="1:2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"/>
      <c r="S41" s="2"/>
      <c r="T41" s="2"/>
      <c r="U41" s="2"/>
    </row>
    <row r="42" spans="1:2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"/>
      <c r="S42" s="2"/>
      <c r="T42" s="2"/>
      <c r="U42" s="2"/>
    </row>
    <row r="43" spans="1:2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2"/>
      <c r="S43" s="2"/>
      <c r="T43" s="2"/>
      <c r="U43" s="2"/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łódzkie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2" width="15.7109375" style="3" customWidth="1"/>
    <col min="3" max="3" width="16.7109375" style="3" customWidth="1"/>
    <col min="4" max="5" width="15.7109375" style="3" customWidth="1"/>
    <col min="6" max="6" width="63.28515625" style="3" customWidth="1"/>
    <col min="7" max="9" width="15.7109375" style="3" customWidth="1"/>
    <col min="10" max="10" width="15.7109375" style="4" customWidth="1"/>
    <col min="11" max="12" width="15.7109375" style="3" customWidth="1"/>
    <col min="13" max="13" width="15.7109375" style="1" customWidth="1"/>
    <col min="14" max="23" width="15.7109375" style="3" customWidth="1"/>
    <col min="24" max="24" width="15.7109375" style="42" customWidth="1"/>
    <col min="25" max="26" width="15.7109375" style="1" customWidth="1"/>
    <col min="27" max="27" width="15.7109375" style="42" customWidth="1"/>
    <col min="28" max="16384" width="9.140625" style="3"/>
  </cols>
  <sheetData>
    <row r="1" spans="1:27" ht="20.100000000000001" customHeight="1" x14ac:dyDescent="0.25">
      <c r="A1" s="259" t="s">
        <v>4</v>
      </c>
      <c r="B1" s="259" t="s">
        <v>5</v>
      </c>
      <c r="C1" s="263" t="s">
        <v>44</v>
      </c>
      <c r="D1" s="257" t="s">
        <v>6</v>
      </c>
      <c r="E1" s="257" t="s">
        <v>33</v>
      </c>
      <c r="F1" s="257" t="s">
        <v>7</v>
      </c>
      <c r="G1" s="259" t="s">
        <v>27</v>
      </c>
      <c r="H1" s="259" t="s">
        <v>8</v>
      </c>
      <c r="I1" s="259" t="s">
        <v>24</v>
      </c>
      <c r="J1" s="260" t="s">
        <v>9</v>
      </c>
      <c r="K1" s="259" t="s">
        <v>16</v>
      </c>
      <c r="L1" s="257" t="s">
        <v>13</v>
      </c>
      <c r="M1" s="259" t="s">
        <v>11</v>
      </c>
      <c r="N1" s="259" t="s">
        <v>12</v>
      </c>
      <c r="O1" s="259"/>
      <c r="P1" s="259"/>
      <c r="Q1" s="259"/>
      <c r="R1" s="259"/>
      <c r="S1" s="259"/>
      <c r="T1" s="259"/>
      <c r="U1" s="259"/>
      <c r="V1" s="259"/>
      <c r="W1" s="259"/>
      <c r="X1" s="1"/>
    </row>
    <row r="2" spans="1:27" ht="20.100000000000001" customHeight="1" x14ac:dyDescent="0.25">
      <c r="A2" s="259"/>
      <c r="B2" s="259"/>
      <c r="C2" s="264"/>
      <c r="D2" s="258"/>
      <c r="E2" s="258"/>
      <c r="F2" s="258"/>
      <c r="G2" s="259"/>
      <c r="H2" s="259"/>
      <c r="I2" s="259"/>
      <c r="J2" s="260"/>
      <c r="K2" s="259"/>
      <c r="L2" s="258"/>
      <c r="M2" s="259"/>
      <c r="N2" s="37">
        <v>2019</v>
      </c>
      <c r="O2" s="37">
        <v>2020</v>
      </c>
      <c r="P2" s="37">
        <v>2021</v>
      </c>
      <c r="Q2" s="37">
        <v>2022</v>
      </c>
      <c r="R2" s="37">
        <v>2023</v>
      </c>
      <c r="S2" s="37">
        <v>2024</v>
      </c>
      <c r="T2" s="37">
        <v>2025</v>
      </c>
      <c r="U2" s="37">
        <v>2026</v>
      </c>
      <c r="V2" s="37">
        <v>2027</v>
      </c>
      <c r="W2" s="37">
        <v>2028</v>
      </c>
      <c r="X2" s="1" t="s">
        <v>29</v>
      </c>
      <c r="Y2" s="1" t="s">
        <v>30</v>
      </c>
      <c r="Z2" s="1" t="s">
        <v>31</v>
      </c>
      <c r="AA2" s="43" t="s">
        <v>32</v>
      </c>
    </row>
    <row r="3" spans="1:27" ht="30" customHeight="1" x14ac:dyDescent="0.25">
      <c r="A3" s="216">
        <v>1</v>
      </c>
      <c r="B3" s="189" t="s">
        <v>281</v>
      </c>
      <c r="C3" s="190" t="s">
        <v>90</v>
      </c>
      <c r="D3" s="191" t="s">
        <v>282</v>
      </c>
      <c r="E3" s="191">
        <v>1010</v>
      </c>
      <c r="F3" s="193" t="s">
        <v>283</v>
      </c>
      <c r="G3" s="189" t="s">
        <v>100</v>
      </c>
      <c r="H3" s="194">
        <v>1.121</v>
      </c>
      <c r="I3" s="195" t="s">
        <v>284</v>
      </c>
      <c r="J3" s="197">
        <v>5893707.6200000001</v>
      </c>
      <c r="K3" s="197">
        <v>3763724</v>
      </c>
      <c r="L3" s="198">
        <v>2129983.62</v>
      </c>
      <c r="M3" s="199">
        <v>0.8</v>
      </c>
      <c r="N3" s="197">
        <v>0</v>
      </c>
      <c r="O3" s="197">
        <v>1930719.38</v>
      </c>
      <c r="P3" s="198">
        <v>1000000</v>
      </c>
      <c r="Q3" s="198">
        <v>833004.62</v>
      </c>
      <c r="R3" s="198"/>
      <c r="S3" s="198"/>
      <c r="T3" s="198"/>
      <c r="U3" s="198"/>
      <c r="V3" s="198"/>
      <c r="W3" s="202"/>
      <c r="X3" s="1" t="b">
        <f t="shared" ref="X3:X33" si="0">K3=SUM(N3:W3)</f>
        <v>1</v>
      </c>
      <c r="Y3" s="44">
        <f t="shared" ref="Y3:Y33" si="1">ROUND(K3/J3,4)</f>
        <v>0.63859999999999995</v>
      </c>
      <c r="Z3" s="45" t="b">
        <f t="shared" ref="Z3:Z33" si="2">Y3=M3</f>
        <v>0</v>
      </c>
      <c r="AA3" s="45" t="b">
        <f t="shared" ref="AA3:AA33" si="3">J3=K3+L3</f>
        <v>1</v>
      </c>
    </row>
    <row r="4" spans="1:27" ht="30" customHeight="1" x14ac:dyDescent="0.25">
      <c r="A4" s="216">
        <v>2</v>
      </c>
      <c r="B4" s="189" t="s">
        <v>285</v>
      </c>
      <c r="C4" s="190" t="s">
        <v>90</v>
      </c>
      <c r="D4" s="191" t="s">
        <v>286</v>
      </c>
      <c r="E4" s="191" t="s">
        <v>287</v>
      </c>
      <c r="F4" s="193" t="s">
        <v>288</v>
      </c>
      <c r="G4" s="189" t="s">
        <v>94</v>
      </c>
      <c r="H4" s="194">
        <v>2.38</v>
      </c>
      <c r="I4" s="195" t="s">
        <v>289</v>
      </c>
      <c r="J4" s="197">
        <v>5262955.3499999996</v>
      </c>
      <c r="K4" s="197">
        <v>3684068</v>
      </c>
      <c r="L4" s="198">
        <v>1578887.3499999996</v>
      </c>
      <c r="M4" s="199">
        <v>0.7</v>
      </c>
      <c r="N4" s="197">
        <v>0</v>
      </c>
      <c r="O4" s="197">
        <v>714000</v>
      </c>
      <c r="P4" s="198">
        <v>0</v>
      </c>
      <c r="Q4" s="198">
        <v>2970068</v>
      </c>
      <c r="R4" s="198"/>
      <c r="S4" s="198"/>
      <c r="T4" s="198"/>
      <c r="U4" s="198"/>
      <c r="V4" s="198"/>
      <c r="W4" s="202"/>
      <c r="X4" s="1" t="b">
        <f t="shared" si="0"/>
        <v>1</v>
      </c>
      <c r="Y4" s="44">
        <f t="shared" si="1"/>
        <v>0.7</v>
      </c>
      <c r="Z4" s="45" t="b">
        <f t="shared" si="2"/>
        <v>1</v>
      </c>
      <c r="AA4" s="45" t="b">
        <f t="shared" si="3"/>
        <v>1</v>
      </c>
    </row>
    <row r="5" spans="1:27" ht="30" customHeight="1" x14ac:dyDescent="0.25">
      <c r="A5" s="216">
        <v>3</v>
      </c>
      <c r="B5" s="189" t="s">
        <v>290</v>
      </c>
      <c r="C5" s="190" t="s">
        <v>90</v>
      </c>
      <c r="D5" s="191" t="s">
        <v>291</v>
      </c>
      <c r="E5" s="191" t="s">
        <v>292</v>
      </c>
      <c r="F5" s="193" t="s">
        <v>293</v>
      </c>
      <c r="G5" s="189" t="s">
        <v>100</v>
      </c>
      <c r="H5" s="194">
        <v>4.6890000000000001</v>
      </c>
      <c r="I5" s="195" t="s">
        <v>294</v>
      </c>
      <c r="J5" s="197">
        <v>15467287</v>
      </c>
      <c r="K5" s="197">
        <v>10827100</v>
      </c>
      <c r="L5" s="198">
        <v>4640187</v>
      </c>
      <c r="M5" s="199">
        <v>0.7</v>
      </c>
      <c r="N5" s="197">
        <v>0</v>
      </c>
      <c r="O5" s="197">
        <v>11200</v>
      </c>
      <c r="P5" s="198">
        <v>0</v>
      </c>
      <c r="Q5" s="198">
        <v>0</v>
      </c>
      <c r="R5" s="198">
        <v>10815900</v>
      </c>
      <c r="S5" s="198"/>
      <c r="T5" s="198"/>
      <c r="U5" s="198"/>
      <c r="V5" s="198"/>
      <c r="W5" s="202"/>
      <c r="X5" s="1" t="b">
        <f t="shared" ref="X5:X28" si="4">K5=SUM(N5:W5)</f>
        <v>1</v>
      </c>
      <c r="Y5" s="44">
        <f t="shared" si="1"/>
        <v>0.7</v>
      </c>
      <c r="Z5" s="45" t="b">
        <f t="shared" si="2"/>
        <v>1</v>
      </c>
      <c r="AA5" s="45" t="b">
        <f t="shared" si="3"/>
        <v>1</v>
      </c>
    </row>
    <row r="6" spans="1:27" ht="30" customHeight="1" x14ac:dyDescent="0.25">
      <c r="A6" s="216">
        <v>4</v>
      </c>
      <c r="B6" s="189" t="s">
        <v>295</v>
      </c>
      <c r="C6" s="190" t="s">
        <v>90</v>
      </c>
      <c r="D6" s="191" t="s">
        <v>279</v>
      </c>
      <c r="E6" s="191" t="s">
        <v>296</v>
      </c>
      <c r="F6" s="193" t="s">
        <v>297</v>
      </c>
      <c r="G6" s="189" t="s">
        <v>94</v>
      </c>
      <c r="H6" s="194">
        <v>0.34</v>
      </c>
      <c r="I6" s="195" t="s">
        <v>298</v>
      </c>
      <c r="J6" s="197">
        <v>8975877</v>
      </c>
      <c r="K6" s="197">
        <v>4487938</v>
      </c>
      <c r="L6" s="198">
        <v>4487939</v>
      </c>
      <c r="M6" s="199">
        <v>0.5</v>
      </c>
      <c r="N6" s="197">
        <v>0</v>
      </c>
      <c r="O6" s="197">
        <v>10000</v>
      </c>
      <c r="P6" s="198">
        <v>0</v>
      </c>
      <c r="Q6" s="198">
        <v>0</v>
      </c>
      <c r="R6" s="198">
        <v>4477938</v>
      </c>
      <c r="S6" s="198"/>
      <c r="T6" s="198"/>
      <c r="U6" s="198"/>
      <c r="V6" s="198"/>
      <c r="W6" s="202"/>
      <c r="X6" s="1" t="b">
        <f t="shared" si="0"/>
        <v>1</v>
      </c>
      <c r="Y6" s="44">
        <f t="shared" si="1"/>
        <v>0.5</v>
      </c>
      <c r="Z6" s="45" t="b">
        <f t="shared" si="2"/>
        <v>1</v>
      </c>
      <c r="AA6" s="45" t="b">
        <f t="shared" si="3"/>
        <v>1</v>
      </c>
    </row>
    <row r="7" spans="1:27" ht="30" customHeight="1" x14ac:dyDescent="0.25">
      <c r="A7" s="216">
        <v>5</v>
      </c>
      <c r="B7" s="189" t="s">
        <v>299</v>
      </c>
      <c r="C7" s="190" t="s">
        <v>90</v>
      </c>
      <c r="D7" s="191" t="s">
        <v>300</v>
      </c>
      <c r="E7" s="191" t="s">
        <v>301</v>
      </c>
      <c r="F7" s="193" t="s">
        <v>302</v>
      </c>
      <c r="G7" s="189" t="s">
        <v>94</v>
      </c>
      <c r="H7" s="194">
        <v>0.61299999999999999</v>
      </c>
      <c r="I7" s="195" t="s">
        <v>303</v>
      </c>
      <c r="J7" s="197">
        <v>1820140</v>
      </c>
      <c r="K7" s="197">
        <v>910070</v>
      </c>
      <c r="L7" s="198">
        <v>910070</v>
      </c>
      <c r="M7" s="199">
        <v>0.5</v>
      </c>
      <c r="N7" s="197">
        <v>0</v>
      </c>
      <c r="O7" s="197">
        <v>5000</v>
      </c>
      <c r="P7" s="198">
        <v>0</v>
      </c>
      <c r="Q7" s="198">
        <v>0</v>
      </c>
      <c r="R7" s="198">
        <v>905070</v>
      </c>
      <c r="S7" s="198"/>
      <c r="T7" s="198"/>
      <c r="U7" s="198"/>
      <c r="V7" s="198"/>
      <c r="W7" s="202"/>
      <c r="X7" s="1" t="b">
        <f t="shared" si="0"/>
        <v>1</v>
      </c>
      <c r="Y7" s="44">
        <f t="shared" si="1"/>
        <v>0.5</v>
      </c>
      <c r="Z7" s="45" t="b">
        <f t="shared" si="2"/>
        <v>1</v>
      </c>
      <c r="AA7" s="45" t="b">
        <f t="shared" si="3"/>
        <v>1</v>
      </c>
    </row>
    <row r="8" spans="1:27" ht="30" customHeight="1" x14ac:dyDescent="0.25">
      <c r="A8" s="216">
        <v>6</v>
      </c>
      <c r="B8" s="189" t="s">
        <v>89</v>
      </c>
      <c r="C8" s="190" t="s">
        <v>90</v>
      </c>
      <c r="D8" s="191" t="s">
        <v>304</v>
      </c>
      <c r="E8" s="191" t="s">
        <v>305</v>
      </c>
      <c r="F8" s="193" t="s">
        <v>306</v>
      </c>
      <c r="G8" s="189" t="s">
        <v>100</v>
      </c>
      <c r="H8" s="194">
        <v>10.103999999999999</v>
      </c>
      <c r="I8" s="195" t="s">
        <v>307</v>
      </c>
      <c r="J8" s="197">
        <v>7211899.4900000002</v>
      </c>
      <c r="K8" s="197">
        <v>5048329</v>
      </c>
      <c r="L8" s="198">
        <v>2163570.4900000002</v>
      </c>
      <c r="M8" s="199">
        <v>0.7</v>
      </c>
      <c r="N8" s="197"/>
      <c r="O8" s="197">
        <v>86083</v>
      </c>
      <c r="P8" s="198">
        <v>0</v>
      </c>
      <c r="Q8" s="198">
        <v>4962246</v>
      </c>
      <c r="R8" s="198"/>
      <c r="S8" s="198"/>
      <c r="T8" s="198"/>
      <c r="U8" s="198"/>
      <c r="V8" s="198"/>
      <c r="W8" s="202"/>
      <c r="X8" s="1" t="b">
        <f t="shared" si="0"/>
        <v>1</v>
      </c>
      <c r="Y8" s="44">
        <f t="shared" si="1"/>
        <v>0.7</v>
      </c>
      <c r="Z8" s="45" t="b">
        <f t="shared" si="2"/>
        <v>1</v>
      </c>
      <c r="AA8" s="45" t="b">
        <f t="shared" si="3"/>
        <v>1</v>
      </c>
    </row>
    <row r="9" spans="1:27" ht="30" customHeight="1" x14ac:dyDescent="0.25">
      <c r="A9" s="216">
        <v>7</v>
      </c>
      <c r="B9" s="189" t="s">
        <v>308</v>
      </c>
      <c r="C9" s="190" t="s">
        <v>90</v>
      </c>
      <c r="D9" s="191" t="s">
        <v>309</v>
      </c>
      <c r="E9" s="191" t="s">
        <v>310</v>
      </c>
      <c r="F9" s="193" t="s">
        <v>311</v>
      </c>
      <c r="G9" s="189" t="s">
        <v>94</v>
      </c>
      <c r="H9" s="194">
        <v>1.206</v>
      </c>
      <c r="I9" s="195" t="s">
        <v>220</v>
      </c>
      <c r="J9" s="197">
        <v>5994713.75</v>
      </c>
      <c r="K9" s="197">
        <v>3596828</v>
      </c>
      <c r="L9" s="198">
        <v>2397885.75</v>
      </c>
      <c r="M9" s="199">
        <v>0.6</v>
      </c>
      <c r="N9" s="197">
        <v>0</v>
      </c>
      <c r="O9" s="197">
        <v>700</v>
      </c>
      <c r="P9" s="198">
        <v>0</v>
      </c>
      <c r="Q9" s="198">
        <v>3596128</v>
      </c>
      <c r="R9" s="198"/>
      <c r="S9" s="198"/>
      <c r="T9" s="198"/>
      <c r="U9" s="198"/>
      <c r="V9" s="198"/>
      <c r="W9" s="202"/>
      <c r="X9" s="1" t="b">
        <f t="shared" si="0"/>
        <v>1</v>
      </c>
      <c r="Y9" s="44">
        <f t="shared" si="1"/>
        <v>0.6</v>
      </c>
      <c r="Z9" s="45" t="b">
        <f t="shared" si="2"/>
        <v>1</v>
      </c>
      <c r="AA9" s="45" t="b">
        <f t="shared" si="3"/>
        <v>1</v>
      </c>
    </row>
    <row r="10" spans="1:27" ht="30" customHeight="1" x14ac:dyDescent="0.25">
      <c r="A10" s="216">
        <v>8</v>
      </c>
      <c r="B10" s="189" t="s">
        <v>312</v>
      </c>
      <c r="C10" s="190" t="s">
        <v>90</v>
      </c>
      <c r="D10" s="191" t="s">
        <v>85</v>
      </c>
      <c r="E10" s="191">
        <v>1017</v>
      </c>
      <c r="F10" s="193" t="s">
        <v>313</v>
      </c>
      <c r="G10" s="189" t="s">
        <v>100</v>
      </c>
      <c r="H10" s="194">
        <v>12.86</v>
      </c>
      <c r="I10" s="195" t="s">
        <v>314</v>
      </c>
      <c r="J10" s="197">
        <v>34093527</v>
      </c>
      <c r="K10" s="197">
        <v>27274821</v>
      </c>
      <c r="L10" s="198">
        <v>6818706</v>
      </c>
      <c r="M10" s="199">
        <v>0.8</v>
      </c>
      <c r="N10" s="197"/>
      <c r="O10" s="197"/>
      <c r="P10" s="198">
        <v>0</v>
      </c>
      <c r="Q10" s="198">
        <v>3278748.8000000003</v>
      </c>
      <c r="R10" s="198">
        <v>4510209</v>
      </c>
      <c r="S10" s="198">
        <v>17095137.600000001</v>
      </c>
      <c r="T10" s="198">
        <v>2390725.6</v>
      </c>
      <c r="U10" s="198"/>
      <c r="V10" s="198"/>
      <c r="W10" s="202"/>
      <c r="X10" s="1" t="b">
        <f t="shared" si="0"/>
        <v>1</v>
      </c>
      <c r="Y10" s="44">
        <f t="shared" si="1"/>
        <v>0.8</v>
      </c>
      <c r="Z10" s="45" t="b">
        <f t="shared" si="2"/>
        <v>1</v>
      </c>
      <c r="AA10" s="45" t="b">
        <f t="shared" si="3"/>
        <v>1</v>
      </c>
    </row>
    <row r="11" spans="1:27" ht="30" customHeight="1" x14ac:dyDescent="0.25">
      <c r="A11" s="216">
        <v>9</v>
      </c>
      <c r="B11" s="189" t="s">
        <v>315</v>
      </c>
      <c r="C11" s="190" t="s">
        <v>90</v>
      </c>
      <c r="D11" s="191" t="s">
        <v>78</v>
      </c>
      <c r="E11" s="191">
        <v>1010</v>
      </c>
      <c r="F11" s="193" t="s">
        <v>316</v>
      </c>
      <c r="G11" s="189" t="s">
        <v>100</v>
      </c>
      <c r="H11" s="194">
        <v>4.2510000000000003</v>
      </c>
      <c r="I11" s="195" t="s">
        <v>317</v>
      </c>
      <c r="J11" s="197">
        <v>6756705.4000000004</v>
      </c>
      <c r="K11" s="197">
        <v>4729693</v>
      </c>
      <c r="L11" s="198">
        <v>2027012.4000000004</v>
      </c>
      <c r="M11" s="199">
        <v>0.7</v>
      </c>
      <c r="N11" s="197"/>
      <c r="O11" s="197"/>
      <c r="P11" s="198">
        <v>2365268</v>
      </c>
      <c r="Q11" s="198">
        <v>2364425</v>
      </c>
      <c r="R11" s="198"/>
      <c r="S11" s="198"/>
      <c r="T11" s="198"/>
      <c r="U11" s="198"/>
      <c r="V11" s="198"/>
      <c r="W11" s="202"/>
      <c r="X11" s="1" t="b">
        <f t="shared" si="4"/>
        <v>1</v>
      </c>
      <c r="Y11" s="44">
        <f t="shared" si="1"/>
        <v>0.7</v>
      </c>
      <c r="Z11" s="45" t="b">
        <f t="shared" si="2"/>
        <v>1</v>
      </c>
      <c r="AA11" s="45" t="b">
        <f t="shared" si="3"/>
        <v>1</v>
      </c>
    </row>
    <row r="12" spans="1:27" ht="30" customHeight="1" x14ac:dyDescent="0.25">
      <c r="A12" s="216">
        <v>10</v>
      </c>
      <c r="B12" s="189" t="s">
        <v>318</v>
      </c>
      <c r="C12" s="190" t="s">
        <v>90</v>
      </c>
      <c r="D12" s="191" t="s">
        <v>168</v>
      </c>
      <c r="E12" s="191">
        <v>1010</v>
      </c>
      <c r="F12" s="193" t="s">
        <v>319</v>
      </c>
      <c r="G12" s="189" t="s">
        <v>100</v>
      </c>
      <c r="H12" s="194">
        <v>4.2060000000000004</v>
      </c>
      <c r="I12" s="195" t="s">
        <v>320</v>
      </c>
      <c r="J12" s="197">
        <v>12593303.82</v>
      </c>
      <c r="K12" s="197">
        <v>8815312</v>
      </c>
      <c r="L12" s="198">
        <f>J12-K12</f>
        <v>3777991.8200000003</v>
      </c>
      <c r="M12" s="199">
        <v>0.7</v>
      </c>
      <c r="N12" s="197"/>
      <c r="O12" s="197"/>
      <c r="P12" s="198">
        <v>1291.5</v>
      </c>
      <c r="Q12" s="198">
        <v>1527117.1</v>
      </c>
      <c r="R12" s="198">
        <v>7286903.3999999994</v>
      </c>
      <c r="S12" s="198"/>
      <c r="T12" s="198"/>
      <c r="U12" s="198"/>
      <c r="V12" s="198"/>
      <c r="W12" s="202"/>
      <c r="X12" s="1" t="b">
        <f t="shared" si="0"/>
        <v>1</v>
      </c>
      <c r="Y12" s="44">
        <f t="shared" si="1"/>
        <v>0.7</v>
      </c>
      <c r="Z12" s="45" t="b">
        <f t="shared" si="2"/>
        <v>1</v>
      </c>
      <c r="AA12" s="45" t="b">
        <f t="shared" si="3"/>
        <v>1</v>
      </c>
    </row>
    <row r="13" spans="1:27" ht="30" customHeight="1" x14ac:dyDescent="0.25">
      <c r="A13" s="216">
        <v>11</v>
      </c>
      <c r="B13" s="189" t="s">
        <v>321</v>
      </c>
      <c r="C13" s="190" t="s">
        <v>90</v>
      </c>
      <c r="D13" s="191" t="s">
        <v>300</v>
      </c>
      <c r="E13" s="191">
        <v>1001</v>
      </c>
      <c r="F13" s="193" t="s">
        <v>322</v>
      </c>
      <c r="G13" s="189" t="s">
        <v>100</v>
      </c>
      <c r="H13" s="194">
        <v>0.20799999999999999</v>
      </c>
      <c r="I13" s="195" t="s">
        <v>323</v>
      </c>
      <c r="J13" s="197">
        <v>2714610</v>
      </c>
      <c r="K13" s="197">
        <v>1900226.9999999998</v>
      </c>
      <c r="L13" s="198">
        <v>814383.00000000023</v>
      </c>
      <c r="M13" s="199">
        <v>0.7</v>
      </c>
      <c r="N13" s="197"/>
      <c r="O13" s="197"/>
      <c r="P13" s="198">
        <v>84925.4</v>
      </c>
      <c r="Q13" s="198">
        <v>243468.6</v>
      </c>
      <c r="R13" s="198">
        <v>1571833</v>
      </c>
      <c r="S13" s="198"/>
      <c r="T13" s="198"/>
      <c r="U13" s="198"/>
      <c r="V13" s="198"/>
      <c r="W13" s="202"/>
      <c r="X13" s="1" t="b">
        <f t="shared" si="0"/>
        <v>1</v>
      </c>
      <c r="Y13" s="44">
        <f t="shared" si="1"/>
        <v>0.7</v>
      </c>
      <c r="Z13" s="45" t="b">
        <f t="shared" si="2"/>
        <v>1</v>
      </c>
      <c r="AA13" s="45" t="b">
        <f t="shared" si="3"/>
        <v>1</v>
      </c>
    </row>
    <row r="14" spans="1:27" ht="30" customHeight="1" x14ac:dyDescent="0.25">
      <c r="A14" s="216">
        <v>12</v>
      </c>
      <c r="B14" s="189" t="s">
        <v>324</v>
      </c>
      <c r="C14" s="190" t="s">
        <v>90</v>
      </c>
      <c r="D14" s="191" t="s">
        <v>325</v>
      </c>
      <c r="E14" s="191">
        <v>1007</v>
      </c>
      <c r="F14" s="193" t="s">
        <v>326</v>
      </c>
      <c r="G14" s="189" t="s">
        <v>100</v>
      </c>
      <c r="H14" s="194">
        <v>3.48</v>
      </c>
      <c r="I14" s="195" t="s">
        <v>327</v>
      </c>
      <c r="J14" s="197">
        <v>3602696.16</v>
      </c>
      <c r="K14" s="197">
        <v>2882156</v>
      </c>
      <c r="L14" s="198">
        <v>720540.16000000015</v>
      </c>
      <c r="M14" s="199">
        <v>0.8</v>
      </c>
      <c r="N14" s="197"/>
      <c r="O14" s="197"/>
      <c r="P14" s="198">
        <v>2882156</v>
      </c>
      <c r="Q14" s="198">
        <v>0</v>
      </c>
      <c r="R14" s="198"/>
      <c r="S14" s="198"/>
      <c r="T14" s="198"/>
      <c r="U14" s="198"/>
      <c r="V14" s="198"/>
      <c r="W14" s="202"/>
      <c r="X14" s="1" t="b">
        <f t="shared" si="0"/>
        <v>1</v>
      </c>
      <c r="Y14" s="44">
        <f t="shared" si="1"/>
        <v>0.8</v>
      </c>
      <c r="Z14" s="45" t="b">
        <f t="shared" si="2"/>
        <v>1</v>
      </c>
      <c r="AA14" s="45" t="b">
        <f t="shared" si="3"/>
        <v>1</v>
      </c>
    </row>
    <row r="15" spans="1:27" ht="30" customHeight="1" x14ac:dyDescent="0.25">
      <c r="A15" s="216">
        <v>13</v>
      </c>
      <c r="B15" s="189" t="s">
        <v>328</v>
      </c>
      <c r="C15" s="190" t="s">
        <v>90</v>
      </c>
      <c r="D15" s="191" t="s">
        <v>70</v>
      </c>
      <c r="E15" s="191">
        <v>1001</v>
      </c>
      <c r="F15" s="193" t="s">
        <v>329</v>
      </c>
      <c r="G15" s="189" t="s">
        <v>100</v>
      </c>
      <c r="H15" s="194">
        <v>2.06</v>
      </c>
      <c r="I15" s="195" t="s">
        <v>330</v>
      </c>
      <c r="J15" s="197">
        <v>3126812.83</v>
      </c>
      <c r="K15" s="197">
        <v>2188768</v>
      </c>
      <c r="L15" s="198">
        <f>J15-K15</f>
        <v>938044.83000000007</v>
      </c>
      <c r="M15" s="199">
        <v>0.7</v>
      </c>
      <c r="N15" s="197"/>
      <c r="O15" s="197"/>
      <c r="P15" s="198">
        <v>329274</v>
      </c>
      <c r="Q15" s="198">
        <v>1859494</v>
      </c>
      <c r="R15" s="198"/>
      <c r="S15" s="198"/>
      <c r="T15" s="198"/>
      <c r="U15" s="198"/>
      <c r="V15" s="198"/>
      <c r="W15" s="202"/>
      <c r="X15" s="1" t="b">
        <f t="shared" si="0"/>
        <v>1</v>
      </c>
      <c r="Y15" s="44">
        <f t="shared" si="1"/>
        <v>0.7</v>
      </c>
      <c r="Z15" s="45" t="b">
        <f t="shared" si="2"/>
        <v>1</v>
      </c>
      <c r="AA15" s="45" t="b">
        <f t="shared" si="3"/>
        <v>1</v>
      </c>
    </row>
    <row r="16" spans="1:27" ht="30" customHeight="1" x14ac:dyDescent="0.25">
      <c r="A16" s="216">
        <v>14</v>
      </c>
      <c r="B16" s="189" t="s">
        <v>331</v>
      </c>
      <c r="C16" s="190" t="s">
        <v>90</v>
      </c>
      <c r="D16" s="191" t="s">
        <v>75</v>
      </c>
      <c r="E16" s="191">
        <v>1007</v>
      </c>
      <c r="F16" s="193" t="s">
        <v>332</v>
      </c>
      <c r="G16" s="189" t="s">
        <v>94</v>
      </c>
      <c r="H16" s="194">
        <v>3.2029999999999998</v>
      </c>
      <c r="I16" s="195" t="s">
        <v>333</v>
      </c>
      <c r="J16" s="197">
        <v>7716661.25</v>
      </c>
      <c r="K16" s="197">
        <v>6173329</v>
      </c>
      <c r="L16" s="198">
        <v>1543332.25</v>
      </c>
      <c r="M16" s="199">
        <v>0.8</v>
      </c>
      <c r="N16" s="197"/>
      <c r="O16" s="197"/>
      <c r="P16" s="198">
        <v>2355741</v>
      </c>
      <c r="Q16" s="198">
        <v>0</v>
      </c>
      <c r="R16" s="198">
        <v>3817588</v>
      </c>
      <c r="S16" s="198"/>
      <c r="T16" s="198"/>
      <c r="U16" s="198"/>
      <c r="V16" s="198"/>
      <c r="W16" s="202"/>
      <c r="X16" s="1" t="b">
        <f t="shared" si="0"/>
        <v>1</v>
      </c>
      <c r="Y16" s="44">
        <f t="shared" si="1"/>
        <v>0.8</v>
      </c>
      <c r="Z16" s="45" t="b">
        <f t="shared" si="2"/>
        <v>1</v>
      </c>
      <c r="AA16" s="45" t="b">
        <f t="shared" si="3"/>
        <v>1</v>
      </c>
    </row>
    <row r="17" spans="1:27" ht="30" customHeight="1" x14ac:dyDescent="0.25">
      <c r="A17" s="216">
        <v>15</v>
      </c>
      <c r="B17" s="189" t="s">
        <v>335</v>
      </c>
      <c r="C17" s="190" t="s">
        <v>336</v>
      </c>
      <c r="D17" s="191" t="s">
        <v>85</v>
      </c>
      <c r="E17" s="191">
        <v>1017</v>
      </c>
      <c r="F17" s="193" t="s">
        <v>366</v>
      </c>
      <c r="G17" s="189" t="s">
        <v>100</v>
      </c>
      <c r="H17" s="194">
        <v>3.3620000000000001</v>
      </c>
      <c r="I17" s="195" t="s">
        <v>387</v>
      </c>
      <c r="J17" s="197">
        <v>9744170</v>
      </c>
      <c r="K17" s="197">
        <v>7795336</v>
      </c>
      <c r="L17" s="198">
        <f t="shared" ref="L17:L38" si="5">J17-K17</f>
        <v>1948834</v>
      </c>
      <c r="M17" s="199">
        <v>0.8</v>
      </c>
      <c r="N17" s="48"/>
      <c r="O17" s="48"/>
      <c r="P17" s="52"/>
      <c r="Q17" s="198">
        <v>246000</v>
      </c>
      <c r="R17" s="198">
        <v>1603104</v>
      </c>
      <c r="S17" s="198">
        <v>5946232</v>
      </c>
      <c r="T17" s="59"/>
      <c r="U17" s="52"/>
      <c r="V17" s="52"/>
      <c r="W17" s="52"/>
      <c r="X17" s="1" t="b">
        <f t="shared" si="0"/>
        <v>1</v>
      </c>
      <c r="Y17" s="44">
        <f t="shared" si="1"/>
        <v>0.8</v>
      </c>
      <c r="Z17" s="45" t="b">
        <f t="shared" si="2"/>
        <v>1</v>
      </c>
      <c r="AA17" s="45" t="b">
        <f t="shared" si="3"/>
        <v>1</v>
      </c>
    </row>
    <row r="18" spans="1:27" ht="30" customHeight="1" x14ac:dyDescent="0.25">
      <c r="A18" s="217">
        <v>16</v>
      </c>
      <c r="B18" s="54" t="s">
        <v>337</v>
      </c>
      <c r="C18" s="186" t="s">
        <v>338</v>
      </c>
      <c r="D18" s="69" t="s">
        <v>70</v>
      </c>
      <c r="E18" s="69">
        <v>1001</v>
      </c>
      <c r="F18" s="187" t="s">
        <v>367</v>
      </c>
      <c r="G18" s="54" t="s">
        <v>94</v>
      </c>
      <c r="H18" s="57">
        <v>0.81499999999999995</v>
      </c>
      <c r="I18" s="58" t="s">
        <v>388</v>
      </c>
      <c r="J18" s="48">
        <v>2124906</v>
      </c>
      <c r="K18" s="48">
        <v>1699924</v>
      </c>
      <c r="L18" s="59">
        <f t="shared" si="5"/>
        <v>424982</v>
      </c>
      <c r="M18" s="60">
        <v>0.8</v>
      </c>
      <c r="N18" s="48"/>
      <c r="O18" s="48"/>
      <c r="P18" s="52"/>
      <c r="Q18" s="59">
        <f>K18</f>
        <v>1699924</v>
      </c>
      <c r="R18" s="59"/>
      <c r="S18" s="59"/>
      <c r="T18" s="59"/>
      <c r="U18" s="52"/>
      <c r="V18" s="52"/>
      <c r="W18" s="52"/>
      <c r="X18" s="1" t="b">
        <f t="shared" si="0"/>
        <v>1</v>
      </c>
      <c r="Y18" s="44">
        <f t="shared" si="1"/>
        <v>0.8</v>
      </c>
      <c r="Z18" s="45" t="b">
        <f t="shared" si="2"/>
        <v>1</v>
      </c>
      <c r="AA18" s="45" t="b">
        <f t="shared" si="3"/>
        <v>1</v>
      </c>
    </row>
    <row r="19" spans="1:27" ht="30" customHeight="1" x14ac:dyDescent="0.25">
      <c r="A19" s="217">
        <v>17</v>
      </c>
      <c r="B19" s="54" t="s">
        <v>339</v>
      </c>
      <c r="C19" s="186" t="s">
        <v>338</v>
      </c>
      <c r="D19" s="69" t="s">
        <v>72</v>
      </c>
      <c r="E19" s="69">
        <v>1003</v>
      </c>
      <c r="F19" s="187" t="s">
        <v>368</v>
      </c>
      <c r="G19" s="54" t="s">
        <v>100</v>
      </c>
      <c r="H19" s="57">
        <v>1.782</v>
      </c>
      <c r="I19" s="58" t="s">
        <v>389</v>
      </c>
      <c r="J19" s="48">
        <v>5835897</v>
      </c>
      <c r="K19" s="48">
        <v>4085127</v>
      </c>
      <c r="L19" s="59">
        <f t="shared" si="5"/>
        <v>1750770</v>
      </c>
      <c r="M19" s="60">
        <v>0.7</v>
      </c>
      <c r="N19" s="48"/>
      <c r="O19" s="48"/>
      <c r="P19" s="52"/>
      <c r="Q19" s="59">
        <f>K19</f>
        <v>4085127</v>
      </c>
      <c r="R19" s="59"/>
      <c r="S19" s="59"/>
      <c r="T19" s="59"/>
      <c r="U19" s="52"/>
      <c r="V19" s="52"/>
      <c r="W19" s="52"/>
      <c r="X19" s="1" t="b">
        <f t="shared" si="0"/>
        <v>1</v>
      </c>
      <c r="Y19" s="44">
        <f t="shared" si="1"/>
        <v>0.7</v>
      </c>
      <c r="Z19" s="45" t="b">
        <f t="shared" si="2"/>
        <v>1</v>
      </c>
      <c r="AA19" s="45" t="b">
        <f t="shared" si="3"/>
        <v>1</v>
      </c>
    </row>
    <row r="20" spans="1:27" ht="30" customHeight="1" x14ac:dyDescent="0.25">
      <c r="A20" s="217">
        <v>18</v>
      </c>
      <c r="B20" s="54" t="s">
        <v>340</v>
      </c>
      <c r="C20" s="186" t="s">
        <v>338</v>
      </c>
      <c r="D20" s="69" t="s">
        <v>341</v>
      </c>
      <c r="E20" s="69">
        <v>1021</v>
      </c>
      <c r="F20" s="187" t="s">
        <v>369</v>
      </c>
      <c r="G20" s="54" t="s">
        <v>100</v>
      </c>
      <c r="H20" s="57">
        <v>0.998</v>
      </c>
      <c r="I20" s="58" t="s">
        <v>388</v>
      </c>
      <c r="J20" s="48">
        <v>1440340</v>
      </c>
      <c r="K20" s="48">
        <v>1152272</v>
      </c>
      <c r="L20" s="59">
        <f t="shared" si="5"/>
        <v>288068</v>
      </c>
      <c r="M20" s="60">
        <v>0.8</v>
      </c>
      <c r="N20" s="48"/>
      <c r="O20" s="48"/>
      <c r="P20" s="52"/>
      <c r="Q20" s="59">
        <f t="shared" ref="Q20" si="6">K20</f>
        <v>1152272</v>
      </c>
      <c r="R20" s="59"/>
      <c r="S20" s="59"/>
      <c r="T20" s="59"/>
      <c r="U20" s="52"/>
      <c r="V20" s="52"/>
      <c r="W20" s="52"/>
      <c r="X20" s="1" t="b">
        <f t="shared" si="0"/>
        <v>1</v>
      </c>
      <c r="Y20" s="44">
        <f t="shared" si="1"/>
        <v>0.8</v>
      </c>
      <c r="Z20" s="45" t="b">
        <f t="shared" si="2"/>
        <v>1</v>
      </c>
      <c r="AA20" s="45" t="b">
        <f t="shared" si="3"/>
        <v>1</v>
      </c>
    </row>
    <row r="21" spans="1:27" ht="30" customHeight="1" x14ac:dyDescent="0.25">
      <c r="A21" s="216">
        <v>19</v>
      </c>
      <c r="B21" s="189" t="s">
        <v>342</v>
      </c>
      <c r="C21" s="190" t="s">
        <v>336</v>
      </c>
      <c r="D21" s="191" t="s">
        <v>87</v>
      </c>
      <c r="E21" s="191">
        <v>1019</v>
      </c>
      <c r="F21" s="193" t="s">
        <v>370</v>
      </c>
      <c r="G21" s="189" t="s">
        <v>94</v>
      </c>
      <c r="H21" s="194">
        <v>1.335</v>
      </c>
      <c r="I21" s="195" t="s">
        <v>390</v>
      </c>
      <c r="J21" s="197">
        <v>10170909</v>
      </c>
      <c r="K21" s="197">
        <v>8136727</v>
      </c>
      <c r="L21" s="198">
        <f t="shared" si="5"/>
        <v>2034182</v>
      </c>
      <c r="M21" s="199">
        <v>0.8</v>
      </c>
      <c r="N21" s="48"/>
      <c r="O21" s="48"/>
      <c r="P21" s="52"/>
      <c r="Q21" s="198">
        <v>2748894</v>
      </c>
      <c r="R21" s="198">
        <v>5387833</v>
      </c>
      <c r="S21" s="198"/>
      <c r="T21" s="59"/>
      <c r="U21" s="52"/>
      <c r="V21" s="52"/>
      <c r="W21" s="52"/>
      <c r="X21" s="1" t="b">
        <f t="shared" si="0"/>
        <v>1</v>
      </c>
      <c r="Y21" s="44">
        <f t="shared" si="1"/>
        <v>0.8</v>
      </c>
      <c r="Z21" s="45" t="b">
        <f t="shared" si="2"/>
        <v>1</v>
      </c>
      <c r="AA21" s="45" t="b">
        <f t="shared" si="3"/>
        <v>1</v>
      </c>
    </row>
    <row r="22" spans="1:27" ht="30" customHeight="1" x14ac:dyDescent="0.25">
      <c r="A22" s="217">
        <v>20</v>
      </c>
      <c r="B22" s="54" t="s">
        <v>343</v>
      </c>
      <c r="C22" s="186" t="s">
        <v>338</v>
      </c>
      <c r="D22" s="69" t="s">
        <v>344</v>
      </c>
      <c r="E22" s="69">
        <v>1017</v>
      </c>
      <c r="F22" s="187" t="s">
        <v>371</v>
      </c>
      <c r="G22" s="54" t="s">
        <v>372</v>
      </c>
      <c r="H22" s="57">
        <v>2.59</v>
      </c>
      <c r="I22" s="58" t="s">
        <v>388</v>
      </c>
      <c r="J22" s="48">
        <v>1199717</v>
      </c>
      <c r="K22" s="48">
        <v>959773</v>
      </c>
      <c r="L22" s="59">
        <f t="shared" si="5"/>
        <v>239944</v>
      </c>
      <c r="M22" s="60">
        <v>0.8</v>
      </c>
      <c r="N22" s="48"/>
      <c r="O22" s="48"/>
      <c r="P22" s="52"/>
      <c r="Q22" s="59">
        <f t="shared" ref="Q22:Q37" si="7">K22</f>
        <v>959773</v>
      </c>
      <c r="R22" s="59"/>
      <c r="S22" s="59"/>
      <c r="T22" s="59"/>
      <c r="U22" s="52"/>
      <c r="V22" s="52"/>
      <c r="W22" s="52"/>
      <c r="X22" s="1" t="b">
        <f t="shared" si="4"/>
        <v>1</v>
      </c>
      <c r="Y22" s="44">
        <f t="shared" si="1"/>
        <v>0.8</v>
      </c>
      <c r="Z22" s="45" t="b">
        <f t="shared" si="2"/>
        <v>1</v>
      </c>
      <c r="AA22" s="45" t="b">
        <f t="shared" si="3"/>
        <v>1</v>
      </c>
    </row>
    <row r="23" spans="1:27" ht="30" customHeight="1" x14ac:dyDescent="0.25">
      <c r="A23" s="217">
        <v>21</v>
      </c>
      <c r="B23" s="54" t="s">
        <v>345</v>
      </c>
      <c r="C23" s="186" t="s">
        <v>338</v>
      </c>
      <c r="D23" s="69" t="s">
        <v>346</v>
      </c>
      <c r="E23" s="69">
        <v>1007</v>
      </c>
      <c r="F23" s="187" t="s">
        <v>373</v>
      </c>
      <c r="G23" s="54" t="s">
        <v>372</v>
      </c>
      <c r="H23" s="57">
        <v>4.58</v>
      </c>
      <c r="I23" s="58" t="s">
        <v>391</v>
      </c>
      <c r="J23" s="48">
        <v>2500000</v>
      </c>
      <c r="K23" s="48">
        <v>2000000</v>
      </c>
      <c r="L23" s="59">
        <f t="shared" si="5"/>
        <v>500000</v>
      </c>
      <c r="M23" s="60">
        <v>0.8</v>
      </c>
      <c r="N23" s="48"/>
      <c r="O23" s="48"/>
      <c r="P23" s="52"/>
      <c r="Q23" s="59">
        <f t="shared" si="7"/>
        <v>2000000</v>
      </c>
      <c r="R23" s="59"/>
      <c r="S23" s="59"/>
      <c r="T23" s="59"/>
      <c r="U23" s="52"/>
      <c r="V23" s="52"/>
      <c r="W23" s="52"/>
      <c r="X23" s="1" t="b">
        <f t="shared" si="0"/>
        <v>1</v>
      </c>
      <c r="Y23" s="44">
        <f t="shared" si="1"/>
        <v>0.8</v>
      </c>
      <c r="Z23" s="45" t="b">
        <f t="shared" si="2"/>
        <v>1</v>
      </c>
      <c r="AA23" s="45" t="b">
        <f t="shared" si="3"/>
        <v>1</v>
      </c>
    </row>
    <row r="24" spans="1:27" ht="30" customHeight="1" x14ac:dyDescent="0.25">
      <c r="A24" s="217">
        <v>22</v>
      </c>
      <c r="B24" s="54" t="s">
        <v>347</v>
      </c>
      <c r="C24" s="186" t="s">
        <v>338</v>
      </c>
      <c r="D24" s="69" t="s">
        <v>86</v>
      </c>
      <c r="E24" s="69">
        <v>1018</v>
      </c>
      <c r="F24" s="187" t="s">
        <v>374</v>
      </c>
      <c r="G24" s="54" t="s">
        <v>372</v>
      </c>
      <c r="H24" s="57">
        <v>2.2589999999999999</v>
      </c>
      <c r="I24" s="58" t="s">
        <v>392</v>
      </c>
      <c r="J24" s="48">
        <v>2499770</v>
      </c>
      <c r="K24" s="48">
        <v>1749839</v>
      </c>
      <c r="L24" s="59">
        <f t="shared" si="5"/>
        <v>749931</v>
      </c>
      <c r="M24" s="60">
        <v>0.7</v>
      </c>
      <c r="N24" s="48"/>
      <c r="O24" s="48"/>
      <c r="P24" s="52"/>
      <c r="Q24" s="59">
        <f t="shared" si="7"/>
        <v>1749839</v>
      </c>
      <c r="R24" s="59"/>
      <c r="S24" s="59"/>
      <c r="T24" s="59"/>
      <c r="U24" s="52"/>
      <c r="V24" s="52"/>
      <c r="W24" s="52"/>
      <c r="X24" s="1" t="b">
        <f t="shared" si="0"/>
        <v>1</v>
      </c>
      <c r="Y24" s="44">
        <f t="shared" si="1"/>
        <v>0.7</v>
      </c>
      <c r="Z24" s="45" t="b">
        <f t="shared" si="2"/>
        <v>1</v>
      </c>
      <c r="AA24" s="45" t="b">
        <f t="shared" si="3"/>
        <v>1</v>
      </c>
    </row>
    <row r="25" spans="1:27" ht="30" customHeight="1" x14ac:dyDescent="0.25">
      <c r="A25" s="217">
        <v>23</v>
      </c>
      <c r="B25" s="54" t="s">
        <v>348</v>
      </c>
      <c r="C25" s="186" t="s">
        <v>338</v>
      </c>
      <c r="D25" s="69" t="s">
        <v>84</v>
      </c>
      <c r="E25" s="69">
        <v>1016</v>
      </c>
      <c r="F25" s="187" t="s">
        <v>375</v>
      </c>
      <c r="G25" s="54" t="s">
        <v>94</v>
      </c>
      <c r="H25" s="57">
        <v>0.64600000000000002</v>
      </c>
      <c r="I25" s="58" t="s">
        <v>393</v>
      </c>
      <c r="J25" s="48">
        <v>4786482</v>
      </c>
      <c r="K25" s="48">
        <v>3829185</v>
      </c>
      <c r="L25" s="59">
        <f t="shared" si="5"/>
        <v>957297</v>
      </c>
      <c r="M25" s="60">
        <v>0.8</v>
      </c>
      <c r="N25" s="48"/>
      <c r="O25" s="48"/>
      <c r="P25" s="52"/>
      <c r="Q25" s="59">
        <f t="shared" si="7"/>
        <v>3829185</v>
      </c>
      <c r="R25" s="59"/>
      <c r="S25" s="59"/>
      <c r="T25" s="59"/>
      <c r="U25" s="52"/>
      <c r="V25" s="52"/>
      <c r="W25" s="52"/>
      <c r="X25" s="1" t="b">
        <f t="shared" si="0"/>
        <v>1</v>
      </c>
      <c r="Y25" s="44">
        <f t="shared" si="1"/>
        <v>0.8</v>
      </c>
      <c r="Z25" s="45" t="b">
        <f t="shared" si="2"/>
        <v>1</v>
      </c>
      <c r="AA25" s="45" t="b">
        <f t="shared" si="3"/>
        <v>1</v>
      </c>
    </row>
    <row r="26" spans="1:27" ht="30" customHeight="1" x14ac:dyDescent="0.25">
      <c r="A26" s="217">
        <v>24</v>
      </c>
      <c r="B26" s="54" t="s">
        <v>349</v>
      </c>
      <c r="C26" s="186" t="s">
        <v>338</v>
      </c>
      <c r="D26" s="69" t="s">
        <v>74</v>
      </c>
      <c r="E26" s="69">
        <v>1005</v>
      </c>
      <c r="F26" s="187" t="s">
        <v>376</v>
      </c>
      <c r="G26" s="54" t="s">
        <v>372</v>
      </c>
      <c r="H26" s="57">
        <v>6.3</v>
      </c>
      <c r="I26" s="58" t="s">
        <v>394</v>
      </c>
      <c r="J26" s="48">
        <v>2500000</v>
      </c>
      <c r="K26" s="48">
        <v>1500000</v>
      </c>
      <c r="L26" s="59">
        <f t="shared" si="5"/>
        <v>1000000</v>
      </c>
      <c r="M26" s="60">
        <v>0.6</v>
      </c>
      <c r="N26" s="48"/>
      <c r="O26" s="48"/>
      <c r="P26" s="52"/>
      <c r="Q26" s="59">
        <f t="shared" si="7"/>
        <v>1500000</v>
      </c>
      <c r="R26" s="59"/>
      <c r="S26" s="59"/>
      <c r="T26" s="59"/>
      <c r="U26" s="52"/>
      <c r="V26" s="52"/>
      <c r="W26" s="52"/>
      <c r="X26" s="1" t="b">
        <f t="shared" si="0"/>
        <v>1</v>
      </c>
      <c r="Y26" s="44">
        <f t="shared" si="1"/>
        <v>0.6</v>
      </c>
      <c r="Z26" s="45" t="b">
        <f t="shared" si="2"/>
        <v>1</v>
      </c>
      <c r="AA26" s="45" t="b">
        <f t="shared" si="3"/>
        <v>1</v>
      </c>
    </row>
    <row r="27" spans="1:27" ht="30" customHeight="1" x14ac:dyDescent="0.25">
      <c r="A27" s="217">
        <v>25</v>
      </c>
      <c r="B27" s="54" t="s">
        <v>350</v>
      </c>
      <c r="C27" s="186" t="s">
        <v>338</v>
      </c>
      <c r="D27" s="69" t="s">
        <v>80</v>
      </c>
      <c r="E27" s="69">
        <v>1012</v>
      </c>
      <c r="F27" s="187" t="s">
        <v>377</v>
      </c>
      <c r="G27" s="54" t="s">
        <v>100</v>
      </c>
      <c r="H27" s="57">
        <v>0.34399999999999997</v>
      </c>
      <c r="I27" s="58" t="s">
        <v>395</v>
      </c>
      <c r="J27" s="48">
        <v>3150457.02</v>
      </c>
      <c r="K27" s="48">
        <v>2520365</v>
      </c>
      <c r="L27" s="59">
        <f t="shared" si="5"/>
        <v>630092.02</v>
      </c>
      <c r="M27" s="60">
        <v>0.8</v>
      </c>
      <c r="N27" s="48"/>
      <c r="O27" s="48"/>
      <c r="P27" s="52"/>
      <c r="Q27" s="59">
        <f t="shared" si="7"/>
        <v>2520365</v>
      </c>
      <c r="R27" s="59"/>
      <c r="S27" s="59"/>
      <c r="T27" s="59"/>
      <c r="U27" s="52"/>
      <c r="V27" s="52"/>
      <c r="W27" s="52"/>
      <c r="X27" s="1" t="b">
        <f t="shared" si="0"/>
        <v>1</v>
      </c>
      <c r="Y27" s="44">
        <f t="shared" si="1"/>
        <v>0.8</v>
      </c>
      <c r="Z27" s="45" t="b">
        <f t="shared" si="2"/>
        <v>1</v>
      </c>
      <c r="AA27" s="45" t="b">
        <f t="shared" si="3"/>
        <v>1</v>
      </c>
    </row>
    <row r="28" spans="1:27" ht="30" customHeight="1" x14ac:dyDescent="0.25">
      <c r="A28" s="217">
        <v>26</v>
      </c>
      <c r="B28" s="54" t="s">
        <v>351</v>
      </c>
      <c r="C28" s="186" t="s">
        <v>338</v>
      </c>
      <c r="D28" s="69" t="s">
        <v>352</v>
      </c>
      <c r="E28" s="69">
        <v>1010</v>
      </c>
      <c r="F28" s="187" t="s">
        <v>378</v>
      </c>
      <c r="G28" s="54" t="s">
        <v>372</v>
      </c>
      <c r="H28" s="57">
        <v>1.49</v>
      </c>
      <c r="I28" s="58" t="s">
        <v>396</v>
      </c>
      <c r="J28" s="48">
        <v>719107</v>
      </c>
      <c r="K28" s="48">
        <v>503374</v>
      </c>
      <c r="L28" s="59">
        <f t="shared" si="5"/>
        <v>215733</v>
      </c>
      <c r="M28" s="60">
        <v>0.7</v>
      </c>
      <c r="N28" s="48"/>
      <c r="O28" s="48"/>
      <c r="P28" s="52"/>
      <c r="Q28" s="59">
        <f t="shared" si="7"/>
        <v>503374</v>
      </c>
      <c r="R28" s="59"/>
      <c r="S28" s="59"/>
      <c r="T28" s="59"/>
      <c r="U28" s="52"/>
      <c r="V28" s="52"/>
      <c r="W28" s="52"/>
      <c r="X28" s="1" t="b">
        <f t="shared" si="4"/>
        <v>1</v>
      </c>
      <c r="Y28" s="44">
        <f t="shared" si="1"/>
        <v>0.7</v>
      </c>
      <c r="Z28" s="45" t="b">
        <f t="shared" si="2"/>
        <v>1</v>
      </c>
      <c r="AA28" s="45" t="b">
        <f t="shared" si="3"/>
        <v>1</v>
      </c>
    </row>
    <row r="29" spans="1:27" ht="30" customHeight="1" x14ac:dyDescent="0.25">
      <c r="A29" s="217">
        <v>27</v>
      </c>
      <c r="B29" s="54" t="s">
        <v>353</v>
      </c>
      <c r="C29" s="186" t="s">
        <v>338</v>
      </c>
      <c r="D29" s="69" t="s">
        <v>354</v>
      </c>
      <c r="E29" s="69">
        <v>1006</v>
      </c>
      <c r="F29" s="187" t="s">
        <v>379</v>
      </c>
      <c r="G29" s="54" t="s">
        <v>100</v>
      </c>
      <c r="H29" s="57">
        <v>0.95</v>
      </c>
      <c r="I29" s="58" t="s">
        <v>397</v>
      </c>
      <c r="J29" s="48">
        <v>1200000</v>
      </c>
      <c r="K29" s="48">
        <v>600000</v>
      </c>
      <c r="L29" s="59">
        <f t="shared" si="5"/>
        <v>600000</v>
      </c>
      <c r="M29" s="60">
        <v>0.5</v>
      </c>
      <c r="N29" s="48"/>
      <c r="O29" s="48"/>
      <c r="P29" s="52"/>
      <c r="Q29" s="59">
        <f t="shared" si="7"/>
        <v>600000</v>
      </c>
      <c r="R29" s="59"/>
      <c r="S29" s="59"/>
      <c r="T29" s="59"/>
      <c r="U29" s="52"/>
      <c r="V29" s="52"/>
      <c r="W29" s="52"/>
      <c r="X29" s="1" t="b">
        <f t="shared" si="0"/>
        <v>1</v>
      </c>
      <c r="Y29" s="44">
        <f t="shared" si="1"/>
        <v>0.5</v>
      </c>
      <c r="Z29" s="45" t="b">
        <f t="shared" si="2"/>
        <v>1</v>
      </c>
      <c r="AA29" s="45" t="b">
        <f t="shared" si="3"/>
        <v>1</v>
      </c>
    </row>
    <row r="30" spans="1:27" ht="30" customHeight="1" x14ac:dyDescent="0.25">
      <c r="A30" s="217">
        <v>28</v>
      </c>
      <c r="B30" s="54" t="s">
        <v>355</v>
      </c>
      <c r="C30" s="186" t="s">
        <v>338</v>
      </c>
      <c r="D30" s="69" t="s">
        <v>79</v>
      </c>
      <c r="E30" s="69">
        <v>1011</v>
      </c>
      <c r="F30" s="187" t="s">
        <v>380</v>
      </c>
      <c r="G30" s="54" t="s">
        <v>372</v>
      </c>
      <c r="H30" s="57">
        <v>4.5999999999999996</v>
      </c>
      <c r="I30" s="58" t="s">
        <v>398</v>
      </c>
      <c r="J30" s="48">
        <v>2496269</v>
      </c>
      <c r="K30" s="48">
        <v>1248134</v>
      </c>
      <c r="L30" s="59">
        <f t="shared" si="5"/>
        <v>1248135</v>
      </c>
      <c r="M30" s="60">
        <v>0.5</v>
      </c>
      <c r="N30" s="48"/>
      <c r="O30" s="48"/>
      <c r="P30" s="52"/>
      <c r="Q30" s="59">
        <f t="shared" si="7"/>
        <v>1248134</v>
      </c>
      <c r="R30" s="59"/>
      <c r="S30" s="59"/>
      <c r="T30" s="59"/>
      <c r="U30" s="52"/>
      <c r="V30" s="52"/>
      <c r="W30" s="52"/>
      <c r="X30" s="1" t="b">
        <f t="shared" si="0"/>
        <v>1</v>
      </c>
      <c r="Y30" s="44">
        <f t="shared" si="1"/>
        <v>0.5</v>
      </c>
      <c r="Z30" s="45" t="b">
        <f t="shared" si="2"/>
        <v>1</v>
      </c>
      <c r="AA30" s="45" t="b">
        <f t="shared" si="3"/>
        <v>1</v>
      </c>
    </row>
    <row r="31" spans="1:27" ht="30" customHeight="1" x14ac:dyDescent="0.25">
      <c r="A31" s="217">
        <v>29</v>
      </c>
      <c r="B31" s="54" t="s">
        <v>356</v>
      </c>
      <c r="C31" s="186" t="s">
        <v>338</v>
      </c>
      <c r="D31" s="69" t="s">
        <v>357</v>
      </c>
      <c r="E31" s="69">
        <v>1017</v>
      </c>
      <c r="F31" s="187" t="s">
        <v>381</v>
      </c>
      <c r="G31" s="54" t="s">
        <v>372</v>
      </c>
      <c r="H31" s="57">
        <v>2.37</v>
      </c>
      <c r="I31" s="58" t="s">
        <v>399</v>
      </c>
      <c r="J31" s="48">
        <v>1199952</v>
      </c>
      <c r="K31" s="48">
        <v>959961</v>
      </c>
      <c r="L31" s="59">
        <f t="shared" si="5"/>
        <v>239991</v>
      </c>
      <c r="M31" s="60">
        <v>0.8</v>
      </c>
      <c r="N31" s="48"/>
      <c r="O31" s="48"/>
      <c r="P31" s="52"/>
      <c r="Q31" s="59">
        <f t="shared" si="7"/>
        <v>959961</v>
      </c>
      <c r="R31" s="59"/>
      <c r="S31" s="59"/>
      <c r="T31" s="59"/>
      <c r="U31" s="52"/>
      <c r="V31" s="52"/>
      <c r="W31" s="52"/>
      <c r="X31" s="1" t="b">
        <f t="shared" si="0"/>
        <v>1</v>
      </c>
      <c r="Y31" s="44">
        <f t="shared" si="1"/>
        <v>0.8</v>
      </c>
      <c r="Z31" s="45" t="b">
        <f t="shared" si="2"/>
        <v>1</v>
      </c>
      <c r="AA31" s="45" t="b">
        <f t="shared" si="3"/>
        <v>1</v>
      </c>
    </row>
    <row r="32" spans="1:27" ht="30" customHeight="1" x14ac:dyDescent="0.25">
      <c r="A32" s="217">
        <v>30</v>
      </c>
      <c r="B32" s="54" t="s">
        <v>358</v>
      </c>
      <c r="C32" s="186" t="s">
        <v>338</v>
      </c>
      <c r="D32" s="69" t="s">
        <v>359</v>
      </c>
      <c r="E32" s="69">
        <v>1017</v>
      </c>
      <c r="F32" s="187" t="s">
        <v>382</v>
      </c>
      <c r="G32" s="54" t="s">
        <v>372</v>
      </c>
      <c r="H32" s="57">
        <v>2.3029999999999999</v>
      </c>
      <c r="I32" s="58" t="s">
        <v>400</v>
      </c>
      <c r="J32" s="48">
        <v>1198069</v>
      </c>
      <c r="K32" s="48">
        <v>958455</v>
      </c>
      <c r="L32" s="59">
        <f t="shared" si="5"/>
        <v>239614</v>
      </c>
      <c r="M32" s="60">
        <v>0.8</v>
      </c>
      <c r="N32" s="48"/>
      <c r="O32" s="48"/>
      <c r="P32" s="52"/>
      <c r="Q32" s="59">
        <f t="shared" si="7"/>
        <v>958455</v>
      </c>
      <c r="R32" s="59"/>
      <c r="S32" s="59"/>
      <c r="T32" s="59"/>
      <c r="U32" s="52"/>
      <c r="V32" s="52"/>
      <c r="W32" s="52"/>
      <c r="X32" s="1" t="b">
        <f t="shared" si="0"/>
        <v>1</v>
      </c>
      <c r="Y32" s="44">
        <f t="shared" si="1"/>
        <v>0.8</v>
      </c>
      <c r="Z32" s="45" t="b">
        <f t="shared" si="2"/>
        <v>1</v>
      </c>
      <c r="AA32" s="45" t="b">
        <f t="shared" si="3"/>
        <v>1</v>
      </c>
    </row>
    <row r="33" spans="1:27" ht="30" customHeight="1" x14ac:dyDescent="0.25">
      <c r="A33" s="217">
        <v>31</v>
      </c>
      <c r="B33" s="54" t="s">
        <v>360</v>
      </c>
      <c r="C33" s="186" t="s">
        <v>338</v>
      </c>
      <c r="D33" s="69" t="s">
        <v>71</v>
      </c>
      <c r="E33" s="69">
        <v>1002</v>
      </c>
      <c r="F33" s="187" t="s">
        <v>383</v>
      </c>
      <c r="G33" s="54" t="s">
        <v>372</v>
      </c>
      <c r="H33" s="57">
        <v>7.3879999999999999</v>
      </c>
      <c r="I33" s="58" t="s">
        <v>401</v>
      </c>
      <c r="J33" s="48">
        <v>2496760</v>
      </c>
      <c r="K33" s="48">
        <v>1248380</v>
      </c>
      <c r="L33" s="59">
        <f t="shared" si="5"/>
        <v>1248380</v>
      </c>
      <c r="M33" s="60">
        <v>0.5</v>
      </c>
      <c r="N33" s="48"/>
      <c r="O33" s="48"/>
      <c r="P33" s="52"/>
      <c r="Q33" s="59">
        <f t="shared" si="7"/>
        <v>1248380</v>
      </c>
      <c r="R33" s="59"/>
      <c r="S33" s="59"/>
      <c r="T33" s="59"/>
      <c r="U33" s="52"/>
      <c r="V33" s="52"/>
      <c r="W33" s="52"/>
      <c r="X33" s="1" t="b">
        <f t="shared" si="0"/>
        <v>1</v>
      </c>
      <c r="Y33" s="44">
        <f t="shared" si="1"/>
        <v>0.5</v>
      </c>
      <c r="Z33" s="45" t="b">
        <f t="shared" si="2"/>
        <v>1</v>
      </c>
      <c r="AA33" s="45" t="b">
        <f t="shared" si="3"/>
        <v>1</v>
      </c>
    </row>
    <row r="34" spans="1:27" ht="30" customHeight="1" x14ac:dyDescent="0.25">
      <c r="A34" s="217">
        <v>32</v>
      </c>
      <c r="B34" s="54" t="s">
        <v>361</v>
      </c>
      <c r="C34" s="55" t="s">
        <v>338</v>
      </c>
      <c r="D34" s="56" t="s">
        <v>362</v>
      </c>
      <c r="E34" s="56">
        <v>1007</v>
      </c>
      <c r="F34" s="54" t="s">
        <v>384</v>
      </c>
      <c r="G34" s="54" t="s">
        <v>372</v>
      </c>
      <c r="H34" s="57">
        <v>1.47</v>
      </c>
      <c r="I34" s="58" t="s">
        <v>402</v>
      </c>
      <c r="J34" s="48">
        <v>905499</v>
      </c>
      <c r="K34" s="48">
        <v>724399</v>
      </c>
      <c r="L34" s="59">
        <f>J34-K34</f>
        <v>181100</v>
      </c>
      <c r="M34" s="60">
        <v>0.8</v>
      </c>
      <c r="N34" s="48"/>
      <c r="O34" s="48"/>
      <c r="P34" s="52"/>
      <c r="Q34" s="59">
        <f t="shared" si="7"/>
        <v>724399</v>
      </c>
      <c r="R34" s="59"/>
      <c r="S34" s="59"/>
      <c r="T34" s="59"/>
      <c r="U34" s="52"/>
      <c r="V34" s="52"/>
      <c r="W34" s="52"/>
      <c r="X34" s="1" t="b">
        <f t="shared" ref="X34" si="8">K34=SUM(N34:W34)</f>
        <v>1</v>
      </c>
      <c r="Y34" s="44">
        <f t="shared" ref="Y34" si="9">ROUND(K34/J34,4)</f>
        <v>0.8</v>
      </c>
      <c r="Z34" s="45" t="b">
        <f t="shared" ref="Z34" si="10">Y34=M34</f>
        <v>1</v>
      </c>
      <c r="AA34" s="45" t="b">
        <f t="shared" ref="AA34" si="11">J34=K34+L34</f>
        <v>1</v>
      </c>
    </row>
    <row r="35" spans="1:27" ht="30" customHeight="1" x14ac:dyDescent="0.25">
      <c r="A35" s="217">
        <v>33</v>
      </c>
      <c r="B35" s="54" t="s">
        <v>363</v>
      </c>
      <c r="C35" s="55" t="s">
        <v>338</v>
      </c>
      <c r="D35" s="56" t="s">
        <v>364</v>
      </c>
      <c r="E35" s="56">
        <v>1021</v>
      </c>
      <c r="F35" s="54" t="s">
        <v>385</v>
      </c>
      <c r="G35" s="54" t="s">
        <v>100</v>
      </c>
      <c r="H35" s="57">
        <v>0.95</v>
      </c>
      <c r="I35" s="58" t="s">
        <v>388</v>
      </c>
      <c r="J35" s="48">
        <v>2117328</v>
      </c>
      <c r="K35" s="48">
        <v>1693862</v>
      </c>
      <c r="L35" s="59">
        <f t="shared" si="5"/>
        <v>423466</v>
      </c>
      <c r="M35" s="60">
        <v>0.8</v>
      </c>
      <c r="N35" s="48"/>
      <c r="O35" s="48"/>
      <c r="P35" s="52"/>
      <c r="Q35" s="59">
        <f t="shared" si="7"/>
        <v>1693862</v>
      </c>
      <c r="R35" s="59"/>
      <c r="S35" s="59"/>
      <c r="T35" s="59"/>
      <c r="U35" s="52"/>
      <c r="V35" s="52"/>
      <c r="W35" s="52"/>
      <c r="X35" s="1" t="b">
        <f t="shared" ref="X35:X41" si="12">K35=SUM(N35:W35)</f>
        <v>1</v>
      </c>
      <c r="Y35" s="44">
        <f t="shared" ref="Y35:Y41" si="13">ROUND(K35/J35,4)</f>
        <v>0.8</v>
      </c>
      <c r="Z35" s="45" t="b">
        <f t="shared" ref="Z35:Z38" si="14">Y35=M35</f>
        <v>1</v>
      </c>
      <c r="AA35" s="45" t="b">
        <f t="shared" ref="AA35:AA41" si="15">J35=K35+L35</f>
        <v>1</v>
      </c>
    </row>
    <row r="36" spans="1:27" ht="30" customHeight="1" x14ac:dyDescent="0.25">
      <c r="A36" s="217">
        <v>34</v>
      </c>
      <c r="B36" s="236" t="s">
        <v>424</v>
      </c>
      <c r="C36" s="234" t="s">
        <v>338</v>
      </c>
      <c r="D36" s="232" t="s">
        <v>88</v>
      </c>
      <c r="E36" s="273">
        <v>1020</v>
      </c>
      <c r="F36" s="230" t="s">
        <v>451</v>
      </c>
      <c r="G36" s="236" t="s">
        <v>372</v>
      </c>
      <c r="H36" s="65">
        <v>4.8</v>
      </c>
      <c r="I36" s="66" t="s">
        <v>452</v>
      </c>
      <c r="J36" s="61">
        <v>2449000</v>
      </c>
      <c r="K36" s="62">
        <v>1959200</v>
      </c>
      <c r="L36" s="63">
        <f t="shared" si="5"/>
        <v>489800</v>
      </c>
      <c r="M36" s="67">
        <v>0.8</v>
      </c>
      <c r="N36" s="62"/>
      <c r="O36" s="62"/>
      <c r="P36" s="68"/>
      <c r="Q36" s="63">
        <f t="shared" si="7"/>
        <v>1959200</v>
      </c>
      <c r="R36" s="63"/>
      <c r="S36" s="63"/>
      <c r="T36" s="68"/>
      <c r="U36" s="68"/>
      <c r="V36" s="68"/>
      <c r="W36" s="68"/>
      <c r="X36" s="1" t="b">
        <f t="shared" ref="X36" si="16">K36=SUM(N36:W36)</f>
        <v>1</v>
      </c>
      <c r="Y36" s="44">
        <f t="shared" ref="Y36" si="17">ROUND(K36/J36,4)</f>
        <v>0.8</v>
      </c>
      <c r="Z36" s="45" t="b">
        <f t="shared" ref="Z36" si="18">Y36=M36</f>
        <v>1</v>
      </c>
      <c r="AA36" s="45" t="b">
        <f t="shared" ref="AA36" si="19">J36=K36+L36</f>
        <v>1</v>
      </c>
    </row>
    <row r="37" spans="1:27" ht="30" customHeight="1" x14ac:dyDescent="0.25">
      <c r="A37" s="217">
        <v>35</v>
      </c>
      <c r="B37" s="236" t="s">
        <v>411</v>
      </c>
      <c r="C37" s="234" t="s">
        <v>338</v>
      </c>
      <c r="D37" s="232" t="s">
        <v>83</v>
      </c>
      <c r="E37" s="188">
        <v>1015</v>
      </c>
      <c r="F37" s="230" t="s">
        <v>438</v>
      </c>
      <c r="G37" s="64" t="s">
        <v>100</v>
      </c>
      <c r="H37" s="65">
        <v>3.887</v>
      </c>
      <c r="I37" s="66" t="s">
        <v>439</v>
      </c>
      <c r="J37" s="61">
        <v>6616280</v>
      </c>
      <c r="K37" s="62">
        <v>3308140</v>
      </c>
      <c r="L37" s="63">
        <f t="shared" si="5"/>
        <v>3308140</v>
      </c>
      <c r="M37" s="67">
        <v>0.5</v>
      </c>
      <c r="N37" s="62"/>
      <c r="O37" s="62"/>
      <c r="P37" s="68"/>
      <c r="Q37" s="63">
        <f t="shared" si="7"/>
        <v>3308140</v>
      </c>
      <c r="R37" s="63"/>
      <c r="S37" s="63"/>
      <c r="T37" s="68"/>
      <c r="U37" s="68"/>
      <c r="V37" s="68"/>
      <c r="W37" s="68"/>
      <c r="X37" s="1" t="b">
        <f t="shared" ref="X37" si="20">K37=SUM(N37:W37)</f>
        <v>1</v>
      </c>
      <c r="Y37" s="44">
        <f t="shared" ref="Y37" si="21">ROUND(K37/J37,4)</f>
        <v>0.5</v>
      </c>
      <c r="Z37" s="45" t="b">
        <f t="shared" ref="Z37" si="22">Y37=M37</f>
        <v>1</v>
      </c>
      <c r="AA37" s="45" t="b">
        <f t="shared" ref="AA37" si="23">J37=K37+L37</f>
        <v>1</v>
      </c>
    </row>
    <row r="38" spans="1:27" ht="30" customHeight="1" x14ac:dyDescent="0.25">
      <c r="A38" s="216" t="s">
        <v>956</v>
      </c>
      <c r="B38" s="189" t="s">
        <v>365</v>
      </c>
      <c r="C38" s="204" t="s">
        <v>336</v>
      </c>
      <c r="D38" s="192" t="s">
        <v>82</v>
      </c>
      <c r="E38" s="192">
        <v>1014</v>
      </c>
      <c r="F38" s="189" t="s">
        <v>386</v>
      </c>
      <c r="G38" s="189" t="s">
        <v>100</v>
      </c>
      <c r="H38" s="194">
        <v>5.2450000000000001</v>
      </c>
      <c r="I38" s="195" t="s">
        <v>403</v>
      </c>
      <c r="J38" s="197">
        <v>12000000</v>
      </c>
      <c r="K38" s="197">
        <v>2629652.23</v>
      </c>
      <c r="L38" s="198">
        <f t="shared" si="5"/>
        <v>9370347.7699999996</v>
      </c>
      <c r="M38" s="199">
        <v>0.8</v>
      </c>
      <c r="N38" s="48"/>
      <c r="O38" s="48"/>
      <c r="P38" s="52"/>
      <c r="Q38" s="198">
        <v>0</v>
      </c>
      <c r="R38" s="198">
        <v>2629652.23</v>
      </c>
      <c r="S38" s="198"/>
      <c r="T38" s="59"/>
      <c r="U38" s="52"/>
      <c r="V38" s="52"/>
      <c r="W38" s="52"/>
      <c r="X38" s="1" t="b">
        <f t="shared" si="12"/>
        <v>1</v>
      </c>
      <c r="Y38" s="44">
        <f t="shared" si="13"/>
        <v>0.21909999999999999</v>
      </c>
      <c r="Z38" s="45" t="b">
        <f t="shared" si="14"/>
        <v>0</v>
      </c>
      <c r="AA38" s="45" t="b">
        <f t="shared" si="15"/>
        <v>1</v>
      </c>
    </row>
    <row r="39" spans="1:27" ht="20.100000000000001" customHeight="1" x14ac:dyDescent="0.25">
      <c r="A39" s="262" t="s">
        <v>45</v>
      </c>
      <c r="B39" s="262"/>
      <c r="C39" s="262"/>
      <c r="D39" s="262"/>
      <c r="E39" s="262"/>
      <c r="F39" s="262"/>
      <c r="G39" s="262"/>
      <c r="H39" s="70">
        <f>SUM(H3:H38)</f>
        <v>111.185</v>
      </c>
      <c r="I39" s="71" t="s">
        <v>14</v>
      </c>
      <c r="J39" s="72">
        <f>SUM(J3:J38)</f>
        <v>200581808.69000003</v>
      </c>
      <c r="K39" s="72">
        <f>SUM(K3:K38)</f>
        <v>137544468.22999999</v>
      </c>
      <c r="L39" s="72">
        <f>SUM(L3:L38)</f>
        <v>63037340.460000008</v>
      </c>
      <c r="M39" s="221" t="s">
        <v>14</v>
      </c>
      <c r="N39" s="72">
        <f t="shared" ref="N39:W39" si="24">SUM(N3:N38)</f>
        <v>0</v>
      </c>
      <c r="O39" s="72">
        <f t="shared" si="24"/>
        <v>2757702.38</v>
      </c>
      <c r="P39" s="72">
        <f t="shared" si="24"/>
        <v>9018655.9000000004</v>
      </c>
      <c r="Q39" s="72">
        <f t="shared" si="24"/>
        <v>57329984.120000005</v>
      </c>
      <c r="R39" s="72">
        <f t="shared" si="24"/>
        <v>43006030.629999995</v>
      </c>
      <c r="S39" s="72">
        <f t="shared" si="24"/>
        <v>23041369.600000001</v>
      </c>
      <c r="T39" s="72">
        <f t="shared" si="24"/>
        <v>2390725.6</v>
      </c>
      <c r="U39" s="72">
        <f t="shared" si="24"/>
        <v>0</v>
      </c>
      <c r="V39" s="72">
        <f t="shared" si="24"/>
        <v>0</v>
      </c>
      <c r="W39" s="72">
        <f t="shared" si="24"/>
        <v>0</v>
      </c>
      <c r="X39" s="1" t="b">
        <f t="shared" si="12"/>
        <v>1</v>
      </c>
      <c r="Y39" s="44">
        <f t="shared" si="13"/>
        <v>0.68569999999999998</v>
      </c>
      <c r="Z39" s="45" t="s">
        <v>14</v>
      </c>
      <c r="AA39" s="45" t="b">
        <f t="shared" si="15"/>
        <v>1</v>
      </c>
    </row>
    <row r="40" spans="1:27" ht="20.100000000000001" customHeight="1" x14ac:dyDescent="0.25">
      <c r="A40" s="261" t="s">
        <v>38</v>
      </c>
      <c r="B40" s="261"/>
      <c r="C40" s="261"/>
      <c r="D40" s="261"/>
      <c r="E40" s="261"/>
      <c r="F40" s="261"/>
      <c r="G40" s="261"/>
      <c r="H40" s="75">
        <f>SUMIF($C$3:$C$38,"K",H3:H38)</f>
        <v>50.721000000000004</v>
      </c>
      <c r="I40" s="76" t="s">
        <v>14</v>
      </c>
      <c r="J40" s="77">
        <f>SUMIF($C$3:$C$38,"K",J3:J38)</f>
        <v>121230896.67</v>
      </c>
      <c r="K40" s="77">
        <f>SUMIF($C$3:$C$38,"K",K3:K38)</f>
        <v>86282363</v>
      </c>
      <c r="L40" s="77">
        <f>SUMIF($C$3:$C$38,"K",L3:L38)</f>
        <v>34948533.670000002</v>
      </c>
      <c r="M40" s="222" t="s">
        <v>14</v>
      </c>
      <c r="N40" s="77">
        <f t="shared" ref="N40:W40" si="25">SUMIF($C$3:$C$38,"K",N3:N38)</f>
        <v>0</v>
      </c>
      <c r="O40" s="77">
        <f t="shared" si="25"/>
        <v>2757702.38</v>
      </c>
      <c r="P40" s="77">
        <f t="shared" si="25"/>
        <v>9018655.9000000004</v>
      </c>
      <c r="Q40" s="77">
        <f t="shared" si="25"/>
        <v>21634700.120000005</v>
      </c>
      <c r="R40" s="77">
        <f t="shared" si="25"/>
        <v>33385441.399999999</v>
      </c>
      <c r="S40" s="77">
        <f t="shared" si="25"/>
        <v>17095137.600000001</v>
      </c>
      <c r="T40" s="77">
        <f t="shared" si="25"/>
        <v>2390725.6</v>
      </c>
      <c r="U40" s="77">
        <f t="shared" si="25"/>
        <v>0</v>
      </c>
      <c r="V40" s="77">
        <f t="shared" si="25"/>
        <v>0</v>
      </c>
      <c r="W40" s="77">
        <f t="shared" si="25"/>
        <v>0</v>
      </c>
      <c r="X40" s="1" t="b">
        <f t="shared" ref="X40" si="26">K40=SUM(N40:W40)</f>
        <v>1</v>
      </c>
      <c r="Y40" s="44">
        <f t="shared" ref="Y40" si="27">ROUND(K40/J40,4)</f>
        <v>0.7117</v>
      </c>
      <c r="Z40" s="45" t="s">
        <v>14</v>
      </c>
      <c r="AA40" s="45" t="b">
        <f t="shared" ref="AA40" si="28">J40=K40+L40</f>
        <v>1</v>
      </c>
    </row>
    <row r="41" spans="1:27" ht="20.100000000000001" customHeight="1" x14ac:dyDescent="0.25">
      <c r="A41" s="262" t="s">
        <v>39</v>
      </c>
      <c r="B41" s="262"/>
      <c r="C41" s="262"/>
      <c r="D41" s="262"/>
      <c r="E41" s="262"/>
      <c r="F41" s="262"/>
      <c r="G41" s="262"/>
      <c r="H41" s="70">
        <f>SUMIF($C$3:$C$38,"N",H3:H38)</f>
        <v>50.521999999999998</v>
      </c>
      <c r="I41" s="71" t="s">
        <v>14</v>
      </c>
      <c r="J41" s="72">
        <f>SUMIF($C$3:$C$38,"N",J3:J38)</f>
        <v>47435833.019999996</v>
      </c>
      <c r="K41" s="72">
        <f>SUMIF($C$3:$C$38,"N",K3:K38)</f>
        <v>32700390</v>
      </c>
      <c r="L41" s="72">
        <f>SUMIF($C$3:$C$38,"N",L3:L38)</f>
        <v>14735443.02</v>
      </c>
      <c r="M41" s="74" t="s">
        <v>14</v>
      </c>
      <c r="N41" s="73">
        <f t="shared" ref="N41:W41" si="29">SUMIF($C$3:$C$38,"N",N3:N38)</f>
        <v>0</v>
      </c>
      <c r="O41" s="73">
        <f t="shared" si="29"/>
        <v>0</v>
      </c>
      <c r="P41" s="73">
        <f t="shared" si="29"/>
        <v>0</v>
      </c>
      <c r="Q41" s="73">
        <f t="shared" si="29"/>
        <v>32700390</v>
      </c>
      <c r="R41" s="73">
        <f t="shared" si="29"/>
        <v>0</v>
      </c>
      <c r="S41" s="73">
        <f t="shared" si="29"/>
        <v>0</v>
      </c>
      <c r="T41" s="73">
        <f t="shared" si="29"/>
        <v>0</v>
      </c>
      <c r="U41" s="73">
        <f t="shared" si="29"/>
        <v>0</v>
      </c>
      <c r="V41" s="73">
        <f t="shared" si="29"/>
        <v>0</v>
      </c>
      <c r="W41" s="73">
        <f t="shared" si="29"/>
        <v>0</v>
      </c>
      <c r="X41" s="1" t="b">
        <f t="shared" si="12"/>
        <v>1</v>
      </c>
      <c r="Y41" s="44">
        <f t="shared" si="13"/>
        <v>0.68940000000000001</v>
      </c>
      <c r="Z41" s="45" t="s">
        <v>14</v>
      </c>
      <c r="AA41" s="45" t="b">
        <f t="shared" si="15"/>
        <v>1</v>
      </c>
    </row>
    <row r="42" spans="1:27" ht="20.100000000000001" customHeight="1" x14ac:dyDescent="0.25">
      <c r="A42" s="261" t="s">
        <v>40</v>
      </c>
      <c r="B42" s="261"/>
      <c r="C42" s="261"/>
      <c r="D42" s="261"/>
      <c r="E42" s="261"/>
      <c r="F42" s="261"/>
      <c r="G42" s="261"/>
      <c r="H42" s="75">
        <f>SUMIF($C$3:$C$38,"W",H3:H38)</f>
        <v>9.9420000000000002</v>
      </c>
      <c r="I42" s="76" t="s">
        <v>14</v>
      </c>
      <c r="J42" s="77">
        <f>SUMIF($C$3:$C$38,"W",J3:J38)</f>
        <v>31915079</v>
      </c>
      <c r="K42" s="77">
        <f>SUMIF($C$3:$C$38,"W",K3:K38)</f>
        <v>18561715.23</v>
      </c>
      <c r="L42" s="77">
        <f>SUMIF($C$3:$C$38,"W",L3:L38)</f>
        <v>13353363.77</v>
      </c>
      <c r="M42" s="79" t="s">
        <v>14</v>
      </c>
      <c r="N42" s="78">
        <f t="shared" ref="N42:W42" si="30">SUMIF($C$3:$C$38,"W",N3:N38)</f>
        <v>0</v>
      </c>
      <c r="O42" s="78">
        <f t="shared" si="30"/>
        <v>0</v>
      </c>
      <c r="P42" s="78">
        <f t="shared" si="30"/>
        <v>0</v>
      </c>
      <c r="Q42" s="78">
        <f t="shared" si="30"/>
        <v>2994894</v>
      </c>
      <c r="R42" s="78">
        <f t="shared" si="30"/>
        <v>9620589.2300000004</v>
      </c>
      <c r="S42" s="78">
        <f t="shared" si="30"/>
        <v>5946232</v>
      </c>
      <c r="T42" s="78">
        <f t="shared" si="30"/>
        <v>0</v>
      </c>
      <c r="U42" s="78">
        <f t="shared" si="30"/>
        <v>0</v>
      </c>
      <c r="V42" s="78">
        <f t="shared" si="30"/>
        <v>0</v>
      </c>
      <c r="W42" s="78">
        <f t="shared" si="30"/>
        <v>0</v>
      </c>
      <c r="X42" s="1" t="b">
        <f t="shared" ref="X42" si="31">K42=SUM(N42:W42)</f>
        <v>1</v>
      </c>
      <c r="Y42" s="44">
        <f t="shared" ref="Y42" si="32">ROUND(K42/J42,4)</f>
        <v>0.58160000000000001</v>
      </c>
      <c r="Z42" s="45" t="s">
        <v>14</v>
      </c>
      <c r="AA42" s="45" t="b">
        <f t="shared" ref="AA42" si="33">J42=K42+L42</f>
        <v>1</v>
      </c>
    </row>
    <row r="43" spans="1:27" x14ac:dyDescent="0.25">
      <c r="A43" s="34"/>
      <c r="B43" s="34"/>
      <c r="C43" s="34"/>
      <c r="D43" s="34"/>
      <c r="E43" s="34"/>
      <c r="F43" s="34"/>
      <c r="G43" s="34"/>
    </row>
    <row r="44" spans="1:27" x14ac:dyDescent="0.25">
      <c r="A44" s="32" t="s">
        <v>25</v>
      </c>
      <c r="B44" s="32"/>
      <c r="C44" s="32"/>
      <c r="D44" s="32"/>
      <c r="E44" s="32"/>
      <c r="F44" s="32"/>
      <c r="G44" s="32"/>
      <c r="H44" s="14"/>
      <c r="I44" s="14"/>
      <c r="J44" s="6"/>
      <c r="K44" s="14"/>
      <c r="L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"/>
      <c r="AA44" s="45"/>
    </row>
    <row r="45" spans="1:27" x14ac:dyDescent="0.25">
      <c r="A45" s="33" t="s">
        <v>26</v>
      </c>
      <c r="B45" s="33"/>
      <c r="C45" s="33"/>
      <c r="D45" s="33"/>
      <c r="E45" s="33"/>
      <c r="F45" s="33"/>
      <c r="G45" s="33"/>
      <c r="H45" s="14"/>
      <c r="I45" s="14"/>
      <c r="J45" s="30"/>
      <c r="K45" s="14"/>
      <c r="L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"/>
    </row>
    <row r="46" spans="1:27" x14ac:dyDescent="0.25">
      <c r="A46" s="32" t="s">
        <v>43</v>
      </c>
      <c r="B46" s="34"/>
      <c r="C46" s="34"/>
      <c r="D46" s="34"/>
      <c r="E46" s="34"/>
      <c r="F46" s="34"/>
      <c r="G46" s="34"/>
      <c r="J46" s="29"/>
    </row>
    <row r="47" spans="1:27" x14ac:dyDescent="0.25">
      <c r="A47" s="35" t="s">
        <v>48</v>
      </c>
      <c r="B47" s="35"/>
      <c r="C47" s="35"/>
      <c r="D47" s="35"/>
      <c r="E47" s="35"/>
      <c r="F47" s="35"/>
      <c r="G47" s="35"/>
      <c r="J47" s="29"/>
    </row>
  </sheetData>
  <mergeCells count="18">
    <mergeCell ref="D1:D2"/>
    <mergeCell ref="A42:G42"/>
    <mergeCell ref="A41:G41"/>
    <mergeCell ref="E1:E2"/>
    <mergeCell ref="A39:G39"/>
    <mergeCell ref="A1:A2"/>
    <mergeCell ref="B1:B2"/>
    <mergeCell ref="C1:C2"/>
    <mergeCell ref="F1:F2"/>
    <mergeCell ref="G1:G2"/>
    <mergeCell ref="A40:G40"/>
    <mergeCell ref="L1:L2"/>
    <mergeCell ref="M1:M2"/>
    <mergeCell ref="N1:W1"/>
    <mergeCell ref="H1:H2"/>
    <mergeCell ref="I1:I2"/>
    <mergeCell ref="J1:J2"/>
    <mergeCell ref="K1:K2"/>
  </mergeCells>
  <conditionalFormatting sqref="X3:AA40">
    <cfRule type="cellIs" dxfId="56" priority="15" operator="equal">
      <formula>FALSE</formula>
    </cfRule>
  </conditionalFormatting>
  <conditionalFormatting sqref="X3:Z40">
    <cfRule type="containsText" dxfId="55" priority="13" operator="containsText" text="fałsz">
      <formula>NOT(ISERROR(SEARCH("fałsz",X3)))</formula>
    </cfRule>
  </conditionalFormatting>
  <conditionalFormatting sqref="AA44">
    <cfRule type="cellIs" dxfId="54" priority="12" operator="equal">
      <formula>FALSE</formula>
    </cfRule>
  </conditionalFormatting>
  <conditionalFormatting sqref="AA44">
    <cfRule type="cellIs" dxfId="53" priority="11" operator="equal">
      <formula>FALSE</formula>
    </cfRule>
  </conditionalFormatting>
  <conditionalFormatting sqref="Y42:Z42">
    <cfRule type="cellIs" dxfId="52" priority="10" operator="equal">
      <formula>FALSE</formula>
    </cfRule>
  </conditionalFormatting>
  <conditionalFormatting sqref="X42">
    <cfRule type="cellIs" dxfId="51" priority="9" operator="equal">
      <formula>FALSE</formula>
    </cfRule>
  </conditionalFormatting>
  <conditionalFormatting sqref="X42:Z42">
    <cfRule type="containsText" dxfId="50" priority="8" operator="containsText" text="fałsz">
      <formula>NOT(ISERROR(SEARCH("fałsz",X42)))</formula>
    </cfRule>
  </conditionalFormatting>
  <conditionalFormatting sqref="AA42">
    <cfRule type="cellIs" dxfId="49" priority="7" operator="equal">
      <formula>FALSE</formula>
    </cfRule>
  </conditionalFormatting>
  <conditionalFormatting sqref="AA42">
    <cfRule type="cellIs" dxfId="48" priority="6" operator="equal">
      <formula>FALSE</formula>
    </cfRule>
  </conditionalFormatting>
  <conditionalFormatting sqref="Y41:Z41">
    <cfRule type="cellIs" dxfId="47" priority="5" operator="equal">
      <formula>FALSE</formula>
    </cfRule>
  </conditionalFormatting>
  <conditionalFormatting sqref="X41">
    <cfRule type="cellIs" dxfId="46" priority="4" operator="equal">
      <formula>FALSE</formula>
    </cfRule>
  </conditionalFormatting>
  <conditionalFormatting sqref="X41:Z41">
    <cfRule type="containsText" dxfId="45" priority="3" operator="containsText" text="fałsz">
      <formula>NOT(ISERROR(SEARCH("fałsz",X41)))</formula>
    </cfRule>
  </conditionalFormatting>
  <conditionalFormatting sqref="AA41">
    <cfRule type="cellIs" dxfId="44" priority="2" operator="equal">
      <formula>FALSE</formula>
    </cfRule>
  </conditionalFormatting>
  <conditionalFormatting sqref="AA41">
    <cfRule type="cellIs" dxfId="43" priority="1" operator="equal">
      <formula>FALSE</formula>
    </cfRule>
  </conditionalFormatting>
  <dataValidations count="3">
    <dataValidation type="list" allowBlank="1" showInputMessage="1" showErrorMessage="1" sqref="C3:C35 C38">
      <formula1>"N,K,W"</formula1>
    </dataValidation>
    <dataValidation type="list" allowBlank="1" showInputMessage="1" showErrorMessage="1" sqref="G3:G38">
      <formula1>"B,P,R"</formula1>
    </dataValidation>
    <dataValidation type="list" allowBlank="1" showInputMessage="1" showErrorMessage="1" sqref="C36:C37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łódzkie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4"/>
  <sheetViews>
    <sheetView showGridLines="0" view="pageBreakPreview" zoomScale="85" zoomScaleNormal="100" zoomScaleSheetLayoutView="85" workbookViewId="0">
      <selection sqref="A1:A2"/>
    </sheetView>
  </sheetViews>
  <sheetFormatPr defaultColWidth="9.140625" defaultRowHeight="15" x14ac:dyDescent="0.25"/>
  <cols>
    <col min="1" max="1" width="15.7109375" style="42" customWidth="1"/>
    <col min="2" max="2" width="15.7109375" style="3" customWidth="1"/>
    <col min="3" max="3" width="17" style="3" customWidth="1"/>
    <col min="4" max="6" width="15.7109375" style="3" customWidth="1"/>
    <col min="7" max="7" width="61.85546875" style="3" customWidth="1"/>
    <col min="8" max="9" width="15.7109375" style="3" customWidth="1"/>
    <col min="10" max="10" width="17" style="3" customWidth="1"/>
    <col min="11" max="11" width="15.7109375" style="4" customWidth="1"/>
    <col min="12" max="13" width="15.7109375" style="3" customWidth="1"/>
    <col min="14" max="14" width="15.7109375" style="1" customWidth="1"/>
    <col min="15" max="24" width="15.7109375" style="3" customWidth="1"/>
    <col min="25" max="27" width="15.7109375" style="14" customWidth="1"/>
    <col min="28" max="28" width="15.7109375" style="3" customWidth="1"/>
    <col min="29" max="16384" width="9.140625" style="3"/>
  </cols>
  <sheetData>
    <row r="1" spans="1:28" ht="20.100000000000001" customHeight="1" x14ac:dyDescent="0.25">
      <c r="A1" s="259" t="s">
        <v>4</v>
      </c>
      <c r="B1" s="259" t="s">
        <v>5</v>
      </c>
      <c r="C1" s="263" t="s">
        <v>44</v>
      </c>
      <c r="D1" s="257" t="s">
        <v>6</v>
      </c>
      <c r="E1" s="259" t="s">
        <v>33</v>
      </c>
      <c r="F1" s="257" t="s">
        <v>15</v>
      </c>
      <c r="G1" s="259" t="s">
        <v>7</v>
      </c>
      <c r="H1" s="259" t="s">
        <v>27</v>
      </c>
      <c r="I1" s="259" t="s">
        <v>8</v>
      </c>
      <c r="J1" s="259" t="s">
        <v>28</v>
      </c>
      <c r="K1" s="260" t="s">
        <v>9</v>
      </c>
      <c r="L1" s="259" t="s">
        <v>17</v>
      </c>
      <c r="M1" s="257" t="s">
        <v>13</v>
      </c>
      <c r="N1" s="259" t="s">
        <v>11</v>
      </c>
      <c r="O1" s="259" t="s">
        <v>12</v>
      </c>
      <c r="P1" s="259"/>
      <c r="Q1" s="259"/>
      <c r="R1" s="259"/>
      <c r="S1" s="259"/>
      <c r="T1" s="259"/>
      <c r="U1" s="259"/>
      <c r="V1" s="259"/>
      <c r="W1" s="259"/>
      <c r="X1" s="259"/>
    </row>
    <row r="2" spans="1:28" ht="20.100000000000001" customHeight="1" x14ac:dyDescent="0.25">
      <c r="A2" s="259"/>
      <c r="B2" s="259"/>
      <c r="C2" s="264"/>
      <c r="D2" s="258"/>
      <c r="E2" s="259"/>
      <c r="F2" s="258"/>
      <c r="G2" s="259"/>
      <c r="H2" s="259"/>
      <c r="I2" s="259"/>
      <c r="J2" s="259"/>
      <c r="K2" s="260"/>
      <c r="L2" s="259"/>
      <c r="M2" s="258"/>
      <c r="N2" s="259"/>
      <c r="O2" s="37">
        <v>2019</v>
      </c>
      <c r="P2" s="37">
        <v>2020</v>
      </c>
      <c r="Q2" s="37">
        <v>2021</v>
      </c>
      <c r="R2" s="37">
        <v>2022</v>
      </c>
      <c r="S2" s="37">
        <v>2023</v>
      </c>
      <c r="T2" s="37">
        <v>2024</v>
      </c>
      <c r="U2" s="37">
        <v>2025</v>
      </c>
      <c r="V2" s="37">
        <v>2026</v>
      </c>
      <c r="W2" s="37">
        <v>2027</v>
      </c>
      <c r="X2" s="37">
        <v>2028</v>
      </c>
      <c r="Y2" s="1" t="s">
        <v>29</v>
      </c>
      <c r="Z2" s="1" t="s">
        <v>30</v>
      </c>
      <c r="AA2" s="1" t="s">
        <v>31</v>
      </c>
      <c r="AB2" s="43" t="s">
        <v>32</v>
      </c>
    </row>
    <row r="3" spans="1:28" ht="30" customHeight="1" x14ac:dyDescent="0.25">
      <c r="A3" s="203">
        <v>1</v>
      </c>
      <c r="B3" s="189" t="s">
        <v>89</v>
      </c>
      <c r="C3" s="190" t="s">
        <v>90</v>
      </c>
      <c r="D3" s="191" t="s">
        <v>91</v>
      </c>
      <c r="E3" s="192" t="s">
        <v>92</v>
      </c>
      <c r="F3" s="193" t="s">
        <v>53</v>
      </c>
      <c r="G3" s="189" t="s">
        <v>93</v>
      </c>
      <c r="H3" s="189" t="s">
        <v>94</v>
      </c>
      <c r="I3" s="194">
        <v>1.0509999999999999</v>
      </c>
      <c r="J3" s="195" t="s">
        <v>95</v>
      </c>
      <c r="K3" s="196">
        <v>7257393.6900000004</v>
      </c>
      <c r="L3" s="197">
        <v>3628696</v>
      </c>
      <c r="M3" s="198">
        <v>3628697.6900000004</v>
      </c>
      <c r="N3" s="199">
        <v>0.5</v>
      </c>
      <c r="O3" s="197">
        <v>0</v>
      </c>
      <c r="P3" s="197">
        <v>1000000</v>
      </c>
      <c r="Q3" s="200">
        <v>2000000</v>
      </c>
      <c r="R3" s="200">
        <v>628696</v>
      </c>
      <c r="S3" s="200"/>
      <c r="T3" s="200"/>
      <c r="U3" s="200"/>
      <c r="V3" s="200"/>
      <c r="W3" s="200"/>
      <c r="X3" s="200"/>
      <c r="Y3" s="1" t="b">
        <f t="shared" ref="Y3:Y66" si="0">L3=SUM(O3:X3)</f>
        <v>1</v>
      </c>
      <c r="Z3" s="44">
        <f t="shared" ref="Z3:Z67" si="1">ROUND(L3/K3,4)</f>
        <v>0.5</v>
      </c>
      <c r="AA3" s="45" t="b">
        <f t="shared" ref="AA3:AA67" si="2">Z3=N3</f>
        <v>1</v>
      </c>
      <c r="AB3" s="45" t="b">
        <f t="shared" ref="AB3:AB67" si="3">K3=L3+M3</f>
        <v>1</v>
      </c>
    </row>
    <row r="4" spans="1:28" ht="30" customHeight="1" x14ac:dyDescent="0.25">
      <c r="A4" s="203">
        <v>2</v>
      </c>
      <c r="B4" s="189" t="s">
        <v>96</v>
      </c>
      <c r="C4" s="190" t="s">
        <v>90</v>
      </c>
      <c r="D4" s="191" t="s">
        <v>97</v>
      </c>
      <c r="E4" s="192" t="s">
        <v>98</v>
      </c>
      <c r="F4" s="193" t="s">
        <v>65</v>
      </c>
      <c r="G4" s="189" t="s">
        <v>99</v>
      </c>
      <c r="H4" s="189" t="s">
        <v>100</v>
      </c>
      <c r="I4" s="194">
        <v>0.61899999999999999</v>
      </c>
      <c r="J4" s="195" t="s">
        <v>95</v>
      </c>
      <c r="K4" s="196">
        <v>1031777.64</v>
      </c>
      <c r="L4" s="197">
        <v>773833</v>
      </c>
      <c r="M4" s="198">
        <v>257944.64</v>
      </c>
      <c r="N4" s="199">
        <v>0.75</v>
      </c>
      <c r="O4" s="197">
        <v>0</v>
      </c>
      <c r="P4" s="197">
        <v>0</v>
      </c>
      <c r="Q4" s="200">
        <v>375000</v>
      </c>
      <c r="R4" s="200">
        <v>398833</v>
      </c>
      <c r="S4" s="200"/>
      <c r="T4" s="200"/>
      <c r="U4" s="200"/>
      <c r="V4" s="200"/>
      <c r="W4" s="200"/>
      <c r="X4" s="200"/>
      <c r="Y4" s="1" t="b">
        <f t="shared" ref="Y4:Y67" si="4">L4=SUM(O4:X4)</f>
        <v>1</v>
      </c>
      <c r="Z4" s="44">
        <f t="shared" si="1"/>
        <v>0.75</v>
      </c>
      <c r="AA4" s="45" t="b">
        <f t="shared" si="2"/>
        <v>1</v>
      </c>
      <c r="AB4" s="45" t="b">
        <f t="shared" si="3"/>
        <v>1</v>
      </c>
    </row>
    <row r="5" spans="1:28" ht="30" customHeight="1" x14ac:dyDescent="0.25">
      <c r="A5" s="203">
        <v>3</v>
      </c>
      <c r="B5" s="189" t="s">
        <v>101</v>
      </c>
      <c r="C5" s="190" t="s">
        <v>90</v>
      </c>
      <c r="D5" s="191" t="s">
        <v>102</v>
      </c>
      <c r="E5" s="192" t="s">
        <v>103</v>
      </c>
      <c r="F5" s="193" t="s">
        <v>62</v>
      </c>
      <c r="G5" s="189" t="s">
        <v>104</v>
      </c>
      <c r="H5" s="189" t="s">
        <v>100</v>
      </c>
      <c r="I5" s="194">
        <v>2.5640000000000001</v>
      </c>
      <c r="J5" s="195" t="s">
        <v>105</v>
      </c>
      <c r="K5" s="196">
        <v>4651488.51</v>
      </c>
      <c r="L5" s="197">
        <v>3721190</v>
      </c>
      <c r="M5" s="198">
        <v>930298.50999999978</v>
      </c>
      <c r="N5" s="199">
        <v>0.8</v>
      </c>
      <c r="O5" s="197">
        <v>0</v>
      </c>
      <c r="P5" s="197">
        <v>1000000</v>
      </c>
      <c r="Q5" s="200">
        <v>2000000</v>
      </c>
      <c r="R5" s="200">
        <v>721190</v>
      </c>
      <c r="S5" s="200"/>
      <c r="T5" s="200"/>
      <c r="U5" s="200"/>
      <c r="V5" s="200"/>
      <c r="W5" s="200"/>
      <c r="X5" s="200"/>
      <c r="Y5" s="1" t="b">
        <f t="shared" si="0"/>
        <v>1</v>
      </c>
      <c r="Z5" s="44">
        <f t="shared" si="1"/>
        <v>0.8</v>
      </c>
      <c r="AA5" s="45" t="b">
        <f t="shared" si="2"/>
        <v>1</v>
      </c>
      <c r="AB5" s="45" t="b">
        <f t="shared" si="3"/>
        <v>1</v>
      </c>
    </row>
    <row r="6" spans="1:28" ht="30" customHeight="1" x14ac:dyDescent="0.25">
      <c r="A6" s="203">
        <v>4</v>
      </c>
      <c r="B6" s="189" t="s">
        <v>950</v>
      </c>
      <c r="C6" s="190" t="s">
        <v>90</v>
      </c>
      <c r="D6" s="191" t="s">
        <v>300</v>
      </c>
      <c r="E6" s="192" t="s">
        <v>951</v>
      </c>
      <c r="F6" s="193" t="s">
        <v>49</v>
      </c>
      <c r="G6" s="189" t="s">
        <v>952</v>
      </c>
      <c r="H6" s="189" t="s">
        <v>94</v>
      </c>
      <c r="I6" s="194">
        <v>0.78</v>
      </c>
      <c r="J6" s="195" t="s">
        <v>953</v>
      </c>
      <c r="K6" s="196">
        <v>2500130</v>
      </c>
      <c r="L6" s="197">
        <v>1250065</v>
      </c>
      <c r="M6" s="198">
        <v>1250065</v>
      </c>
      <c r="N6" s="199">
        <v>0.5</v>
      </c>
      <c r="O6" s="197">
        <v>0</v>
      </c>
      <c r="P6" s="197">
        <v>658327</v>
      </c>
      <c r="Q6" s="200">
        <v>591738</v>
      </c>
      <c r="R6" s="200">
        <v>0</v>
      </c>
      <c r="S6" s="200"/>
      <c r="T6" s="200"/>
      <c r="U6" s="200"/>
      <c r="V6" s="200"/>
      <c r="W6" s="200"/>
      <c r="X6" s="200"/>
      <c r="Y6" s="1" t="b">
        <f t="shared" si="0"/>
        <v>1</v>
      </c>
      <c r="Z6" s="44">
        <f t="shared" si="1"/>
        <v>0.5</v>
      </c>
      <c r="AA6" s="45" t="b">
        <f t="shared" si="2"/>
        <v>1</v>
      </c>
      <c r="AB6" s="45" t="b">
        <f t="shared" si="3"/>
        <v>1</v>
      </c>
    </row>
    <row r="7" spans="1:28" ht="30" customHeight="1" x14ac:dyDescent="0.25">
      <c r="A7" s="203">
        <v>5</v>
      </c>
      <c r="B7" s="189" t="s">
        <v>106</v>
      </c>
      <c r="C7" s="190" t="s">
        <v>90</v>
      </c>
      <c r="D7" s="191" t="s">
        <v>97</v>
      </c>
      <c r="E7" s="192" t="s">
        <v>98</v>
      </c>
      <c r="F7" s="193" t="s">
        <v>65</v>
      </c>
      <c r="G7" s="189" t="s">
        <v>107</v>
      </c>
      <c r="H7" s="189" t="s">
        <v>100</v>
      </c>
      <c r="I7" s="194">
        <v>0.71499999999999997</v>
      </c>
      <c r="J7" s="195" t="s">
        <v>108</v>
      </c>
      <c r="K7" s="196">
        <v>1420834.67</v>
      </c>
      <c r="L7" s="197">
        <v>1065626</v>
      </c>
      <c r="M7" s="198">
        <v>355208.66999999993</v>
      </c>
      <c r="N7" s="199">
        <v>0.75</v>
      </c>
      <c r="O7" s="197">
        <v>0</v>
      </c>
      <c r="P7" s="197">
        <v>392842</v>
      </c>
      <c r="Q7" s="200">
        <v>672784</v>
      </c>
      <c r="R7" s="200">
        <v>0</v>
      </c>
      <c r="S7" s="200"/>
      <c r="T7" s="200"/>
      <c r="U7" s="200"/>
      <c r="V7" s="200"/>
      <c r="W7" s="200"/>
      <c r="X7" s="200"/>
      <c r="Y7" s="1" t="b">
        <f t="shared" si="4"/>
        <v>1</v>
      </c>
      <c r="Z7" s="44">
        <f t="shared" si="1"/>
        <v>0.75</v>
      </c>
      <c r="AA7" s="45" t="b">
        <f t="shared" si="2"/>
        <v>1</v>
      </c>
      <c r="AB7" s="45" t="b">
        <f t="shared" si="3"/>
        <v>1</v>
      </c>
    </row>
    <row r="8" spans="1:28" ht="30" customHeight="1" x14ac:dyDescent="0.25">
      <c r="A8" s="203">
        <v>6</v>
      </c>
      <c r="B8" s="189" t="s">
        <v>109</v>
      </c>
      <c r="C8" s="190" t="s">
        <v>90</v>
      </c>
      <c r="D8" s="191" t="s">
        <v>110</v>
      </c>
      <c r="E8" s="192" t="s">
        <v>111</v>
      </c>
      <c r="F8" s="193" t="s">
        <v>59</v>
      </c>
      <c r="G8" s="189" t="s">
        <v>112</v>
      </c>
      <c r="H8" s="189" t="s">
        <v>94</v>
      </c>
      <c r="I8" s="194">
        <v>1.7969999999999999</v>
      </c>
      <c r="J8" s="195" t="s">
        <v>113</v>
      </c>
      <c r="K8" s="196">
        <v>2332808.16</v>
      </c>
      <c r="L8" s="197">
        <v>1166404</v>
      </c>
      <c r="M8" s="198">
        <v>1166404.1600000001</v>
      </c>
      <c r="N8" s="199">
        <v>0.5</v>
      </c>
      <c r="O8" s="197">
        <v>50230</v>
      </c>
      <c r="P8" s="197">
        <v>0</v>
      </c>
      <c r="Q8" s="200">
        <v>662742</v>
      </c>
      <c r="R8" s="200">
        <v>453432</v>
      </c>
      <c r="S8" s="200">
        <v>0</v>
      </c>
      <c r="T8" s="200"/>
      <c r="U8" s="200"/>
      <c r="V8" s="200"/>
      <c r="W8" s="200"/>
      <c r="X8" s="200"/>
      <c r="Y8" s="1" t="b">
        <f t="shared" si="0"/>
        <v>1</v>
      </c>
      <c r="Z8" s="44">
        <f t="shared" si="1"/>
        <v>0.5</v>
      </c>
      <c r="AA8" s="45" t="b">
        <f t="shared" si="2"/>
        <v>1</v>
      </c>
      <c r="AB8" s="45" t="b">
        <f t="shared" si="3"/>
        <v>1</v>
      </c>
    </row>
    <row r="9" spans="1:28" ht="30" customHeight="1" x14ac:dyDescent="0.25">
      <c r="A9" s="203">
        <v>7</v>
      </c>
      <c r="B9" s="189" t="s">
        <v>114</v>
      </c>
      <c r="C9" s="190" t="s">
        <v>90</v>
      </c>
      <c r="D9" s="191" t="s">
        <v>115</v>
      </c>
      <c r="E9" s="192" t="s">
        <v>116</v>
      </c>
      <c r="F9" s="193" t="s">
        <v>63</v>
      </c>
      <c r="G9" s="189" t="s">
        <v>117</v>
      </c>
      <c r="H9" s="189" t="s">
        <v>100</v>
      </c>
      <c r="I9" s="194">
        <v>3.5430000000000001</v>
      </c>
      <c r="J9" s="195" t="s">
        <v>118</v>
      </c>
      <c r="K9" s="196">
        <v>2841415.36</v>
      </c>
      <c r="L9" s="197">
        <v>1420706</v>
      </c>
      <c r="M9" s="198">
        <v>1420709.3599999999</v>
      </c>
      <c r="N9" s="199">
        <v>0.5</v>
      </c>
      <c r="O9" s="197">
        <v>0</v>
      </c>
      <c r="P9" s="197">
        <v>351599</v>
      </c>
      <c r="Q9" s="200">
        <v>748375</v>
      </c>
      <c r="R9" s="200">
        <v>320732</v>
      </c>
      <c r="S9" s="200"/>
      <c r="T9" s="200"/>
      <c r="U9" s="200"/>
      <c r="V9" s="200"/>
      <c r="W9" s="200"/>
      <c r="X9" s="200"/>
      <c r="Y9" s="1" t="b">
        <f t="shared" si="4"/>
        <v>1</v>
      </c>
      <c r="Z9" s="44">
        <f t="shared" si="1"/>
        <v>0.5</v>
      </c>
      <c r="AA9" s="45" t="b">
        <f t="shared" si="2"/>
        <v>1</v>
      </c>
      <c r="AB9" s="45" t="b">
        <f t="shared" si="3"/>
        <v>1</v>
      </c>
    </row>
    <row r="10" spans="1:28" ht="30" customHeight="1" x14ac:dyDescent="0.25">
      <c r="A10" s="203">
        <v>8</v>
      </c>
      <c r="B10" s="189" t="s">
        <v>119</v>
      </c>
      <c r="C10" s="190" t="s">
        <v>90</v>
      </c>
      <c r="D10" s="191" t="s">
        <v>120</v>
      </c>
      <c r="E10" s="192" t="s">
        <v>121</v>
      </c>
      <c r="F10" s="193" t="s">
        <v>68</v>
      </c>
      <c r="G10" s="189" t="s">
        <v>122</v>
      </c>
      <c r="H10" s="189" t="s">
        <v>100</v>
      </c>
      <c r="I10" s="194">
        <v>0.872</v>
      </c>
      <c r="J10" s="195" t="s">
        <v>123</v>
      </c>
      <c r="K10" s="196">
        <v>907488.26</v>
      </c>
      <c r="L10" s="197">
        <v>544492</v>
      </c>
      <c r="M10" s="198">
        <v>362996.26</v>
      </c>
      <c r="N10" s="199">
        <v>0.6</v>
      </c>
      <c r="O10" s="197">
        <v>0</v>
      </c>
      <c r="P10" s="197">
        <v>1000</v>
      </c>
      <c r="Q10" s="200">
        <v>0</v>
      </c>
      <c r="R10" s="200">
        <v>543492</v>
      </c>
      <c r="S10" s="200"/>
      <c r="T10" s="200"/>
      <c r="U10" s="200"/>
      <c r="V10" s="200"/>
      <c r="W10" s="200"/>
      <c r="X10" s="200"/>
      <c r="Y10" s="1" t="b">
        <f t="shared" si="0"/>
        <v>1</v>
      </c>
      <c r="Z10" s="44">
        <f t="shared" si="1"/>
        <v>0.6</v>
      </c>
      <c r="AA10" s="45" t="b">
        <f t="shared" si="2"/>
        <v>1</v>
      </c>
      <c r="AB10" s="45" t="b">
        <f t="shared" si="3"/>
        <v>1</v>
      </c>
    </row>
    <row r="11" spans="1:28" ht="30" customHeight="1" x14ac:dyDescent="0.25">
      <c r="A11" s="203">
        <v>9</v>
      </c>
      <c r="B11" s="189" t="s">
        <v>124</v>
      </c>
      <c r="C11" s="190" t="s">
        <v>90</v>
      </c>
      <c r="D11" s="191" t="s">
        <v>125</v>
      </c>
      <c r="E11" s="192" t="s">
        <v>126</v>
      </c>
      <c r="F11" s="193" t="s">
        <v>66</v>
      </c>
      <c r="G11" s="189" t="s">
        <v>127</v>
      </c>
      <c r="H11" s="189" t="s">
        <v>100</v>
      </c>
      <c r="I11" s="194">
        <v>0.4</v>
      </c>
      <c r="J11" s="195" t="s">
        <v>128</v>
      </c>
      <c r="K11" s="196">
        <v>1290770</v>
      </c>
      <c r="L11" s="197">
        <v>645385</v>
      </c>
      <c r="M11" s="198">
        <v>645385</v>
      </c>
      <c r="N11" s="199">
        <v>0.5</v>
      </c>
      <c r="O11" s="197">
        <v>0</v>
      </c>
      <c r="P11" s="197">
        <v>55701</v>
      </c>
      <c r="Q11" s="200">
        <v>0</v>
      </c>
      <c r="R11" s="200">
        <v>9000</v>
      </c>
      <c r="S11" s="200">
        <v>580684</v>
      </c>
      <c r="T11" s="200"/>
      <c r="U11" s="200"/>
      <c r="V11" s="200"/>
      <c r="W11" s="200"/>
      <c r="X11" s="200"/>
      <c r="Y11" s="1" t="b">
        <f t="shared" si="4"/>
        <v>1</v>
      </c>
      <c r="Z11" s="44">
        <f t="shared" si="1"/>
        <v>0.5</v>
      </c>
      <c r="AA11" s="45" t="b">
        <f t="shared" si="2"/>
        <v>1</v>
      </c>
      <c r="AB11" s="45" t="b">
        <f t="shared" si="3"/>
        <v>1</v>
      </c>
    </row>
    <row r="12" spans="1:28" ht="30" customHeight="1" x14ac:dyDescent="0.25">
      <c r="A12" s="203">
        <v>10</v>
      </c>
      <c r="B12" s="189" t="s">
        <v>129</v>
      </c>
      <c r="C12" s="190" t="s">
        <v>90</v>
      </c>
      <c r="D12" s="191" t="s">
        <v>130</v>
      </c>
      <c r="E12" s="192" t="s">
        <v>131</v>
      </c>
      <c r="F12" s="193" t="s">
        <v>68</v>
      </c>
      <c r="G12" s="189" t="s">
        <v>132</v>
      </c>
      <c r="H12" s="189" t="s">
        <v>100</v>
      </c>
      <c r="I12" s="194">
        <v>0.91400000000000003</v>
      </c>
      <c r="J12" s="195" t="s">
        <v>133</v>
      </c>
      <c r="K12" s="196">
        <v>3975662.7</v>
      </c>
      <c r="L12" s="197">
        <v>1987831</v>
      </c>
      <c r="M12" s="198">
        <v>1987831.7000000002</v>
      </c>
      <c r="N12" s="199">
        <v>0.5</v>
      </c>
      <c r="O12" s="197">
        <v>0</v>
      </c>
      <c r="P12" s="197">
        <v>30000</v>
      </c>
      <c r="Q12" s="200">
        <v>0</v>
      </c>
      <c r="R12" s="200">
        <v>1957831</v>
      </c>
      <c r="S12" s="200"/>
      <c r="T12" s="200"/>
      <c r="U12" s="200"/>
      <c r="V12" s="200"/>
      <c r="W12" s="200"/>
      <c r="X12" s="200"/>
      <c r="Y12" s="1" t="b">
        <f t="shared" si="0"/>
        <v>1</v>
      </c>
      <c r="Z12" s="44">
        <f t="shared" si="1"/>
        <v>0.5</v>
      </c>
      <c r="AA12" s="45" t="b">
        <f t="shared" si="2"/>
        <v>1</v>
      </c>
      <c r="AB12" s="45" t="b">
        <f t="shared" si="3"/>
        <v>1</v>
      </c>
    </row>
    <row r="13" spans="1:28" ht="30" customHeight="1" x14ac:dyDescent="0.25">
      <c r="A13" s="203">
        <v>11</v>
      </c>
      <c r="B13" s="189" t="s">
        <v>134</v>
      </c>
      <c r="C13" s="190" t="s">
        <v>90</v>
      </c>
      <c r="D13" s="191" t="s">
        <v>135</v>
      </c>
      <c r="E13" s="192" t="s">
        <v>136</v>
      </c>
      <c r="F13" s="193" t="s">
        <v>64</v>
      </c>
      <c r="G13" s="189" t="s">
        <v>137</v>
      </c>
      <c r="H13" s="189" t="s">
        <v>94</v>
      </c>
      <c r="I13" s="194">
        <v>0.47499999999999998</v>
      </c>
      <c r="J13" s="195" t="s">
        <v>138</v>
      </c>
      <c r="K13" s="196">
        <v>760899.01</v>
      </c>
      <c r="L13" s="197">
        <v>456539</v>
      </c>
      <c r="M13" s="198">
        <f>K13-L13</f>
        <v>304360.01</v>
      </c>
      <c r="N13" s="199">
        <v>0.6</v>
      </c>
      <c r="O13" s="197">
        <v>0</v>
      </c>
      <c r="P13" s="197">
        <v>915</v>
      </c>
      <c r="Q13" s="200">
        <v>0</v>
      </c>
      <c r="R13" s="200">
        <v>455624</v>
      </c>
      <c r="S13" s="200"/>
      <c r="T13" s="200"/>
      <c r="U13" s="200"/>
      <c r="V13" s="200"/>
      <c r="W13" s="200"/>
      <c r="X13" s="200"/>
      <c r="Y13" s="1" t="b">
        <f t="shared" si="4"/>
        <v>1</v>
      </c>
      <c r="Z13" s="44">
        <f t="shared" si="1"/>
        <v>0.6</v>
      </c>
      <c r="AA13" s="45" t="b">
        <f t="shared" si="2"/>
        <v>1</v>
      </c>
      <c r="AB13" s="45" t="b">
        <f t="shared" si="3"/>
        <v>1</v>
      </c>
    </row>
    <row r="14" spans="1:28" ht="30" customHeight="1" x14ac:dyDescent="0.25">
      <c r="A14" s="203">
        <v>12</v>
      </c>
      <c r="B14" s="189" t="s">
        <v>139</v>
      </c>
      <c r="C14" s="190" t="s">
        <v>90</v>
      </c>
      <c r="D14" s="191" t="s">
        <v>140</v>
      </c>
      <c r="E14" s="192" t="s">
        <v>141</v>
      </c>
      <c r="F14" s="193" t="s">
        <v>60</v>
      </c>
      <c r="G14" s="189" t="s">
        <v>142</v>
      </c>
      <c r="H14" s="189" t="s">
        <v>94</v>
      </c>
      <c r="I14" s="194">
        <v>1.0549999999999999</v>
      </c>
      <c r="J14" s="195" t="s">
        <v>143</v>
      </c>
      <c r="K14" s="196">
        <v>2834935</v>
      </c>
      <c r="L14" s="197">
        <v>1700961</v>
      </c>
      <c r="M14" s="198">
        <v>1133974</v>
      </c>
      <c r="N14" s="199">
        <v>0.6</v>
      </c>
      <c r="O14" s="197">
        <v>0</v>
      </c>
      <c r="P14" s="197">
        <v>258210</v>
      </c>
      <c r="Q14" s="200">
        <v>0</v>
      </c>
      <c r="R14" s="200">
        <v>1442751</v>
      </c>
      <c r="S14" s="200"/>
      <c r="T14" s="200"/>
      <c r="U14" s="200"/>
      <c r="V14" s="200"/>
      <c r="W14" s="200"/>
      <c r="X14" s="200"/>
      <c r="Y14" s="1" t="b">
        <f t="shared" si="0"/>
        <v>1</v>
      </c>
      <c r="Z14" s="44">
        <f t="shared" si="1"/>
        <v>0.6</v>
      </c>
      <c r="AA14" s="45" t="b">
        <f t="shared" si="2"/>
        <v>1</v>
      </c>
      <c r="AB14" s="45" t="b">
        <f t="shared" si="3"/>
        <v>1</v>
      </c>
    </row>
    <row r="15" spans="1:28" ht="30" customHeight="1" x14ac:dyDescent="0.25">
      <c r="A15" s="203">
        <v>13</v>
      </c>
      <c r="B15" s="189" t="s">
        <v>144</v>
      </c>
      <c r="C15" s="190" t="s">
        <v>90</v>
      </c>
      <c r="D15" s="191" t="s">
        <v>145</v>
      </c>
      <c r="E15" s="192" t="s">
        <v>146</v>
      </c>
      <c r="F15" s="193" t="s">
        <v>60</v>
      </c>
      <c r="G15" s="189" t="s">
        <v>147</v>
      </c>
      <c r="H15" s="189" t="s">
        <v>94</v>
      </c>
      <c r="I15" s="194">
        <v>0.44355</v>
      </c>
      <c r="J15" s="195" t="s">
        <v>148</v>
      </c>
      <c r="K15" s="196">
        <v>1221100</v>
      </c>
      <c r="L15" s="197">
        <v>732660</v>
      </c>
      <c r="M15" s="198">
        <v>488440</v>
      </c>
      <c r="N15" s="199">
        <v>0.6</v>
      </c>
      <c r="O15" s="197">
        <v>0</v>
      </c>
      <c r="P15" s="197">
        <v>1200</v>
      </c>
      <c r="Q15" s="200">
        <v>0</v>
      </c>
      <c r="R15" s="200">
        <v>731460</v>
      </c>
      <c r="S15" s="200"/>
      <c r="T15" s="200"/>
      <c r="U15" s="200"/>
      <c r="V15" s="200"/>
      <c r="W15" s="200"/>
      <c r="X15" s="200"/>
      <c r="Y15" s="1" t="b">
        <f t="shared" si="4"/>
        <v>1</v>
      </c>
      <c r="Z15" s="44">
        <f t="shared" si="1"/>
        <v>0.6</v>
      </c>
      <c r="AA15" s="45" t="b">
        <f t="shared" si="2"/>
        <v>1</v>
      </c>
      <c r="AB15" s="45" t="b">
        <f t="shared" si="3"/>
        <v>1</v>
      </c>
    </row>
    <row r="16" spans="1:28" ht="30" customHeight="1" x14ac:dyDescent="0.25">
      <c r="A16" s="203">
        <v>14</v>
      </c>
      <c r="B16" s="189" t="s">
        <v>149</v>
      </c>
      <c r="C16" s="190" t="s">
        <v>90</v>
      </c>
      <c r="D16" s="191" t="s">
        <v>150</v>
      </c>
      <c r="E16" s="192" t="s">
        <v>151</v>
      </c>
      <c r="F16" s="193" t="s">
        <v>66</v>
      </c>
      <c r="G16" s="189" t="s">
        <v>152</v>
      </c>
      <c r="H16" s="189" t="s">
        <v>100</v>
      </c>
      <c r="I16" s="194">
        <v>4.4950000000000001</v>
      </c>
      <c r="J16" s="195" t="s">
        <v>153</v>
      </c>
      <c r="K16" s="196">
        <v>6421289</v>
      </c>
      <c r="L16" s="197">
        <v>4494902</v>
      </c>
      <c r="M16" s="198">
        <v>1926387</v>
      </c>
      <c r="N16" s="199">
        <v>0.7</v>
      </c>
      <c r="O16" s="197"/>
      <c r="P16" s="197">
        <v>224</v>
      </c>
      <c r="Q16" s="200">
        <v>0</v>
      </c>
      <c r="R16" s="200">
        <v>703702</v>
      </c>
      <c r="S16" s="200">
        <v>3790976</v>
      </c>
      <c r="T16" s="200"/>
      <c r="U16" s="200"/>
      <c r="V16" s="200"/>
      <c r="W16" s="200"/>
      <c r="X16" s="200"/>
      <c r="Y16" s="1" t="b">
        <f t="shared" si="0"/>
        <v>1</v>
      </c>
      <c r="Z16" s="44">
        <f t="shared" si="1"/>
        <v>0.7</v>
      </c>
      <c r="AA16" s="45" t="b">
        <f t="shared" si="2"/>
        <v>1</v>
      </c>
      <c r="AB16" s="45" t="b">
        <f t="shared" si="3"/>
        <v>1</v>
      </c>
    </row>
    <row r="17" spans="1:28" ht="30" customHeight="1" x14ac:dyDescent="0.25">
      <c r="A17" s="203">
        <v>15</v>
      </c>
      <c r="B17" s="189" t="s">
        <v>154</v>
      </c>
      <c r="C17" s="190" t="s">
        <v>90</v>
      </c>
      <c r="D17" s="191" t="s">
        <v>155</v>
      </c>
      <c r="E17" s="192" t="s">
        <v>156</v>
      </c>
      <c r="F17" s="193" t="s">
        <v>60</v>
      </c>
      <c r="G17" s="189" t="s">
        <v>157</v>
      </c>
      <c r="H17" s="189" t="s">
        <v>100</v>
      </c>
      <c r="I17" s="194">
        <v>1.79</v>
      </c>
      <c r="J17" s="195" t="s">
        <v>158</v>
      </c>
      <c r="K17" s="196">
        <v>2204103.7400000002</v>
      </c>
      <c r="L17" s="197">
        <v>1322460</v>
      </c>
      <c r="M17" s="198">
        <v>881643.74000000022</v>
      </c>
      <c r="N17" s="199">
        <v>0.6</v>
      </c>
      <c r="O17" s="197">
        <v>0</v>
      </c>
      <c r="P17" s="197">
        <v>102537</v>
      </c>
      <c r="Q17" s="200">
        <v>0</v>
      </c>
      <c r="R17" s="200">
        <v>1219923</v>
      </c>
      <c r="S17" s="200"/>
      <c r="T17" s="200"/>
      <c r="U17" s="200"/>
      <c r="V17" s="200"/>
      <c r="W17" s="200"/>
      <c r="X17" s="200"/>
      <c r="Y17" s="1" t="b">
        <f t="shared" si="4"/>
        <v>1</v>
      </c>
      <c r="Z17" s="44">
        <f t="shared" si="1"/>
        <v>0.6</v>
      </c>
      <c r="AA17" s="45" t="b">
        <f t="shared" si="2"/>
        <v>1</v>
      </c>
      <c r="AB17" s="45" t="b">
        <f t="shared" si="3"/>
        <v>1</v>
      </c>
    </row>
    <row r="18" spans="1:28" ht="30" customHeight="1" x14ac:dyDescent="0.25">
      <c r="A18" s="203">
        <v>16</v>
      </c>
      <c r="B18" s="189" t="s">
        <v>159</v>
      </c>
      <c r="C18" s="190" t="s">
        <v>90</v>
      </c>
      <c r="D18" s="191" t="s">
        <v>160</v>
      </c>
      <c r="E18" s="192" t="s">
        <v>161</v>
      </c>
      <c r="F18" s="193" t="s">
        <v>59</v>
      </c>
      <c r="G18" s="189" t="s">
        <v>162</v>
      </c>
      <c r="H18" s="189" t="s">
        <v>94</v>
      </c>
      <c r="I18" s="194">
        <v>3.6</v>
      </c>
      <c r="J18" s="195" t="s">
        <v>163</v>
      </c>
      <c r="K18" s="196">
        <v>4326113</v>
      </c>
      <c r="L18" s="197">
        <v>2595667</v>
      </c>
      <c r="M18" s="198">
        <v>1730446</v>
      </c>
      <c r="N18" s="199">
        <v>0.6</v>
      </c>
      <c r="O18" s="197">
        <v>0</v>
      </c>
      <c r="P18" s="197">
        <v>1200</v>
      </c>
      <c r="Q18" s="200">
        <v>0</v>
      </c>
      <c r="R18" s="200">
        <v>600000</v>
      </c>
      <c r="S18" s="200">
        <v>1994467</v>
      </c>
      <c r="T18" s="200"/>
      <c r="U18" s="200"/>
      <c r="V18" s="200"/>
      <c r="W18" s="200"/>
      <c r="X18" s="200"/>
      <c r="Y18" s="1" t="b">
        <f t="shared" si="0"/>
        <v>1</v>
      </c>
      <c r="Z18" s="44">
        <f t="shared" si="1"/>
        <v>0.6</v>
      </c>
      <c r="AA18" s="45" t="b">
        <f t="shared" si="2"/>
        <v>1</v>
      </c>
      <c r="AB18" s="45" t="b">
        <f t="shared" si="3"/>
        <v>1</v>
      </c>
    </row>
    <row r="19" spans="1:28" ht="30" customHeight="1" x14ac:dyDescent="0.25">
      <c r="A19" s="203">
        <v>17</v>
      </c>
      <c r="B19" s="189" t="s">
        <v>164</v>
      </c>
      <c r="C19" s="190" t="s">
        <v>90</v>
      </c>
      <c r="D19" s="191" t="s">
        <v>120</v>
      </c>
      <c r="E19" s="192" t="s">
        <v>121</v>
      </c>
      <c r="F19" s="193" t="s">
        <v>68</v>
      </c>
      <c r="G19" s="189" t="s">
        <v>165</v>
      </c>
      <c r="H19" s="189" t="s">
        <v>100</v>
      </c>
      <c r="I19" s="194">
        <v>0.39</v>
      </c>
      <c r="J19" s="195" t="s">
        <v>166</v>
      </c>
      <c r="K19" s="196">
        <v>504742.75</v>
      </c>
      <c r="L19" s="197">
        <v>302845</v>
      </c>
      <c r="M19" s="198">
        <v>201897.75</v>
      </c>
      <c r="N19" s="199">
        <v>0.6</v>
      </c>
      <c r="O19" s="197">
        <v>0</v>
      </c>
      <c r="P19" s="197">
        <v>300</v>
      </c>
      <c r="Q19" s="200">
        <v>0</v>
      </c>
      <c r="R19" s="200">
        <v>302545</v>
      </c>
      <c r="S19" s="200"/>
      <c r="T19" s="200"/>
      <c r="U19" s="200"/>
      <c r="V19" s="200"/>
      <c r="W19" s="200"/>
      <c r="X19" s="200"/>
      <c r="Y19" s="1" t="b">
        <f t="shared" si="4"/>
        <v>1</v>
      </c>
      <c r="Z19" s="44">
        <f t="shared" si="1"/>
        <v>0.6</v>
      </c>
      <c r="AA19" s="45" t="b">
        <f t="shared" si="2"/>
        <v>1</v>
      </c>
      <c r="AB19" s="45" t="b">
        <f t="shared" si="3"/>
        <v>1</v>
      </c>
    </row>
    <row r="20" spans="1:28" ht="30" customHeight="1" x14ac:dyDescent="0.25">
      <c r="A20" s="203">
        <v>18</v>
      </c>
      <c r="B20" s="189" t="s">
        <v>167</v>
      </c>
      <c r="C20" s="190" t="s">
        <v>90</v>
      </c>
      <c r="D20" s="191" t="s">
        <v>168</v>
      </c>
      <c r="E20" s="192" t="s">
        <v>169</v>
      </c>
      <c r="F20" s="193" t="s">
        <v>58</v>
      </c>
      <c r="G20" s="189" t="s">
        <v>170</v>
      </c>
      <c r="H20" s="189" t="s">
        <v>100</v>
      </c>
      <c r="I20" s="194">
        <v>1.38</v>
      </c>
      <c r="J20" s="195" t="s">
        <v>171</v>
      </c>
      <c r="K20" s="196">
        <v>6718190.4500000002</v>
      </c>
      <c r="L20" s="197">
        <v>2556623</v>
      </c>
      <c r="M20" s="198">
        <v>4161567.45</v>
      </c>
      <c r="N20" s="199">
        <v>0.5</v>
      </c>
      <c r="O20" s="197">
        <v>0</v>
      </c>
      <c r="P20" s="197">
        <v>1230</v>
      </c>
      <c r="Q20" s="200">
        <v>0</v>
      </c>
      <c r="R20" s="200">
        <v>861676.5</v>
      </c>
      <c r="S20" s="200">
        <v>1693716.5</v>
      </c>
      <c r="T20" s="200"/>
      <c r="U20" s="200"/>
      <c r="V20" s="200"/>
      <c r="W20" s="200"/>
      <c r="X20" s="200"/>
      <c r="Y20" s="1" t="b">
        <f t="shared" si="0"/>
        <v>1</v>
      </c>
      <c r="Z20" s="44">
        <f t="shared" si="1"/>
        <v>0.38059999999999999</v>
      </c>
      <c r="AA20" s="45" t="b">
        <f t="shared" si="2"/>
        <v>0</v>
      </c>
      <c r="AB20" s="45" t="b">
        <f t="shared" si="3"/>
        <v>1</v>
      </c>
    </row>
    <row r="21" spans="1:28" ht="30" customHeight="1" x14ac:dyDescent="0.25">
      <c r="A21" s="203">
        <v>19</v>
      </c>
      <c r="B21" s="189" t="s">
        <v>172</v>
      </c>
      <c r="C21" s="190" t="s">
        <v>90</v>
      </c>
      <c r="D21" s="191" t="s">
        <v>125</v>
      </c>
      <c r="E21" s="192" t="s">
        <v>126</v>
      </c>
      <c r="F21" s="193" t="s">
        <v>66</v>
      </c>
      <c r="G21" s="189" t="s">
        <v>173</v>
      </c>
      <c r="H21" s="189" t="s">
        <v>100</v>
      </c>
      <c r="I21" s="194">
        <v>0.27600000000000002</v>
      </c>
      <c r="J21" s="195" t="s">
        <v>174</v>
      </c>
      <c r="K21" s="196">
        <v>673923</v>
      </c>
      <c r="L21" s="197">
        <v>336961</v>
      </c>
      <c r="M21" s="198">
        <v>336962</v>
      </c>
      <c r="N21" s="199">
        <v>0.5</v>
      </c>
      <c r="O21" s="197">
        <v>0</v>
      </c>
      <c r="P21" s="197">
        <v>26076</v>
      </c>
      <c r="Q21" s="200">
        <v>0</v>
      </c>
      <c r="R21" s="200">
        <v>310885</v>
      </c>
      <c r="S21" s="200"/>
      <c r="T21" s="200"/>
      <c r="U21" s="200"/>
      <c r="V21" s="200"/>
      <c r="W21" s="200"/>
      <c r="X21" s="200"/>
      <c r="Y21" s="1" t="b">
        <f t="shared" si="4"/>
        <v>1</v>
      </c>
      <c r="Z21" s="44">
        <f t="shared" si="1"/>
        <v>0.5</v>
      </c>
      <c r="AA21" s="45" t="b">
        <f t="shared" si="2"/>
        <v>1</v>
      </c>
      <c r="AB21" s="45" t="b">
        <f t="shared" si="3"/>
        <v>1</v>
      </c>
    </row>
    <row r="22" spans="1:28" ht="30" customHeight="1" x14ac:dyDescent="0.25">
      <c r="A22" s="203">
        <v>20</v>
      </c>
      <c r="B22" s="189" t="s">
        <v>175</v>
      </c>
      <c r="C22" s="190" t="s">
        <v>90</v>
      </c>
      <c r="D22" s="191" t="s">
        <v>176</v>
      </c>
      <c r="E22" s="192" t="s">
        <v>177</v>
      </c>
      <c r="F22" s="193" t="s">
        <v>50</v>
      </c>
      <c r="G22" s="189" t="s">
        <v>178</v>
      </c>
      <c r="H22" s="189" t="s">
        <v>100</v>
      </c>
      <c r="I22" s="194">
        <v>2.5310000000000001</v>
      </c>
      <c r="J22" s="195" t="s">
        <v>179</v>
      </c>
      <c r="K22" s="196">
        <v>2757170.84</v>
      </c>
      <c r="L22" s="197">
        <v>1654302</v>
      </c>
      <c r="M22" s="198">
        <v>1102868.8399999999</v>
      </c>
      <c r="N22" s="199">
        <v>0.6</v>
      </c>
      <c r="O22" s="197">
        <v>0</v>
      </c>
      <c r="P22" s="197">
        <v>286050</v>
      </c>
      <c r="Q22" s="200">
        <v>0</v>
      </c>
      <c r="R22" s="200">
        <v>1368252</v>
      </c>
      <c r="S22" s="200"/>
      <c r="T22" s="200"/>
      <c r="U22" s="200"/>
      <c r="V22" s="200"/>
      <c r="W22" s="200"/>
      <c r="X22" s="200"/>
      <c r="Y22" s="1" t="b">
        <f t="shared" si="0"/>
        <v>1</v>
      </c>
      <c r="Z22" s="44">
        <f t="shared" si="1"/>
        <v>0.6</v>
      </c>
      <c r="AA22" s="45" t="b">
        <f t="shared" si="2"/>
        <v>1</v>
      </c>
      <c r="AB22" s="45" t="b">
        <f t="shared" si="3"/>
        <v>1</v>
      </c>
    </row>
    <row r="23" spans="1:28" ht="30" customHeight="1" x14ac:dyDescent="0.25">
      <c r="A23" s="203">
        <v>21</v>
      </c>
      <c r="B23" s="189" t="s">
        <v>180</v>
      </c>
      <c r="C23" s="190" t="s">
        <v>90</v>
      </c>
      <c r="D23" s="191" t="s">
        <v>176</v>
      </c>
      <c r="E23" s="192" t="s">
        <v>177</v>
      </c>
      <c r="F23" s="193" t="s">
        <v>50</v>
      </c>
      <c r="G23" s="189" t="s">
        <v>181</v>
      </c>
      <c r="H23" s="189" t="s">
        <v>100</v>
      </c>
      <c r="I23" s="194">
        <v>1.3180000000000001</v>
      </c>
      <c r="J23" s="195" t="s">
        <v>182</v>
      </c>
      <c r="K23" s="196">
        <v>1337231.3999999999</v>
      </c>
      <c r="L23" s="197">
        <v>795072</v>
      </c>
      <c r="M23" s="198">
        <v>542159.4</v>
      </c>
      <c r="N23" s="199">
        <v>0.6</v>
      </c>
      <c r="O23" s="197">
        <v>0</v>
      </c>
      <c r="P23" s="197">
        <v>350550</v>
      </c>
      <c r="Q23" s="200">
        <v>0</v>
      </c>
      <c r="R23" s="200">
        <v>444522</v>
      </c>
      <c r="S23" s="200"/>
      <c r="T23" s="200"/>
      <c r="U23" s="200"/>
      <c r="V23" s="200"/>
      <c r="W23" s="200"/>
      <c r="X23" s="200"/>
      <c r="Y23" s="1" t="b">
        <f t="shared" si="4"/>
        <v>1</v>
      </c>
      <c r="Z23" s="44">
        <f t="shared" si="1"/>
        <v>0.59460000000000002</v>
      </c>
      <c r="AA23" s="45" t="b">
        <f t="shared" si="2"/>
        <v>0</v>
      </c>
      <c r="AB23" s="45" t="b">
        <f t="shared" si="3"/>
        <v>1</v>
      </c>
    </row>
    <row r="24" spans="1:28" ht="30" customHeight="1" x14ac:dyDescent="0.25">
      <c r="A24" s="203">
        <v>22</v>
      </c>
      <c r="B24" s="189" t="s">
        <v>183</v>
      </c>
      <c r="C24" s="190" t="s">
        <v>90</v>
      </c>
      <c r="D24" s="191" t="s">
        <v>110</v>
      </c>
      <c r="E24" s="192" t="s">
        <v>111</v>
      </c>
      <c r="F24" s="193" t="s">
        <v>59</v>
      </c>
      <c r="G24" s="189" t="s">
        <v>184</v>
      </c>
      <c r="H24" s="189" t="s">
        <v>94</v>
      </c>
      <c r="I24" s="194">
        <v>1.9450000000000001</v>
      </c>
      <c r="J24" s="195" t="s">
        <v>179</v>
      </c>
      <c r="K24" s="196">
        <v>3354168</v>
      </c>
      <c r="L24" s="197">
        <v>1677084</v>
      </c>
      <c r="M24" s="198">
        <v>1677084</v>
      </c>
      <c r="N24" s="199">
        <v>0.5</v>
      </c>
      <c r="O24" s="197">
        <v>0</v>
      </c>
      <c r="P24" s="197">
        <v>19895</v>
      </c>
      <c r="Q24" s="200">
        <v>0</v>
      </c>
      <c r="R24" s="200">
        <v>1657189</v>
      </c>
      <c r="S24" s="200"/>
      <c r="T24" s="200"/>
      <c r="U24" s="200"/>
      <c r="V24" s="200"/>
      <c r="W24" s="200"/>
      <c r="X24" s="200"/>
      <c r="Y24" s="1" t="b">
        <f t="shared" si="0"/>
        <v>1</v>
      </c>
      <c r="Z24" s="44">
        <f t="shared" si="1"/>
        <v>0.5</v>
      </c>
      <c r="AA24" s="45" t="b">
        <f t="shared" si="2"/>
        <v>1</v>
      </c>
      <c r="AB24" s="45" t="b">
        <f t="shared" si="3"/>
        <v>1</v>
      </c>
    </row>
    <row r="25" spans="1:28" ht="30" customHeight="1" x14ac:dyDescent="0.25">
      <c r="A25" s="203">
        <v>23</v>
      </c>
      <c r="B25" s="189" t="s">
        <v>185</v>
      </c>
      <c r="C25" s="190" t="s">
        <v>90</v>
      </c>
      <c r="D25" s="191" t="s">
        <v>186</v>
      </c>
      <c r="E25" s="192" t="s">
        <v>187</v>
      </c>
      <c r="F25" s="193" t="s">
        <v>63</v>
      </c>
      <c r="G25" s="189" t="s">
        <v>188</v>
      </c>
      <c r="H25" s="189" t="s">
        <v>94</v>
      </c>
      <c r="I25" s="194">
        <v>1.7330000000000001</v>
      </c>
      <c r="J25" s="195" t="s">
        <v>189</v>
      </c>
      <c r="K25" s="196">
        <v>3302516</v>
      </c>
      <c r="L25" s="197">
        <v>1651258</v>
      </c>
      <c r="M25" s="198">
        <v>1651258</v>
      </c>
      <c r="N25" s="199">
        <v>0.5</v>
      </c>
      <c r="O25" s="197">
        <v>0</v>
      </c>
      <c r="P25" s="197">
        <v>1000</v>
      </c>
      <c r="Q25" s="200">
        <v>0</v>
      </c>
      <c r="R25" s="200">
        <v>0</v>
      </c>
      <c r="S25" s="200">
        <v>1650258</v>
      </c>
      <c r="T25" s="200"/>
      <c r="U25" s="200"/>
      <c r="V25" s="200"/>
      <c r="W25" s="200"/>
      <c r="X25" s="200"/>
      <c r="Y25" s="1" t="b">
        <f t="shared" si="4"/>
        <v>1</v>
      </c>
      <c r="Z25" s="44">
        <f t="shared" si="1"/>
        <v>0.5</v>
      </c>
      <c r="AA25" s="45" t="b">
        <f t="shared" si="2"/>
        <v>1</v>
      </c>
      <c r="AB25" s="45" t="b">
        <f t="shared" si="3"/>
        <v>1</v>
      </c>
    </row>
    <row r="26" spans="1:28" ht="30" customHeight="1" x14ac:dyDescent="0.25">
      <c r="A26" s="203">
        <v>24</v>
      </c>
      <c r="B26" s="189" t="s">
        <v>190</v>
      </c>
      <c r="C26" s="190" t="s">
        <v>90</v>
      </c>
      <c r="D26" s="191" t="s">
        <v>191</v>
      </c>
      <c r="E26" s="192" t="s">
        <v>192</v>
      </c>
      <c r="F26" s="193" t="s">
        <v>60</v>
      </c>
      <c r="G26" s="189" t="s">
        <v>193</v>
      </c>
      <c r="H26" s="189" t="s">
        <v>100</v>
      </c>
      <c r="I26" s="194">
        <v>0.99</v>
      </c>
      <c r="J26" s="195" t="s">
        <v>138</v>
      </c>
      <c r="K26" s="196">
        <v>2032686</v>
      </c>
      <c r="L26" s="197">
        <v>1016343</v>
      </c>
      <c r="M26" s="198">
        <v>1016343</v>
      </c>
      <c r="N26" s="199">
        <v>0.5</v>
      </c>
      <c r="O26" s="197">
        <v>0</v>
      </c>
      <c r="P26" s="197">
        <v>1000</v>
      </c>
      <c r="Q26" s="200">
        <v>0</v>
      </c>
      <c r="R26" s="200">
        <v>1015343</v>
      </c>
      <c r="S26" s="200"/>
      <c r="T26" s="200"/>
      <c r="U26" s="200"/>
      <c r="V26" s="200"/>
      <c r="W26" s="200"/>
      <c r="X26" s="200"/>
      <c r="Y26" s="1" t="b">
        <f t="shared" si="0"/>
        <v>1</v>
      </c>
      <c r="Z26" s="44">
        <f t="shared" si="1"/>
        <v>0.5</v>
      </c>
      <c r="AA26" s="45" t="b">
        <f t="shared" si="2"/>
        <v>1</v>
      </c>
      <c r="AB26" s="45" t="b">
        <f t="shared" si="3"/>
        <v>1</v>
      </c>
    </row>
    <row r="27" spans="1:28" ht="30" customHeight="1" x14ac:dyDescent="0.25">
      <c r="A27" s="203">
        <v>25</v>
      </c>
      <c r="B27" s="189" t="s">
        <v>194</v>
      </c>
      <c r="C27" s="190" t="s">
        <v>90</v>
      </c>
      <c r="D27" s="191" t="s">
        <v>195</v>
      </c>
      <c r="E27" s="192" t="s">
        <v>196</v>
      </c>
      <c r="F27" s="193" t="s">
        <v>58</v>
      </c>
      <c r="G27" s="189" t="s">
        <v>197</v>
      </c>
      <c r="H27" s="189" t="s">
        <v>100</v>
      </c>
      <c r="I27" s="194">
        <v>0.98599999999999999</v>
      </c>
      <c r="J27" s="195" t="s">
        <v>198</v>
      </c>
      <c r="K27" s="196">
        <v>410290.98</v>
      </c>
      <c r="L27" s="197">
        <v>246174</v>
      </c>
      <c r="M27" s="198">
        <v>164116.98000000001</v>
      </c>
      <c r="N27" s="199">
        <v>0.6</v>
      </c>
      <c r="O27" s="197">
        <v>0</v>
      </c>
      <c r="P27" s="197">
        <v>300</v>
      </c>
      <c r="Q27" s="200">
        <v>0</v>
      </c>
      <c r="R27" s="200">
        <v>245874</v>
      </c>
      <c r="S27" s="200"/>
      <c r="T27" s="200"/>
      <c r="U27" s="200"/>
      <c r="V27" s="200"/>
      <c r="W27" s="200"/>
      <c r="X27" s="200"/>
      <c r="Y27" s="1" t="b">
        <f t="shared" si="4"/>
        <v>1</v>
      </c>
      <c r="Z27" s="44">
        <f t="shared" si="1"/>
        <v>0.6</v>
      </c>
      <c r="AA27" s="45" t="b">
        <f t="shared" si="2"/>
        <v>1</v>
      </c>
      <c r="AB27" s="45" t="b">
        <f t="shared" si="3"/>
        <v>1</v>
      </c>
    </row>
    <row r="28" spans="1:28" ht="30" customHeight="1" x14ac:dyDescent="0.25">
      <c r="A28" s="203">
        <v>26</v>
      </c>
      <c r="B28" s="189" t="s">
        <v>199</v>
      </c>
      <c r="C28" s="190" t="s">
        <v>90</v>
      </c>
      <c r="D28" s="191" t="s">
        <v>110</v>
      </c>
      <c r="E28" s="192" t="s">
        <v>111</v>
      </c>
      <c r="F28" s="193" t="s">
        <v>59</v>
      </c>
      <c r="G28" s="189" t="s">
        <v>200</v>
      </c>
      <c r="H28" s="189" t="s">
        <v>94</v>
      </c>
      <c r="I28" s="194">
        <v>1.7529999999999999</v>
      </c>
      <c r="J28" s="195" t="s">
        <v>179</v>
      </c>
      <c r="K28" s="196">
        <v>2469676</v>
      </c>
      <c r="L28" s="197">
        <v>1234838</v>
      </c>
      <c r="M28" s="198">
        <v>1234838</v>
      </c>
      <c r="N28" s="199">
        <v>0.5</v>
      </c>
      <c r="O28" s="197">
        <v>0</v>
      </c>
      <c r="P28" s="197">
        <v>19341.5</v>
      </c>
      <c r="Q28" s="200">
        <v>0</v>
      </c>
      <c r="R28" s="200">
        <v>1215496.5</v>
      </c>
      <c r="S28" s="200"/>
      <c r="T28" s="200"/>
      <c r="U28" s="200"/>
      <c r="V28" s="200"/>
      <c r="W28" s="200"/>
      <c r="X28" s="200"/>
      <c r="Y28" s="1" t="b">
        <f t="shared" si="0"/>
        <v>1</v>
      </c>
      <c r="Z28" s="44">
        <f t="shared" si="1"/>
        <v>0.5</v>
      </c>
      <c r="AA28" s="45" t="b">
        <f t="shared" si="2"/>
        <v>1</v>
      </c>
      <c r="AB28" s="45" t="b">
        <f t="shared" si="3"/>
        <v>1</v>
      </c>
    </row>
    <row r="29" spans="1:28" ht="30" customHeight="1" x14ac:dyDescent="0.25">
      <c r="A29" s="203">
        <v>27</v>
      </c>
      <c r="B29" s="189" t="s">
        <v>201</v>
      </c>
      <c r="C29" s="190" t="s">
        <v>90</v>
      </c>
      <c r="D29" s="191" t="s">
        <v>202</v>
      </c>
      <c r="E29" s="192" t="s">
        <v>203</v>
      </c>
      <c r="F29" s="193" t="s">
        <v>62</v>
      </c>
      <c r="G29" s="189" t="s">
        <v>204</v>
      </c>
      <c r="H29" s="189" t="s">
        <v>100</v>
      </c>
      <c r="I29" s="194">
        <v>0.56999999999999995</v>
      </c>
      <c r="J29" s="195" t="s">
        <v>205</v>
      </c>
      <c r="K29" s="196">
        <v>1190508.98</v>
      </c>
      <c r="L29" s="197">
        <v>849607</v>
      </c>
      <c r="M29" s="198">
        <v>340901.98</v>
      </c>
      <c r="N29" s="199">
        <v>0.8</v>
      </c>
      <c r="O29" s="197">
        <v>0</v>
      </c>
      <c r="P29" s="197">
        <v>44800</v>
      </c>
      <c r="Q29" s="200">
        <v>0</v>
      </c>
      <c r="R29" s="200">
        <v>804807</v>
      </c>
      <c r="S29" s="200"/>
      <c r="T29" s="200"/>
      <c r="U29" s="200"/>
      <c r="V29" s="200"/>
      <c r="W29" s="200"/>
      <c r="X29" s="200"/>
      <c r="Y29" s="1" t="b">
        <f t="shared" si="4"/>
        <v>1</v>
      </c>
      <c r="Z29" s="44">
        <f t="shared" si="1"/>
        <v>0.7137</v>
      </c>
      <c r="AA29" s="45" t="b">
        <f t="shared" si="2"/>
        <v>0</v>
      </c>
      <c r="AB29" s="45" t="b">
        <f t="shared" si="3"/>
        <v>1</v>
      </c>
    </row>
    <row r="30" spans="1:28" ht="30" customHeight="1" x14ac:dyDescent="0.25">
      <c r="A30" s="203">
        <v>28</v>
      </c>
      <c r="B30" s="189" t="s">
        <v>206</v>
      </c>
      <c r="C30" s="190" t="s">
        <v>90</v>
      </c>
      <c r="D30" s="191" t="s">
        <v>207</v>
      </c>
      <c r="E30" s="192" t="s">
        <v>208</v>
      </c>
      <c r="F30" s="193" t="s">
        <v>68</v>
      </c>
      <c r="G30" s="189" t="s">
        <v>209</v>
      </c>
      <c r="H30" s="189" t="s">
        <v>100</v>
      </c>
      <c r="I30" s="194">
        <v>2.198</v>
      </c>
      <c r="J30" s="195" t="s">
        <v>210</v>
      </c>
      <c r="K30" s="196">
        <v>1876537.42</v>
      </c>
      <c r="L30" s="197">
        <v>938268</v>
      </c>
      <c r="M30" s="198">
        <v>938269.41999999993</v>
      </c>
      <c r="N30" s="199">
        <v>0.5</v>
      </c>
      <c r="O30" s="197">
        <v>0</v>
      </c>
      <c r="P30" s="197">
        <v>615</v>
      </c>
      <c r="Q30" s="200">
        <v>0</v>
      </c>
      <c r="R30" s="200">
        <v>937653</v>
      </c>
      <c r="S30" s="200"/>
      <c r="T30" s="200"/>
      <c r="U30" s="200"/>
      <c r="V30" s="200"/>
      <c r="W30" s="200"/>
      <c r="X30" s="200"/>
      <c r="Y30" s="1" t="b">
        <f t="shared" si="0"/>
        <v>1</v>
      </c>
      <c r="Z30" s="44">
        <f t="shared" si="1"/>
        <v>0.5</v>
      </c>
      <c r="AA30" s="45" t="b">
        <f t="shared" si="2"/>
        <v>1</v>
      </c>
      <c r="AB30" s="45" t="b">
        <f t="shared" si="3"/>
        <v>1</v>
      </c>
    </row>
    <row r="31" spans="1:28" ht="30" customHeight="1" x14ac:dyDescent="0.25">
      <c r="A31" s="203">
        <v>29</v>
      </c>
      <c r="B31" s="189" t="s">
        <v>211</v>
      </c>
      <c r="C31" s="190" t="s">
        <v>90</v>
      </c>
      <c r="D31" s="191" t="s">
        <v>130</v>
      </c>
      <c r="E31" s="192" t="s">
        <v>131</v>
      </c>
      <c r="F31" s="193" t="s">
        <v>68</v>
      </c>
      <c r="G31" s="189" t="s">
        <v>212</v>
      </c>
      <c r="H31" s="189" t="s">
        <v>100</v>
      </c>
      <c r="I31" s="194">
        <v>0.46</v>
      </c>
      <c r="J31" s="195" t="s">
        <v>133</v>
      </c>
      <c r="K31" s="196">
        <v>900490</v>
      </c>
      <c r="L31" s="197">
        <v>434541</v>
      </c>
      <c r="M31" s="198">
        <v>465949</v>
      </c>
      <c r="N31" s="199">
        <v>0.5</v>
      </c>
      <c r="O31" s="197">
        <v>0</v>
      </c>
      <c r="P31" s="197">
        <v>12300</v>
      </c>
      <c r="Q31" s="200">
        <v>0</v>
      </c>
      <c r="R31" s="200">
        <v>422241</v>
      </c>
      <c r="S31" s="200"/>
      <c r="T31" s="200"/>
      <c r="U31" s="200"/>
      <c r="V31" s="200"/>
      <c r="W31" s="200"/>
      <c r="X31" s="200"/>
      <c r="Y31" s="1" t="b">
        <f t="shared" si="4"/>
        <v>1</v>
      </c>
      <c r="Z31" s="44">
        <f t="shared" si="1"/>
        <v>0.48259999999999997</v>
      </c>
      <c r="AA31" s="45" t="b">
        <f t="shared" si="2"/>
        <v>0</v>
      </c>
      <c r="AB31" s="45" t="b">
        <f t="shared" si="3"/>
        <v>1</v>
      </c>
    </row>
    <row r="32" spans="1:28" ht="30" customHeight="1" x14ac:dyDescent="0.25">
      <c r="A32" s="203">
        <v>30</v>
      </c>
      <c r="B32" s="189" t="s">
        <v>213</v>
      </c>
      <c r="C32" s="190" t="s">
        <v>90</v>
      </c>
      <c r="D32" s="191" t="s">
        <v>214</v>
      </c>
      <c r="E32" s="192" t="s">
        <v>215</v>
      </c>
      <c r="F32" s="193" t="s">
        <v>64</v>
      </c>
      <c r="G32" s="189" t="s">
        <v>216</v>
      </c>
      <c r="H32" s="189" t="s">
        <v>94</v>
      </c>
      <c r="I32" s="194">
        <v>1.55</v>
      </c>
      <c r="J32" s="195" t="s">
        <v>217</v>
      </c>
      <c r="K32" s="196">
        <v>1298845</v>
      </c>
      <c r="L32" s="197">
        <v>909191</v>
      </c>
      <c r="M32" s="198">
        <v>389654</v>
      </c>
      <c r="N32" s="199">
        <v>0.7</v>
      </c>
      <c r="O32" s="197">
        <v>0</v>
      </c>
      <c r="P32" s="197">
        <v>77490</v>
      </c>
      <c r="Q32" s="200">
        <v>0</v>
      </c>
      <c r="R32" s="200">
        <v>831701</v>
      </c>
      <c r="S32" s="200"/>
      <c r="T32" s="200"/>
      <c r="U32" s="200"/>
      <c r="V32" s="200"/>
      <c r="W32" s="200"/>
      <c r="X32" s="200"/>
      <c r="Y32" s="1" t="b">
        <f t="shared" si="0"/>
        <v>1</v>
      </c>
      <c r="Z32" s="44">
        <f t="shared" si="1"/>
        <v>0.7</v>
      </c>
      <c r="AA32" s="45" t="b">
        <f t="shared" si="2"/>
        <v>1</v>
      </c>
      <c r="AB32" s="45" t="b">
        <f t="shared" si="3"/>
        <v>1</v>
      </c>
    </row>
    <row r="33" spans="1:28" ht="30" customHeight="1" x14ac:dyDescent="0.25">
      <c r="A33" s="203">
        <v>31</v>
      </c>
      <c r="B33" s="189" t="s">
        <v>218</v>
      </c>
      <c r="C33" s="190" t="s">
        <v>90</v>
      </c>
      <c r="D33" s="191" t="s">
        <v>97</v>
      </c>
      <c r="E33" s="192" t="s">
        <v>98</v>
      </c>
      <c r="F33" s="193" t="s">
        <v>65</v>
      </c>
      <c r="G33" s="189" t="s">
        <v>219</v>
      </c>
      <c r="H33" s="189" t="s">
        <v>94</v>
      </c>
      <c r="I33" s="194">
        <v>1.159</v>
      </c>
      <c r="J33" s="195" t="s">
        <v>220</v>
      </c>
      <c r="K33" s="196">
        <v>1431910.19</v>
      </c>
      <c r="L33" s="197">
        <v>1002337</v>
      </c>
      <c r="M33" s="198">
        <v>429573.18999999994</v>
      </c>
      <c r="N33" s="199">
        <v>0.7</v>
      </c>
      <c r="O33" s="197">
        <v>0</v>
      </c>
      <c r="P33" s="197">
        <v>1050</v>
      </c>
      <c r="Q33" s="200">
        <v>0</v>
      </c>
      <c r="R33" s="200">
        <v>1001287</v>
      </c>
      <c r="S33" s="200"/>
      <c r="T33" s="200"/>
      <c r="U33" s="200"/>
      <c r="V33" s="200"/>
      <c r="W33" s="200"/>
      <c r="X33" s="200"/>
      <c r="Y33" s="1" t="b">
        <f t="shared" si="4"/>
        <v>1</v>
      </c>
      <c r="Z33" s="44">
        <f t="shared" si="1"/>
        <v>0.7</v>
      </c>
      <c r="AA33" s="45" t="b">
        <f t="shared" si="2"/>
        <v>1</v>
      </c>
      <c r="AB33" s="45" t="b">
        <f t="shared" si="3"/>
        <v>1</v>
      </c>
    </row>
    <row r="34" spans="1:28" ht="30" customHeight="1" x14ac:dyDescent="0.25">
      <c r="A34" s="203">
        <v>32</v>
      </c>
      <c r="B34" s="189" t="s">
        <v>221</v>
      </c>
      <c r="C34" s="190" t="s">
        <v>90</v>
      </c>
      <c r="D34" s="191" t="s">
        <v>222</v>
      </c>
      <c r="E34" s="192" t="s">
        <v>223</v>
      </c>
      <c r="F34" s="193" t="s">
        <v>67</v>
      </c>
      <c r="G34" s="189" t="s">
        <v>224</v>
      </c>
      <c r="H34" s="189" t="s">
        <v>94</v>
      </c>
      <c r="I34" s="194">
        <v>1.4450000000000001</v>
      </c>
      <c r="J34" s="195" t="s">
        <v>225</v>
      </c>
      <c r="K34" s="196">
        <v>1946792.72</v>
      </c>
      <c r="L34" s="197">
        <v>1557434</v>
      </c>
      <c r="M34" s="198">
        <v>389358.72</v>
      </c>
      <c r="N34" s="199">
        <v>0.8</v>
      </c>
      <c r="O34" s="197">
        <v>0</v>
      </c>
      <c r="P34" s="197">
        <v>22904</v>
      </c>
      <c r="Q34" s="200">
        <v>0</v>
      </c>
      <c r="R34" s="200">
        <v>1534530</v>
      </c>
      <c r="S34" s="200"/>
      <c r="T34" s="200"/>
      <c r="U34" s="200"/>
      <c r="V34" s="200"/>
      <c r="W34" s="200"/>
      <c r="X34" s="200"/>
      <c r="Y34" s="1" t="b">
        <f t="shared" si="0"/>
        <v>1</v>
      </c>
      <c r="Z34" s="44">
        <f t="shared" si="1"/>
        <v>0.8</v>
      </c>
      <c r="AA34" s="45" t="b">
        <f t="shared" si="2"/>
        <v>1</v>
      </c>
      <c r="AB34" s="45" t="b">
        <f t="shared" si="3"/>
        <v>1</v>
      </c>
    </row>
    <row r="35" spans="1:28" ht="30" customHeight="1" x14ac:dyDescent="0.25">
      <c r="A35" s="203">
        <v>33</v>
      </c>
      <c r="B35" s="189" t="s">
        <v>226</v>
      </c>
      <c r="C35" s="190" t="s">
        <v>90</v>
      </c>
      <c r="D35" s="191" t="s">
        <v>222</v>
      </c>
      <c r="E35" s="192" t="s">
        <v>223</v>
      </c>
      <c r="F35" s="193" t="s">
        <v>67</v>
      </c>
      <c r="G35" s="189" t="s">
        <v>227</v>
      </c>
      <c r="H35" s="189" t="s">
        <v>100</v>
      </c>
      <c r="I35" s="194">
        <v>2.35</v>
      </c>
      <c r="J35" s="195" t="s">
        <v>228</v>
      </c>
      <c r="K35" s="196">
        <v>1978922.4</v>
      </c>
      <c r="L35" s="197">
        <v>1583137</v>
      </c>
      <c r="M35" s="198">
        <v>395785.39999999991</v>
      </c>
      <c r="N35" s="199">
        <v>0.8</v>
      </c>
      <c r="O35" s="197">
        <v>0</v>
      </c>
      <c r="P35" s="197">
        <v>205012</v>
      </c>
      <c r="Q35" s="200">
        <v>0</v>
      </c>
      <c r="R35" s="200">
        <v>1378125</v>
      </c>
      <c r="S35" s="200"/>
      <c r="T35" s="200"/>
      <c r="U35" s="200"/>
      <c r="V35" s="200"/>
      <c r="W35" s="200"/>
      <c r="X35" s="200"/>
      <c r="Y35" s="1" t="b">
        <f t="shared" si="4"/>
        <v>1</v>
      </c>
      <c r="Z35" s="44">
        <f t="shared" si="1"/>
        <v>0.8</v>
      </c>
      <c r="AA35" s="45" t="b">
        <f t="shared" si="2"/>
        <v>1</v>
      </c>
      <c r="AB35" s="45" t="b">
        <f t="shared" si="3"/>
        <v>1</v>
      </c>
    </row>
    <row r="36" spans="1:28" ht="30" customHeight="1" x14ac:dyDescent="0.25">
      <c r="A36" s="203">
        <v>34</v>
      </c>
      <c r="B36" s="189" t="s">
        <v>229</v>
      </c>
      <c r="C36" s="190" t="s">
        <v>90</v>
      </c>
      <c r="D36" s="191" t="s">
        <v>230</v>
      </c>
      <c r="E36" s="192" t="s">
        <v>231</v>
      </c>
      <c r="F36" s="193" t="s">
        <v>54</v>
      </c>
      <c r="G36" s="189" t="s">
        <v>232</v>
      </c>
      <c r="H36" s="189" t="s">
        <v>100</v>
      </c>
      <c r="I36" s="194">
        <v>1.0860000000000001</v>
      </c>
      <c r="J36" s="195" t="s">
        <v>233</v>
      </c>
      <c r="K36" s="196">
        <v>2565972.46</v>
      </c>
      <c r="L36" s="197">
        <v>1282986</v>
      </c>
      <c r="M36" s="198">
        <v>1282986.46</v>
      </c>
      <c r="N36" s="199">
        <v>0.5</v>
      </c>
      <c r="O36" s="197">
        <v>0</v>
      </c>
      <c r="P36" s="197">
        <v>459309.5</v>
      </c>
      <c r="Q36" s="200">
        <v>0</v>
      </c>
      <c r="R36" s="200">
        <v>823676.5</v>
      </c>
      <c r="S36" s="200"/>
      <c r="T36" s="200"/>
      <c r="U36" s="200"/>
      <c r="V36" s="200"/>
      <c r="W36" s="200"/>
      <c r="X36" s="200"/>
      <c r="Y36" s="1" t="b">
        <f t="shared" si="0"/>
        <v>1</v>
      </c>
      <c r="Z36" s="44">
        <f t="shared" si="1"/>
        <v>0.5</v>
      </c>
      <c r="AA36" s="45" t="b">
        <f t="shared" si="2"/>
        <v>1</v>
      </c>
      <c r="AB36" s="45" t="b">
        <f t="shared" si="3"/>
        <v>1</v>
      </c>
    </row>
    <row r="37" spans="1:28" ht="30" customHeight="1" x14ac:dyDescent="0.25">
      <c r="A37" s="203">
        <v>35</v>
      </c>
      <c r="B37" s="189" t="s">
        <v>234</v>
      </c>
      <c r="C37" s="190" t="s">
        <v>90</v>
      </c>
      <c r="D37" s="191" t="s">
        <v>235</v>
      </c>
      <c r="E37" s="192" t="s">
        <v>236</v>
      </c>
      <c r="F37" s="193" t="s">
        <v>59</v>
      </c>
      <c r="G37" s="189" t="s">
        <v>237</v>
      </c>
      <c r="H37" s="189" t="s">
        <v>94</v>
      </c>
      <c r="I37" s="194">
        <v>1.1499999999999999</v>
      </c>
      <c r="J37" s="195" t="s">
        <v>238</v>
      </c>
      <c r="K37" s="196">
        <v>3578776.82</v>
      </c>
      <c r="L37" s="197">
        <v>2147266</v>
      </c>
      <c r="M37" s="198">
        <v>1431510.82</v>
      </c>
      <c r="N37" s="199">
        <v>0.6</v>
      </c>
      <c r="O37" s="197">
        <v>0</v>
      </c>
      <c r="P37" s="197">
        <v>138000</v>
      </c>
      <c r="Q37" s="200">
        <v>0</v>
      </c>
      <c r="R37" s="200">
        <v>2009266</v>
      </c>
      <c r="S37" s="200"/>
      <c r="T37" s="200"/>
      <c r="U37" s="200"/>
      <c r="V37" s="200"/>
      <c r="W37" s="200"/>
      <c r="X37" s="200"/>
      <c r="Y37" s="1" t="b">
        <f t="shared" si="4"/>
        <v>1</v>
      </c>
      <c r="Z37" s="44">
        <f t="shared" si="1"/>
        <v>0.6</v>
      </c>
      <c r="AA37" s="45" t="b">
        <f t="shared" si="2"/>
        <v>1</v>
      </c>
      <c r="AB37" s="45" t="b">
        <f t="shared" si="3"/>
        <v>1</v>
      </c>
    </row>
    <row r="38" spans="1:28" ht="30" customHeight="1" x14ac:dyDescent="0.25">
      <c r="A38" s="203">
        <v>36</v>
      </c>
      <c r="B38" s="189" t="s">
        <v>239</v>
      </c>
      <c r="C38" s="190" t="s">
        <v>90</v>
      </c>
      <c r="D38" s="191" t="s">
        <v>230</v>
      </c>
      <c r="E38" s="192" t="s">
        <v>231</v>
      </c>
      <c r="F38" s="193" t="s">
        <v>54</v>
      </c>
      <c r="G38" s="189" t="s">
        <v>240</v>
      </c>
      <c r="H38" s="189" t="s">
        <v>100</v>
      </c>
      <c r="I38" s="194">
        <v>0.50700000000000001</v>
      </c>
      <c r="J38" s="195" t="s">
        <v>233</v>
      </c>
      <c r="K38" s="196">
        <v>776262.31</v>
      </c>
      <c r="L38" s="197">
        <v>388131</v>
      </c>
      <c r="M38" s="198">
        <v>388131.31000000006</v>
      </c>
      <c r="N38" s="199">
        <v>0.5</v>
      </c>
      <c r="O38" s="197">
        <v>0</v>
      </c>
      <c r="P38" s="197">
        <v>104545.5</v>
      </c>
      <c r="Q38" s="200">
        <v>0</v>
      </c>
      <c r="R38" s="200">
        <v>283585.5</v>
      </c>
      <c r="S38" s="200"/>
      <c r="T38" s="200"/>
      <c r="U38" s="200"/>
      <c r="V38" s="200"/>
      <c r="W38" s="200"/>
      <c r="X38" s="200"/>
      <c r="Y38" s="1" t="b">
        <f t="shared" si="0"/>
        <v>1</v>
      </c>
      <c r="Z38" s="44">
        <f t="shared" si="1"/>
        <v>0.5</v>
      </c>
      <c r="AA38" s="45" t="b">
        <f t="shared" si="2"/>
        <v>1</v>
      </c>
      <c r="AB38" s="45" t="b">
        <f t="shared" si="3"/>
        <v>1</v>
      </c>
    </row>
    <row r="39" spans="1:28" ht="30" customHeight="1" x14ac:dyDescent="0.25">
      <c r="A39" s="203">
        <v>37</v>
      </c>
      <c r="B39" s="189" t="s">
        <v>241</v>
      </c>
      <c r="C39" s="190" t="s">
        <v>90</v>
      </c>
      <c r="D39" s="191" t="s">
        <v>214</v>
      </c>
      <c r="E39" s="192" t="s">
        <v>215</v>
      </c>
      <c r="F39" s="193" t="s">
        <v>64</v>
      </c>
      <c r="G39" s="189" t="s">
        <v>242</v>
      </c>
      <c r="H39" s="189" t="s">
        <v>100</v>
      </c>
      <c r="I39" s="194">
        <v>0.90600000000000003</v>
      </c>
      <c r="J39" s="195" t="s">
        <v>243</v>
      </c>
      <c r="K39" s="196">
        <v>413074.65</v>
      </c>
      <c r="L39" s="197">
        <v>289152</v>
      </c>
      <c r="M39" s="198">
        <v>123922.65000000002</v>
      </c>
      <c r="N39" s="199">
        <v>0.7</v>
      </c>
      <c r="O39" s="197">
        <v>0</v>
      </c>
      <c r="P39" s="197">
        <v>0</v>
      </c>
      <c r="Q39" s="200">
        <v>0</v>
      </c>
      <c r="R39" s="200">
        <v>289152</v>
      </c>
      <c r="S39" s="200"/>
      <c r="T39" s="200"/>
      <c r="U39" s="200"/>
      <c r="V39" s="200"/>
      <c r="W39" s="200"/>
      <c r="X39" s="200"/>
      <c r="Y39" s="1" t="b">
        <f t="shared" si="4"/>
        <v>1</v>
      </c>
      <c r="Z39" s="44">
        <f t="shared" si="1"/>
        <v>0.7</v>
      </c>
      <c r="AA39" s="45" t="b">
        <f t="shared" si="2"/>
        <v>1</v>
      </c>
      <c r="AB39" s="45" t="b">
        <f t="shared" si="3"/>
        <v>1</v>
      </c>
    </row>
    <row r="40" spans="1:28" ht="30" customHeight="1" x14ac:dyDescent="0.25">
      <c r="A40" s="203">
        <v>38</v>
      </c>
      <c r="B40" s="189" t="s">
        <v>244</v>
      </c>
      <c r="C40" s="190" t="s">
        <v>90</v>
      </c>
      <c r="D40" s="191" t="s">
        <v>245</v>
      </c>
      <c r="E40" s="192">
        <v>1015062</v>
      </c>
      <c r="F40" s="193" t="s">
        <v>63</v>
      </c>
      <c r="G40" s="189" t="s">
        <v>246</v>
      </c>
      <c r="H40" s="189" t="s">
        <v>247</v>
      </c>
      <c r="I40" s="194">
        <v>3.2879999999999998</v>
      </c>
      <c r="J40" s="195" t="s">
        <v>248</v>
      </c>
      <c r="K40" s="196">
        <v>2733115</v>
      </c>
      <c r="L40" s="197">
        <v>1913179</v>
      </c>
      <c r="M40" s="198">
        <v>819936</v>
      </c>
      <c r="N40" s="199">
        <v>0.7</v>
      </c>
      <c r="O40" s="197"/>
      <c r="P40" s="197"/>
      <c r="Q40" s="200">
        <v>962644</v>
      </c>
      <c r="R40" s="200">
        <v>950535</v>
      </c>
      <c r="S40" s="200"/>
      <c r="T40" s="200"/>
      <c r="U40" s="200"/>
      <c r="V40" s="200"/>
      <c r="W40" s="200"/>
      <c r="X40" s="200"/>
      <c r="Y40" s="1" t="b">
        <f t="shared" si="0"/>
        <v>1</v>
      </c>
      <c r="Z40" s="44">
        <f t="shared" si="1"/>
        <v>0.7</v>
      </c>
      <c r="AA40" s="45" t="b">
        <f t="shared" si="2"/>
        <v>1</v>
      </c>
      <c r="AB40" s="45" t="b">
        <f t="shared" si="3"/>
        <v>1</v>
      </c>
    </row>
    <row r="41" spans="1:28" ht="30" customHeight="1" x14ac:dyDescent="0.25">
      <c r="A41" s="203">
        <v>39</v>
      </c>
      <c r="B41" s="189" t="s">
        <v>249</v>
      </c>
      <c r="C41" s="190" t="s">
        <v>90</v>
      </c>
      <c r="D41" s="191" t="s">
        <v>250</v>
      </c>
      <c r="E41" s="192" t="s">
        <v>251</v>
      </c>
      <c r="F41" s="193" t="s">
        <v>63</v>
      </c>
      <c r="G41" s="189" t="s">
        <v>252</v>
      </c>
      <c r="H41" s="189" t="s">
        <v>100</v>
      </c>
      <c r="I41" s="194">
        <v>1.385</v>
      </c>
      <c r="J41" s="195" t="s">
        <v>253</v>
      </c>
      <c r="K41" s="196">
        <v>3819635.17</v>
      </c>
      <c r="L41" s="197">
        <v>1909817</v>
      </c>
      <c r="M41" s="198">
        <v>1909818.17</v>
      </c>
      <c r="N41" s="199">
        <v>0.5</v>
      </c>
      <c r="O41" s="197"/>
      <c r="P41" s="197"/>
      <c r="Q41" s="200">
        <v>309522</v>
      </c>
      <c r="R41" s="200">
        <v>1600295</v>
      </c>
      <c r="S41" s="200"/>
      <c r="T41" s="200"/>
      <c r="U41" s="200"/>
      <c r="V41" s="200"/>
      <c r="W41" s="200"/>
      <c r="X41" s="200"/>
      <c r="Y41" s="1" t="b">
        <f t="shared" si="4"/>
        <v>1</v>
      </c>
      <c r="Z41" s="44">
        <f t="shared" si="1"/>
        <v>0.5</v>
      </c>
      <c r="AA41" s="45" t="b">
        <f t="shared" si="2"/>
        <v>1</v>
      </c>
      <c r="AB41" s="45" t="b">
        <f t="shared" si="3"/>
        <v>1</v>
      </c>
    </row>
    <row r="42" spans="1:28" ht="30" customHeight="1" x14ac:dyDescent="0.25">
      <c r="A42" s="203">
        <v>40</v>
      </c>
      <c r="B42" s="189" t="s">
        <v>254</v>
      </c>
      <c r="C42" s="190" t="s">
        <v>90</v>
      </c>
      <c r="D42" s="191" t="s">
        <v>255</v>
      </c>
      <c r="E42" s="192">
        <v>1009043</v>
      </c>
      <c r="F42" s="193" t="s">
        <v>57</v>
      </c>
      <c r="G42" s="189" t="s">
        <v>256</v>
      </c>
      <c r="H42" s="189" t="s">
        <v>100</v>
      </c>
      <c r="I42" s="194">
        <v>1.1779999999999999</v>
      </c>
      <c r="J42" s="195" t="s">
        <v>269</v>
      </c>
      <c r="K42" s="196">
        <v>3679430.79</v>
      </c>
      <c r="L42" s="197">
        <v>2575600</v>
      </c>
      <c r="M42" s="198">
        <f>K42-L42</f>
        <v>1103830.79</v>
      </c>
      <c r="N42" s="199">
        <v>0.7</v>
      </c>
      <c r="O42" s="197"/>
      <c r="P42" s="197"/>
      <c r="Q42" s="200">
        <v>784467</v>
      </c>
      <c r="R42" s="200">
        <v>868146</v>
      </c>
      <c r="S42" s="200">
        <v>922987</v>
      </c>
      <c r="T42" s="200"/>
      <c r="U42" s="200"/>
      <c r="V42" s="200"/>
      <c r="W42" s="200"/>
      <c r="X42" s="200"/>
      <c r="Y42" s="1" t="b">
        <f t="shared" si="0"/>
        <v>1</v>
      </c>
      <c r="Z42" s="44">
        <f t="shared" si="1"/>
        <v>0.7</v>
      </c>
      <c r="AA42" s="45" t="b">
        <f t="shared" si="2"/>
        <v>1</v>
      </c>
      <c r="AB42" s="45" t="b">
        <f t="shared" si="3"/>
        <v>1</v>
      </c>
    </row>
    <row r="43" spans="1:28" ht="30" customHeight="1" x14ac:dyDescent="0.25">
      <c r="A43" s="203">
        <v>41</v>
      </c>
      <c r="B43" s="189" t="s">
        <v>258</v>
      </c>
      <c r="C43" s="190" t="s">
        <v>90</v>
      </c>
      <c r="D43" s="191" t="s">
        <v>259</v>
      </c>
      <c r="E43" s="192" t="s">
        <v>260</v>
      </c>
      <c r="F43" s="193" t="s">
        <v>64</v>
      </c>
      <c r="G43" s="189" t="s">
        <v>261</v>
      </c>
      <c r="H43" s="189" t="s">
        <v>94</v>
      </c>
      <c r="I43" s="194">
        <v>1.107</v>
      </c>
      <c r="J43" s="195" t="s">
        <v>262</v>
      </c>
      <c r="K43" s="196">
        <v>2326884.7200000002</v>
      </c>
      <c r="L43" s="197">
        <v>1628819</v>
      </c>
      <c r="M43" s="198">
        <v>698065.7200000002</v>
      </c>
      <c r="N43" s="199">
        <v>0.7</v>
      </c>
      <c r="O43" s="197"/>
      <c r="P43" s="197"/>
      <c r="Q43" s="200">
        <v>502660</v>
      </c>
      <c r="R43" s="200">
        <v>1126159</v>
      </c>
      <c r="S43" s="200"/>
      <c r="T43" s="200"/>
      <c r="U43" s="200"/>
      <c r="V43" s="200"/>
      <c r="W43" s="200"/>
      <c r="X43" s="200"/>
      <c r="Y43" s="1" t="b">
        <f t="shared" si="4"/>
        <v>1</v>
      </c>
      <c r="Z43" s="44">
        <f t="shared" si="1"/>
        <v>0.7</v>
      </c>
      <c r="AA43" s="45" t="b">
        <f t="shared" si="2"/>
        <v>1</v>
      </c>
      <c r="AB43" s="45" t="b">
        <f t="shared" si="3"/>
        <v>1</v>
      </c>
    </row>
    <row r="44" spans="1:28" ht="30" customHeight="1" x14ac:dyDescent="0.25">
      <c r="A44" s="203">
        <v>42</v>
      </c>
      <c r="B44" s="189" t="s">
        <v>263</v>
      </c>
      <c r="C44" s="190" t="s">
        <v>90</v>
      </c>
      <c r="D44" s="191" t="s">
        <v>264</v>
      </c>
      <c r="E44" s="192">
        <v>1009052</v>
      </c>
      <c r="F44" s="193" t="s">
        <v>57</v>
      </c>
      <c r="G44" s="189" t="s">
        <v>265</v>
      </c>
      <c r="H44" s="189" t="s">
        <v>100</v>
      </c>
      <c r="I44" s="194">
        <v>1.8580000000000001</v>
      </c>
      <c r="J44" s="195" t="s">
        <v>266</v>
      </c>
      <c r="K44" s="196">
        <v>3092275.96</v>
      </c>
      <c r="L44" s="197">
        <v>1546137</v>
      </c>
      <c r="M44" s="198">
        <v>1546138.96</v>
      </c>
      <c r="N44" s="199">
        <v>0.5</v>
      </c>
      <c r="O44" s="197"/>
      <c r="P44" s="197"/>
      <c r="Q44" s="200">
        <v>100000</v>
      </c>
      <c r="R44" s="200">
        <v>1446137</v>
      </c>
      <c r="S44" s="200"/>
      <c r="T44" s="200"/>
      <c r="U44" s="200"/>
      <c r="V44" s="200"/>
      <c r="W44" s="200"/>
      <c r="X44" s="200"/>
      <c r="Y44" s="1" t="b">
        <f t="shared" si="0"/>
        <v>1</v>
      </c>
      <c r="Z44" s="44">
        <f t="shared" si="1"/>
        <v>0.5</v>
      </c>
      <c r="AA44" s="45" t="b">
        <f t="shared" si="2"/>
        <v>1</v>
      </c>
      <c r="AB44" s="45" t="b">
        <f t="shared" si="3"/>
        <v>1</v>
      </c>
    </row>
    <row r="45" spans="1:28" ht="30" customHeight="1" x14ac:dyDescent="0.25">
      <c r="A45" s="203">
        <v>43</v>
      </c>
      <c r="B45" s="189" t="s">
        <v>267</v>
      </c>
      <c r="C45" s="190" t="s">
        <v>90</v>
      </c>
      <c r="D45" s="191" t="s">
        <v>97</v>
      </c>
      <c r="E45" s="192">
        <v>1017042</v>
      </c>
      <c r="F45" s="193" t="s">
        <v>65</v>
      </c>
      <c r="G45" s="189" t="s">
        <v>268</v>
      </c>
      <c r="H45" s="189" t="s">
        <v>100</v>
      </c>
      <c r="I45" s="194">
        <v>1.667</v>
      </c>
      <c r="J45" s="195" t="s">
        <v>269</v>
      </c>
      <c r="K45" s="196">
        <v>2368033.33</v>
      </c>
      <c r="L45" s="197">
        <v>1657623</v>
      </c>
      <c r="M45" s="198">
        <v>710410.33000000007</v>
      </c>
      <c r="N45" s="199">
        <v>0.7</v>
      </c>
      <c r="O45" s="197"/>
      <c r="P45" s="197"/>
      <c r="Q45" s="200">
        <v>2100</v>
      </c>
      <c r="R45" s="200">
        <v>0</v>
      </c>
      <c r="S45" s="200">
        <v>1655523</v>
      </c>
      <c r="T45" s="200"/>
      <c r="U45" s="200"/>
      <c r="V45" s="200"/>
      <c r="W45" s="200"/>
      <c r="X45" s="200"/>
      <c r="Y45" s="1" t="b">
        <f t="shared" si="4"/>
        <v>1</v>
      </c>
      <c r="Z45" s="44">
        <f t="shared" si="1"/>
        <v>0.7</v>
      </c>
      <c r="AA45" s="45" t="b">
        <f t="shared" si="2"/>
        <v>1</v>
      </c>
      <c r="AB45" s="45" t="b">
        <f t="shared" si="3"/>
        <v>1</v>
      </c>
    </row>
    <row r="46" spans="1:28" ht="30" customHeight="1" x14ac:dyDescent="0.25">
      <c r="A46" s="203">
        <v>44</v>
      </c>
      <c r="B46" s="189" t="s">
        <v>270</v>
      </c>
      <c r="C46" s="190" t="s">
        <v>90</v>
      </c>
      <c r="D46" s="191" t="s">
        <v>271</v>
      </c>
      <c r="E46" s="192">
        <v>1016112</v>
      </c>
      <c r="F46" s="193" t="s">
        <v>64</v>
      </c>
      <c r="G46" s="189" t="s">
        <v>272</v>
      </c>
      <c r="H46" s="189" t="s">
        <v>100</v>
      </c>
      <c r="I46" s="194">
        <v>3.24</v>
      </c>
      <c r="J46" s="195" t="s">
        <v>273</v>
      </c>
      <c r="K46" s="196">
        <v>3752430.99</v>
      </c>
      <c r="L46" s="197">
        <v>2626701</v>
      </c>
      <c r="M46" s="198">
        <v>1125729.99</v>
      </c>
      <c r="N46" s="199">
        <v>0.7</v>
      </c>
      <c r="O46" s="197"/>
      <c r="P46" s="197"/>
      <c r="Q46" s="200">
        <v>1162684</v>
      </c>
      <c r="R46" s="200">
        <v>1464017</v>
      </c>
      <c r="S46" s="200"/>
      <c r="T46" s="200"/>
      <c r="U46" s="200"/>
      <c r="V46" s="200"/>
      <c r="W46" s="200"/>
      <c r="X46" s="200"/>
      <c r="Y46" s="1" t="b">
        <f t="shared" si="0"/>
        <v>1</v>
      </c>
      <c r="Z46" s="44">
        <f t="shared" si="1"/>
        <v>0.7</v>
      </c>
      <c r="AA46" s="45" t="b">
        <f t="shared" si="2"/>
        <v>1</v>
      </c>
      <c r="AB46" s="45" t="b">
        <f t="shared" si="3"/>
        <v>1</v>
      </c>
    </row>
    <row r="47" spans="1:28" ht="30" customHeight="1" x14ac:dyDescent="0.25">
      <c r="A47" s="203" t="s">
        <v>334</v>
      </c>
      <c r="B47" s="189" t="s">
        <v>274</v>
      </c>
      <c r="C47" s="190" t="s">
        <v>90</v>
      </c>
      <c r="D47" s="191" t="s">
        <v>275</v>
      </c>
      <c r="E47" s="192">
        <v>1012011</v>
      </c>
      <c r="F47" s="193" t="s">
        <v>60</v>
      </c>
      <c r="G47" s="189" t="s">
        <v>276</v>
      </c>
      <c r="H47" s="189" t="s">
        <v>94</v>
      </c>
      <c r="I47" s="194">
        <v>0.54100000000000004</v>
      </c>
      <c r="J47" s="195" t="s">
        <v>277</v>
      </c>
      <c r="K47" s="196">
        <v>7182059</v>
      </c>
      <c r="L47" s="197">
        <v>3259481.08</v>
      </c>
      <c r="M47" s="198">
        <f>K47-L47</f>
        <v>3922577.92</v>
      </c>
      <c r="N47" s="199">
        <v>0.5</v>
      </c>
      <c r="O47" s="197"/>
      <c r="P47" s="197"/>
      <c r="Q47" s="200">
        <v>752904.39</v>
      </c>
      <c r="R47" s="200">
        <v>1484892.22</v>
      </c>
      <c r="S47" s="200">
        <v>1021684.47</v>
      </c>
      <c r="T47" s="200"/>
      <c r="U47" s="200"/>
      <c r="V47" s="200"/>
      <c r="W47" s="200"/>
      <c r="X47" s="200"/>
      <c r="Y47" s="1" t="b">
        <f t="shared" si="4"/>
        <v>1</v>
      </c>
      <c r="Z47" s="44">
        <f t="shared" si="1"/>
        <v>0.45379999999999998</v>
      </c>
      <c r="AA47" s="45" t="b">
        <f t="shared" si="2"/>
        <v>0</v>
      </c>
      <c r="AB47" s="45" t="b">
        <f t="shared" si="3"/>
        <v>1</v>
      </c>
    </row>
    <row r="48" spans="1:28" ht="30" customHeight="1" x14ac:dyDescent="0.25">
      <c r="A48" s="203" t="s">
        <v>954</v>
      </c>
      <c r="B48" s="189" t="s">
        <v>278</v>
      </c>
      <c r="C48" s="190" t="s">
        <v>90</v>
      </c>
      <c r="D48" s="191" t="s">
        <v>279</v>
      </c>
      <c r="E48" s="192">
        <v>1006022</v>
      </c>
      <c r="F48" s="193" t="s">
        <v>54</v>
      </c>
      <c r="G48" s="189" t="s">
        <v>280</v>
      </c>
      <c r="H48" s="189" t="s">
        <v>100</v>
      </c>
      <c r="I48" s="194">
        <v>2.4</v>
      </c>
      <c r="J48" s="195" t="s">
        <v>257</v>
      </c>
      <c r="K48" s="196">
        <v>2149000</v>
      </c>
      <c r="L48" s="197">
        <v>922600</v>
      </c>
      <c r="M48" s="198">
        <v>1226400</v>
      </c>
      <c r="N48" s="199">
        <v>0.7</v>
      </c>
      <c r="O48" s="197"/>
      <c r="P48" s="197"/>
      <c r="Q48" s="200">
        <v>186900</v>
      </c>
      <c r="R48" s="200">
        <v>0</v>
      </c>
      <c r="S48" s="200">
        <v>735700</v>
      </c>
      <c r="T48" s="200"/>
      <c r="U48" s="200"/>
      <c r="V48" s="200"/>
      <c r="W48" s="200"/>
      <c r="X48" s="200"/>
      <c r="Y48" s="1" t="b">
        <f t="shared" si="0"/>
        <v>1</v>
      </c>
      <c r="Z48" s="44">
        <f t="shared" si="1"/>
        <v>0.42930000000000001</v>
      </c>
      <c r="AA48" s="45" t="b">
        <f t="shared" si="2"/>
        <v>0</v>
      </c>
      <c r="AB48" s="45" t="b">
        <f t="shared" si="3"/>
        <v>1</v>
      </c>
    </row>
    <row r="49" spans="1:28" ht="30" customHeight="1" x14ac:dyDescent="0.25">
      <c r="A49" s="214">
        <v>47</v>
      </c>
      <c r="B49" s="54" t="s">
        <v>459</v>
      </c>
      <c r="C49" s="186" t="s">
        <v>338</v>
      </c>
      <c r="D49" s="69" t="s">
        <v>250</v>
      </c>
      <c r="E49" s="56">
        <v>1063011</v>
      </c>
      <c r="F49" s="187" t="s">
        <v>63</v>
      </c>
      <c r="G49" s="54" t="s">
        <v>604</v>
      </c>
      <c r="H49" s="54" t="s">
        <v>100</v>
      </c>
      <c r="I49" s="57">
        <v>0.26600000000000001</v>
      </c>
      <c r="J49" s="58" t="s">
        <v>605</v>
      </c>
      <c r="K49" s="49">
        <v>8724031</v>
      </c>
      <c r="L49" s="48">
        <v>5234418</v>
      </c>
      <c r="M49" s="59">
        <f t="shared" ref="M49:M67" si="5">K49-L49</f>
        <v>3489613</v>
      </c>
      <c r="N49" s="60">
        <v>0.6</v>
      </c>
      <c r="O49" s="48"/>
      <c r="P49" s="48"/>
      <c r="Q49" s="201"/>
      <c r="R49" s="201">
        <f>L49</f>
        <v>5234418</v>
      </c>
      <c r="S49" s="201"/>
      <c r="T49" s="201"/>
      <c r="U49" s="201"/>
      <c r="V49" s="201"/>
      <c r="W49" s="201"/>
      <c r="X49" s="201"/>
      <c r="Y49" s="1" t="b">
        <f t="shared" si="4"/>
        <v>1</v>
      </c>
      <c r="Z49" s="44">
        <f t="shared" si="1"/>
        <v>0.6</v>
      </c>
      <c r="AA49" s="45" t="b">
        <f t="shared" si="2"/>
        <v>1</v>
      </c>
      <c r="AB49" s="45" t="b">
        <f t="shared" si="3"/>
        <v>1</v>
      </c>
    </row>
    <row r="50" spans="1:28" ht="30" customHeight="1" x14ac:dyDescent="0.25">
      <c r="A50" s="214">
        <v>48</v>
      </c>
      <c r="B50" s="54" t="s">
        <v>460</v>
      </c>
      <c r="C50" s="186" t="s">
        <v>338</v>
      </c>
      <c r="D50" s="69" t="s">
        <v>537</v>
      </c>
      <c r="E50" s="56">
        <v>1009062</v>
      </c>
      <c r="F50" s="187" t="s">
        <v>57</v>
      </c>
      <c r="G50" s="54" t="s">
        <v>606</v>
      </c>
      <c r="H50" s="54" t="s">
        <v>100</v>
      </c>
      <c r="I50" s="57">
        <v>0.54600000000000004</v>
      </c>
      <c r="J50" s="58" t="s">
        <v>955</v>
      </c>
      <c r="K50" s="49">
        <v>946250</v>
      </c>
      <c r="L50" s="48">
        <v>757000</v>
      </c>
      <c r="M50" s="59">
        <f t="shared" si="5"/>
        <v>189250</v>
      </c>
      <c r="N50" s="60">
        <v>0.8</v>
      </c>
      <c r="O50" s="48"/>
      <c r="P50" s="48"/>
      <c r="Q50" s="201"/>
      <c r="R50" s="201">
        <f t="shared" ref="R50:R55" si="6">L50</f>
        <v>757000</v>
      </c>
      <c r="S50" s="201"/>
      <c r="T50" s="201"/>
      <c r="U50" s="201"/>
      <c r="V50" s="201"/>
      <c r="W50" s="201"/>
      <c r="X50" s="201"/>
      <c r="Y50" s="1" t="b">
        <f t="shared" si="0"/>
        <v>1</v>
      </c>
      <c r="Z50" s="44">
        <f t="shared" si="1"/>
        <v>0.8</v>
      </c>
      <c r="AA50" s="45" t="b">
        <f t="shared" si="2"/>
        <v>1</v>
      </c>
      <c r="AB50" s="45" t="b">
        <f t="shared" si="3"/>
        <v>1</v>
      </c>
    </row>
    <row r="51" spans="1:28" ht="30" customHeight="1" x14ac:dyDescent="0.25">
      <c r="A51" s="214">
        <v>49</v>
      </c>
      <c r="B51" s="54" t="s">
        <v>461</v>
      </c>
      <c r="C51" s="186" t="s">
        <v>338</v>
      </c>
      <c r="D51" s="69" t="s">
        <v>538</v>
      </c>
      <c r="E51" s="56">
        <v>1011043</v>
      </c>
      <c r="F51" s="187" t="s">
        <v>59</v>
      </c>
      <c r="G51" s="54" t="s">
        <v>607</v>
      </c>
      <c r="H51" s="54" t="s">
        <v>94</v>
      </c>
      <c r="I51" s="57">
        <v>0.36599999999999999</v>
      </c>
      <c r="J51" s="58" t="s">
        <v>608</v>
      </c>
      <c r="K51" s="49">
        <v>1400000</v>
      </c>
      <c r="L51" s="48">
        <v>700000</v>
      </c>
      <c r="M51" s="59">
        <f t="shared" si="5"/>
        <v>700000</v>
      </c>
      <c r="N51" s="60">
        <v>0.5</v>
      </c>
      <c r="O51" s="48"/>
      <c r="P51" s="48"/>
      <c r="Q51" s="201"/>
      <c r="R51" s="201">
        <f t="shared" si="6"/>
        <v>700000</v>
      </c>
      <c r="S51" s="201"/>
      <c r="T51" s="201"/>
      <c r="U51" s="201"/>
      <c r="V51" s="201"/>
      <c r="W51" s="201"/>
      <c r="X51" s="201"/>
      <c r="Y51" s="1" t="b">
        <f t="shared" si="4"/>
        <v>1</v>
      </c>
      <c r="Z51" s="44">
        <f t="shared" si="1"/>
        <v>0.5</v>
      </c>
      <c r="AA51" s="45" t="b">
        <f t="shared" si="2"/>
        <v>1</v>
      </c>
      <c r="AB51" s="45" t="b">
        <f t="shared" si="3"/>
        <v>1</v>
      </c>
    </row>
    <row r="52" spans="1:28" ht="30" customHeight="1" x14ac:dyDescent="0.25">
      <c r="A52" s="214">
        <v>50</v>
      </c>
      <c r="B52" s="54" t="s">
        <v>462</v>
      </c>
      <c r="C52" s="186" t="s">
        <v>338</v>
      </c>
      <c r="D52" s="69" t="s">
        <v>539</v>
      </c>
      <c r="E52" s="56">
        <v>1021011</v>
      </c>
      <c r="F52" s="187" t="s">
        <v>69</v>
      </c>
      <c r="G52" s="54" t="s">
        <v>609</v>
      </c>
      <c r="H52" s="54" t="s">
        <v>372</v>
      </c>
      <c r="I52" s="57">
        <v>0.2</v>
      </c>
      <c r="J52" s="58" t="s">
        <v>605</v>
      </c>
      <c r="K52" s="49">
        <v>1081908</v>
      </c>
      <c r="L52" s="48">
        <v>865526</v>
      </c>
      <c r="M52" s="59">
        <f t="shared" si="5"/>
        <v>216382</v>
      </c>
      <c r="N52" s="60">
        <v>0.8</v>
      </c>
      <c r="O52" s="48"/>
      <c r="P52" s="48"/>
      <c r="Q52" s="201"/>
      <c r="R52" s="201">
        <f t="shared" si="6"/>
        <v>865526</v>
      </c>
      <c r="S52" s="201"/>
      <c r="T52" s="201"/>
      <c r="U52" s="201"/>
      <c r="V52" s="201"/>
      <c r="W52" s="201"/>
      <c r="X52" s="201"/>
      <c r="Y52" s="1" t="b">
        <f t="shared" si="0"/>
        <v>1</v>
      </c>
      <c r="Z52" s="44">
        <f t="shared" si="1"/>
        <v>0.8</v>
      </c>
      <c r="AA52" s="45" t="b">
        <f t="shared" si="2"/>
        <v>1</v>
      </c>
      <c r="AB52" s="45" t="b">
        <f t="shared" si="3"/>
        <v>1</v>
      </c>
    </row>
    <row r="53" spans="1:28" ht="30" customHeight="1" x14ac:dyDescent="0.25">
      <c r="A53" s="214">
        <v>51</v>
      </c>
      <c r="B53" s="54" t="s">
        <v>463</v>
      </c>
      <c r="C53" s="186" t="s">
        <v>338</v>
      </c>
      <c r="D53" s="69" t="s">
        <v>259</v>
      </c>
      <c r="E53" s="56">
        <v>1016011</v>
      </c>
      <c r="F53" s="187" t="s">
        <v>64</v>
      </c>
      <c r="G53" s="54" t="s">
        <v>610</v>
      </c>
      <c r="H53" s="54" t="s">
        <v>100</v>
      </c>
      <c r="I53" s="57">
        <v>0.35399999999999998</v>
      </c>
      <c r="J53" s="58" t="s">
        <v>611</v>
      </c>
      <c r="K53" s="49">
        <v>2169594</v>
      </c>
      <c r="L53" s="48">
        <v>1518715</v>
      </c>
      <c r="M53" s="59">
        <f t="shared" si="5"/>
        <v>650879</v>
      </c>
      <c r="N53" s="60">
        <v>0.7</v>
      </c>
      <c r="O53" s="48"/>
      <c r="P53" s="48"/>
      <c r="Q53" s="201"/>
      <c r="R53" s="201">
        <f t="shared" si="6"/>
        <v>1518715</v>
      </c>
      <c r="S53" s="201"/>
      <c r="T53" s="201"/>
      <c r="U53" s="201"/>
      <c r="V53" s="201"/>
      <c r="W53" s="201"/>
      <c r="X53" s="201"/>
      <c r="Y53" s="1" t="b">
        <f t="shared" si="4"/>
        <v>1</v>
      </c>
      <c r="Z53" s="44">
        <f t="shared" si="1"/>
        <v>0.7</v>
      </c>
      <c r="AA53" s="45" t="b">
        <f t="shared" si="2"/>
        <v>1</v>
      </c>
      <c r="AB53" s="45" t="b">
        <f t="shared" si="3"/>
        <v>1</v>
      </c>
    </row>
    <row r="54" spans="1:28" ht="30" customHeight="1" x14ac:dyDescent="0.25">
      <c r="A54" s="214">
        <v>52</v>
      </c>
      <c r="B54" s="54" t="s">
        <v>464</v>
      </c>
      <c r="C54" s="186" t="s">
        <v>338</v>
      </c>
      <c r="D54" s="69" t="s">
        <v>540</v>
      </c>
      <c r="E54" s="56">
        <v>1016102</v>
      </c>
      <c r="F54" s="187" t="s">
        <v>64</v>
      </c>
      <c r="G54" s="54" t="s">
        <v>612</v>
      </c>
      <c r="H54" s="54" t="s">
        <v>100</v>
      </c>
      <c r="I54" s="57">
        <v>0.95</v>
      </c>
      <c r="J54" s="58" t="s">
        <v>613</v>
      </c>
      <c r="K54" s="49">
        <v>1986937</v>
      </c>
      <c r="L54" s="48">
        <v>993468</v>
      </c>
      <c r="M54" s="59">
        <f t="shared" si="5"/>
        <v>993469</v>
      </c>
      <c r="N54" s="60">
        <v>0.5</v>
      </c>
      <c r="O54" s="48"/>
      <c r="P54" s="48"/>
      <c r="Q54" s="201"/>
      <c r="R54" s="201">
        <f t="shared" si="6"/>
        <v>993468</v>
      </c>
      <c r="S54" s="201"/>
      <c r="T54" s="201"/>
      <c r="U54" s="201"/>
      <c r="V54" s="201"/>
      <c r="W54" s="201"/>
      <c r="X54" s="201"/>
      <c r="Y54" s="1" t="b">
        <f t="shared" si="0"/>
        <v>1</v>
      </c>
      <c r="Z54" s="44">
        <f t="shared" si="1"/>
        <v>0.5</v>
      </c>
      <c r="AA54" s="45" t="b">
        <f t="shared" si="2"/>
        <v>1</v>
      </c>
      <c r="AB54" s="45" t="b">
        <f t="shared" si="3"/>
        <v>1</v>
      </c>
    </row>
    <row r="55" spans="1:28" ht="30" customHeight="1" x14ac:dyDescent="0.25">
      <c r="A55" s="214">
        <v>53</v>
      </c>
      <c r="B55" s="54" t="s">
        <v>465</v>
      </c>
      <c r="C55" s="186" t="s">
        <v>338</v>
      </c>
      <c r="D55" s="69" t="s">
        <v>275</v>
      </c>
      <c r="E55" s="56">
        <v>1012011</v>
      </c>
      <c r="F55" s="187" t="s">
        <v>60</v>
      </c>
      <c r="G55" s="54" t="s">
        <v>614</v>
      </c>
      <c r="H55" s="54" t="s">
        <v>372</v>
      </c>
      <c r="I55" s="57">
        <v>0.63</v>
      </c>
      <c r="J55" s="58" t="s">
        <v>615</v>
      </c>
      <c r="K55" s="49">
        <v>1200000</v>
      </c>
      <c r="L55" s="48">
        <v>600000</v>
      </c>
      <c r="M55" s="59">
        <f t="shared" si="5"/>
        <v>600000</v>
      </c>
      <c r="N55" s="60">
        <v>0.5</v>
      </c>
      <c r="O55" s="48"/>
      <c r="P55" s="48"/>
      <c r="Q55" s="201"/>
      <c r="R55" s="201">
        <f t="shared" si="6"/>
        <v>600000</v>
      </c>
      <c r="S55" s="201"/>
      <c r="T55" s="201"/>
      <c r="U55" s="201"/>
      <c r="V55" s="201"/>
      <c r="W55" s="201"/>
      <c r="X55" s="201"/>
      <c r="Y55" s="1" t="b">
        <f t="shared" si="4"/>
        <v>1</v>
      </c>
      <c r="Z55" s="44">
        <f t="shared" si="1"/>
        <v>0.5</v>
      </c>
      <c r="AA55" s="45" t="b">
        <f t="shared" si="2"/>
        <v>1</v>
      </c>
      <c r="AB55" s="45" t="b">
        <f t="shared" si="3"/>
        <v>1</v>
      </c>
    </row>
    <row r="56" spans="1:28" ht="30" customHeight="1" x14ac:dyDescent="0.25">
      <c r="A56" s="203">
        <v>54</v>
      </c>
      <c r="B56" s="189" t="s">
        <v>466</v>
      </c>
      <c r="C56" s="190" t="s">
        <v>336</v>
      </c>
      <c r="D56" s="191" t="s">
        <v>275</v>
      </c>
      <c r="E56" s="192">
        <v>1012011</v>
      </c>
      <c r="F56" s="193" t="s">
        <v>60</v>
      </c>
      <c r="G56" s="189" t="s">
        <v>616</v>
      </c>
      <c r="H56" s="189" t="s">
        <v>100</v>
      </c>
      <c r="I56" s="194">
        <v>0.34200000000000003</v>
      </c>
      <c r="J56" s="195" t="s">
        <v>617</v>
      </c>
      <c r="K56" s="196">
        <v>2382896</v>
      </c>
      <c r="L56" s="197">
        <v>1191448</v>
      </c>
      <c r="M56" s="198">
        <f t="shared" si="5"/>
        <v>1191448</v>
      </c>
      <c r="N56" s="199">
        <v>0.5</v>
      </c>
      <c r="O56" s="197"/>
      <c r="P56" s="197"/>
      <c r="Q56" s="200"/>
      <c r="R56" s="200">
        <v>0</v>
      </c>
      <c r="S56" s="200">
        <v>1191448</v>
      </c>
      <c r="T56" s="200"/>
      <c r="U56" s="200"/>
      <c r="V56" s="200"/>
      <c r="W56" s="200"/>
      <c r="X56" s="200"/>
      <c r="Y56" s="1" t="b">
        <f t="shared" si="0"/>
        <v>1</v>
      </c>
      <c r="Z56" s="44">
        <f t="shared" si="1"/>
        <v>0.5</v>
      </c>
      <c r="AA56" s="45" t="b">
        <f t="shared" si="2"/>
        <v>1</v>
      </c>
      <c r="AB56" s="45" t="b">
        <f t="shared" si="3"/>
        <v>1</v>
      </c>
    </row>
    <row r="57" spans="1:28" ht="30" customHeight="1" x14ac:dyDescent="0.25">
      <c r="A57" s="214">
        <v>55</v>
      </c>
      <c r="B57" s="54" t="s">
        <v>467</v>
      </c>
      <c r="C57" s="186" t="s">
        <v>338</v>
      </c>
      <c r="D57" s="69" t="s">
        <v>541</v>
      </c>
      <c r="E57" s="56">
        <v>1012022</v>
      </c>
      <c r="F57" s="187" t="s">
        <v>60</v>
      </c>
      <c r="G57" s="54" t="s">
        <v>618</v>
      </c>
      <c r="H57" s="54" t="s">
        <v>100</v>
      </c>
      <c r="I57" s="57">
        <v>0.97499999999999998</v>
      </c>
      <c r="J57" s="58" t="s">
        <v>615</v>
      </c>
      <c r="K57" s="49">
        <v>1372000</v>
      </c>
      <c r="L57" s="48">
        <v>823200</v>
      </c>
      <c r="M57" s="59">
        <f t="shared" si="5"/>
        <v>548800</v>
      </c>
      <c r="N57" s="60">
        <v>0.6</v>
      </c>
      <c r="O57" s="48"/>
      <c r="P57" s="48"/>
      <c r="Q57" s="201"/>
      <c r="R57" s="201">
        <f t="shared" ref="R57:R76" si="7">L57</f>
        <v>823200</v>
      </c>
      <c r="S57" s="201"/>
      <c r="T57" s="201"/>
      <c r="U57" s="201"/>
      <c r="V57" s="201"/>
      <c r="W57" s="201"/>
      <c r="X57" s="201"/>
      <c r="Y57" s="1" t="b">
        <f t="shared" si="4"/>
        <v>1</v>
      </c>
      <c r="Z57" s="44">
        <f t="shared" si="1"/>
        <v>0.6</v>
      </c>
      <c r="AA57" s="45" t="b">
        <f t="shared" si="2"/>
        <v>1</v>
      </c>
      <c r="AB57" s="45" t="b">
        <f t="shared" si="3"/>
        <v>1</v>
      </c>
    </row>
    <row r="58" spans="1:28" ht="30" customHeight="1" x14ac:dyDescent="0.25">
      <c r="A58" s="214">
        <v>56</v>
      </c>
      <c r="B58" s="54" t="s">
        <v>468</v>
      </c>
      <c r="C58" s="186" t="s">
        <v>338</v>
      </c>
      <c r="D58" s="69" t="s">
        <v>542</v>
      </c>
      <c r="E58" s="56" t="s">
        <v>543</v>
      </c>
      <c r="F58" s="187" t="s">
        <v>62</v>
      </c>
      <c r="G58" s="54" t="s">
        <v>619</v>
      </c>
      <c r="H58" s="54" t="s">
        <v>100</v>
      </c>
      <c r="I58" s="57">
        <v>0.72899999999999998</v>
      </c>
      <c r="J58" s="58" t="s">
        <v>388</v>
      </c>
      <c r="K58" s="49">
        <v>2067287</v>
      </c>
      <c r="L58" s="48">
        <v>1447100</v>
      </c>
      <c r="M58" s="59">
        <f t="shared" si="5"/>
        <v>620187</v>
      </c>
      <c r="N58" s="60">
        <v>0.7</v>
      </c>
      <c r="O58" s="48"/>
      <c r="P58" s="48"/>
      <c r="Q58" s="201"/>
      <c r="R58" s="201">
        <f t="shared" si="7"/>
        <v>1447100</v>
      </c>
      <c r="S58" s="201"/>
      <c r="T58" s="201"/>
      <c r="U58" s="201"/>
      <c r="V58" s="201"/>
      <c r="W58" s="201"/>
      <c r="X58" s="201"/>
      <c r="Y58" s="1" t="b">
        <f t="shared" si="0"/>
        <v>1</v>
      </c>
      <c r="Z58" s="44">
        <f t="shared" si="1"/>
        <v>0.7</v>
      </c>
      <c r="AA58" s="45" t="b">
        <f t="shared" si="2"/>
        <v>1</v>
      </c>
      <c r="AB58" s="45" t="b">
        <f t="shared" si="3"/>
        <v>1</v>
      </c>
    </row>
    <row r="59" spans="1:28" ht="30" customHeight="1" x14ac:dyDescent="0.25">
      <c r="A59" s="214">
        <v>57</v>
      </c>
      <c r="B59" s="54" t="s">
        <v>469</v>
      </c>
      <c r="C59" s="186" t="s">
        <v>338</v>
      </c>
      <c r="D59" s="69" t="s">
        <v>130</v>
      </c>
      <c r="E59" s="56">
        <v>1020031</v>
      </c>
      <c r="F59" s="187" t="s">
        <v>68</v>
      </c>
      <c r="G59" s="54" t="s">
        <v>620</v>
      </c>
      <c r="H59" s="54" t="s">
        <v>372</v>
      </c>
      <c r="I59" s="57">
        <v>0.88300000000000001</v>
      </c>
      <c r="J59" s="58" t="s">
        <v>398</v>
      </c>
      <c r="K59" s="49">
        <v>1199988</v>
      </c>
      <c r="L59" s="48">
        <v>839991</v>
      </c>
      <c r="M59" s="59">
        <f t="shared" si="5"/>
        <v>359997</v>
      </c>
      <c r="N59" s="60">
        <v>0.7</v>
      </c>
      <c r="O59" s="48"/>
      <c r="P59" s="48"/>
      <c r="Q59" s="201"/>
      <c r="R59" s="201">
        <f t="shared" si="7"/>
        <v>839991</v>
      </c>
      <c r="S59" s="201"/>
      <c r="T59" s="201"/>
      <c r="U59" s="201"/>
      <c r="V59" s="201"/>
      <c r="W59" s="201"/>
      <c r="X59" s="201"/>
      <c r="Y59" s="1" t="b">
        <f t="shared" si="4"/>
        <v>1</v>
      </c>
      <c r="Z59" s="44">
        <f t="shared" si="1"/>
        <v>0.7</v>
      </c>
      <c r="AA59" s="45" t="b">
        <f t="shared" si="2"/>
        <v>1</v>
      </c>
      <c r="AB59" s="45" t="b">
        <f t="shared" si="3"/>
        <v>1</v>
      </c>
    </row>
    <row r="60" spans="1:28" ht="30" customHeight="1" x14ac:dyDescent="0.25">
      <c r="A60" s="214">
        <v>58</v>
      </c>
      <c r="B60" s="54" t="s">
        <v>470</v>
      </c>
      <c r="C60" s="186" t="s">
        <v>338</v>
      </c>
      <c r="D60" s="69" t="s">
        <v>544</v>
      </c>
      <c r="E60" s="56" t="s">
        <v>545</v>
      </c>
      <c r="F60" s="187" t="s">
        <v>62</v>
      </c>
      <c r="G60" s="54" t="s">
        <v>621</v>
      </c>
      <c r="H60" s="54" t="s">
        <v>100</v>
      </c>
      <c r="I60" s="57">
        <v>0.51300000000000001</v>
      </c>
      <c r="J60" s="58" t="s">
        <v>622</v>
      </c>
      <c r="K60" s="49">
        <v>918913</v>
      </c>
      <c r="L60" s="48">
        <f>INT(N60*K60)</f>
        <v>735130</v>
      </c>
      <c r="M60" s="59">
        <f>K60-L60</f>
        <v>183783</v>
      </c>
      <c r="N60" s="60">
        <v>0.8</v>
      </c>
      <c r="O60" s="48"/>
      <c r="P60" s="48"/>
      <c r="Q60" s="201"/>
      <c r="R60" s="201">
        <f>L60</f>
        <v>735130</v>
      </c>
      <c r="S60" s="201"/>
      <c r="T60" s="201"/>
      <c r="U60" s="201"/>
      <c r="V60" s="201"/>
      <c r="W60" s="201"/>
      <c r="X60" s="201"/>
      <c r="Y60" s="1" t="b">
        <f t="shared" si="0"/>
        <v>1</v>
      </c>
      <c r="Z60" s="44">
        <f t="shared" si="1"/>
        <v>0.8</v>
      </c>
      <c r="AA60" s="45" t="b">
        <f t="shared" si="2"/>
        <v>1</v>
      </c>
      <c r="AB60" s="45" t="b">
        <f t="shared" si="3"/>
        <v>1</v>
      </c>
    </row>
    <row r="61" spans="1:28" ht="30" customHeight="1" x14ac:dyDescent="0.25">
      <c r="A61" s="214">
        <v>59</v>
      </c>
      <c r="B61" s="54" t="s">
        <v>471</v>
      </c>
      <c r="C61" s="186" t="s">
        <v>338</v>
      </c>
      <c r="D61" s="69" t="s">
        <v>546</v>
      </c>
      <c r="E61" s="56">
        <v>1007043</v>
      </c>
      <c r="F61" s="187" t="s">
        <v>55</v>
      </c>
      <c r="G61" s="54" t="s">
        <v>623</v>
      </c>
      <c r="H61" s="54" t="s">
        <v>372</v>
      </c>
      <c r="I61" s="57">
        <v>1.3320000000000001</v>
      </c>
      <c r="J61" s="58" t="s">
        <v>624</v>
      </c>
      <c r="K61" s="49">
        <v>1185647</v>
      </c>
      <c r="L61" s="48">
        <v>948517</v>
      </c>
      <c r="M61" s="59">
        <f t="shared" si="5"/>
        <v>237130</v>
      </c>
      <c r="N61" s="60">
        <v>0.8</v>
      </c>
      <c r="O61" s="48"/>
      <c r="P61" s="48"/>
      <c r="Q61" s="201"/>
      <c r="R61" s="201">
        <f t="shared" si="7"/>
        <v>948517</v>
      </c>
      <c r="S61" s="201"/>
      <c r="T61" s="201"/>
      <c r="U61" s="201"/>
      <c r="V61" s="201"/>
      <c r="W61" s="201"/>
      <c r="X61" s="201"/>
      <c r="Y61" s="1" t="b">
        <f t="shared" si="4"/>
        <v>1</v>
      </c>
      <c r="Z61" s="44">
        <f t="shared" si="1"/>
        <v>0.8</v>
      </c>
      <c r="AA61" s="45" t="b">
        <f t="shared" si="2"/>
        <v>1</v>
      </c>
      <c r="AB61" s="45" t="b">
        <f t="shared" si="3"/>
        <v>1</v>
      </c>
    </row>
    <row r="62" spans="1:28" ht="30" customHeight="1" x14ac:dyDescent="0.25">
      <c r="A62" s="214">
        <v>60</v>
      </c>
      <c r="B62" s="54" t="s">
        <v>472</v>
      </c>
      <c r="C62" s="186" t="s">
        <v>338</v>
      </c>
      <c r="D62" s="69" t="s">
        <v>135</v>
      </c>
      <c r="E62" s="56">
        <v>1016062</v>
      </c>
      <c r="F62" s="187" t="s">
        <v>64</v>
      </c>
      <c r="G62" s="54" t="s">
        <v>625</v>
      </c>
      <c r="H62" s="54" t="s">
        <v>94</v>
      </c>
      <c r="I62" s="57">
        <v>0.89300000000000002</v>
      </c>
      <c r="J62" s="58" t="s">
        <v>626</v>
      </c>
      <c r="K62" s="49">
        <v>2067375</v>
      </c>
      <c r="L62" s="48">
        <v>1033687</v>
      </c>
      <c r="M62" s="59">
        <f t="shared" si="5"/>
        <v>1033688</v>
      </c>
      <c r="N62" s="60">
        <v>0.5</v>
      </c>
      <c r="O62" s="48"/>
      <c r="P62" s="48"/>
      <c r="Q62" s="201"/>
      <c r="R62" s="201">
        <f t="shared" si="7"/>
        <v>1033687</v>
      </c>
      <c r="S62" s="201"/>
      <c r="T62" s="201"/>
      <c r="U62" s="201"/>
      <c r="V62" s="201"/>
      <c r="W62" s="201"/>
      <c r="X62" s="201"/>
      <c r="Y62" s="1" t="b">
        <f t="shared" si="0"/>
        <v>1</v>
      </c>
      <c r="Z62" s="44">
        <f t="shared" si="1"/>
        <v>0.5</v>
      </c>
      <c r="AA62" s="45" t="b">
        <f t="shared" si="2"/>
        <v>1</v>
      </c>
      <c r="AB62" s="45" t="b">
        <f t="shared" si="3"/>
        <v>1</v>
      </c>
    </row>
    <row r="63" spans="1:28" ht="30" customHeight="1" x14ac:dyDescent="0.25">
      <c r="A63" s="214">
        <v>61</v>
      </c>
      <c r="B63" s="54" t="s">
        <v>473</v>
      </c>
      <c r="C63" s="186" t="s">
        <v>338</v>
      </c>
      <c r="D63" s="69" t="s">
        <v>547</v>
      </c>
      <c r="E63" s="56" t="s">
        <v>548</v>
      </c>
      <c r="F63" s="187" t="s">
        <v>67</v>
      </c>
      <c r="G63" s="54" t="s">
        <v>627</v>
      </c>
      <c r="H63" s="54" t="s">
        <v>94</v>
      </c>
      <c r="I63" s="57">
        <v>0.39300000000000002</v>
      </c>
      <c r="J63" s="58" t="s">
        <v>402</v>
      </c>
      <c r="K63" s="49">
        <v>1996290</v>
      </c>
      <c r="L63" s="48">
        <v>1597032</v>
      </c>
      <c r="M63" s="59">
        <f t="shared" si="5"/>
        <v>399258</v>
      </c>
      <c r="N63" s="60">
        <v>0.8</v>
      </c>
      <c r="O63" s="48"/>
      <c r="P63" s="48"/>
      <c r="Q63" s="201"/>
      <c r="R63" s="201">
        <f t="shared" si="7"/>
        <v>1597032</v>
      </c>
      <c r="S63" s="201"/>
      <c r="T63" s="201"/>
      <c r="U63" s="201"/>
      <c r="V63" s="201"/>
      <c r="W63" s="201"/>
      <c r="X63" s="201"/>
      <c r="Y63" s="1" t="b">
        <f t="shared" si="4"/>
        <v>1</v>
      </c>
      <c r="Z63" s="44">
        <f t="shared" si="1"/>
        <v>0.8</v>
      </c>
      <c r="AA63" s="45" t="b">
        <f t="shared" si="2"/>
        <v>1</v>
      </c>
      <c r="AB63" s="45" t="b">
        <f t="shared" si="3"/>
        <v>1</v>
      </c>
    </row>
    <row r="64" spans="1:28" ht="30" customHeight="1" x14ac:dyDescent="0.25">
      <c r="A64" s="214">
        <v>62</v>
      </c>
      <c r="B64" s="54" t="s">
        <v>474</v>
      </c>
      <c r="C64" s="186" t="s">
        <v>338</v>
      </c>
      <c r="D64" s="69" t="s">
        <v>549</v>
      </c>
      <c r="E64" s="56">
        <v>1016042</v>
      </c>
      <c r="F64" s="187" t="s">
        <v>64</v>
      </c>
      <c r="G64" s="54" t="s">
        <v>628</v>
      </c>
      <c r="H64" s="54" t="s">
        <v>100</v>
      </c>
      <c r="I64" s="57">
        <v>0.78700000000000003</v>
      </c>
      <c r="J64" s="58" t="s">
        <v>629</v>
      </c>
      <c r="K64" s="49">
        <v>717521</v>
      </c>
      <c r="L64" s="48">
        <v>358760</v>
      </c>
      <c r="M64" s="59">
        <f t="shared" si="5"/>
        <v>358761</v>
      </c>
      <c r="N64" s="60">
        <v>0.5</v>
      </c>
      <c r="O64" s="48"/>
      <c r="P64" s="48"/>
      <c r="Q64" s="201"/>
      <c r="R64" s="201">
        <f t="shared" si="7"/>
        <v>358760</v>
      </c>
      <c r="S64" s="201"/>
      <c r="T64" s="201"/>
      <c r="U64" s="201"/>
      <c r="V64" s="201"/>
      <c r="W64" s="201"/>
      <c r="X64" s="201"/>
      <c r="Y64" s="1" t="b">
        <f t="shared" si="0"/>
        <v>1</v>
      </c>
      <c r="Z64" s="44">
        <f t="shared" si="1"/>
        <v>0.5</v>
      </c>
      <c r="AA64" s="45" t="b">
        <f t="shared" si="2"/>
        <v>1</v>
      </c>
      <c r="AB64" s="45" t="b">
        <f t="shared" si="3"/>
        <v>1</v>
      </c>
    </row>
    <row r="65" spans="1:28" ht="30" customHeight="1" x14ac:dyDescent="0.25">
      <c r="A65" s="214">
        <v>63</v>
      </c>
      <c r="B65" s="54" t="s">
        <v>475</v>
      </c>
      <c r="C65" s="186" t="s">
        <v>338</v>
      </c>
      <c r="D65" s="69" t="s">
        <v>550</v>
      </c>
      <c r="E65" s="56">
        <v>1021042</v>
      </c>
      <c r="F65" s="187" t="s">
        <v>69</v>
      </c>
      <c r="G65" s="54" t="s">
        <v>630</v>
      </c>
      <c r="H65" s="54" t="s">
        <v>372</v>
      </c>
      <c r="I65" s="57">
        <v>0.26</v>
      </c>
      <c r="J65" s="58" t="s">
        <v>631</v>
      </c>
      <c r="K65" s="49">
        <v>320910</v>
      </c>
      <c r="L65" s="48">
        <v>192546</v>
      </c>
      <c r="M65" s="59">
        <f t="shared" si="5"/>
        <v>128364</v>
      </c>
      <c r="N65" s="60">
        <v>0.6</v>
      </c>
      <c r="O65" s="48"/>
      <c r="P65" s="48"/>
      <c r="Q65" s="201"/>
      <c r="R65" s="201">
        <f t="shared" si="7"/>
        <v>192546</v>
      </c>
      <c r="S65" s="201"/>
      <c r="T65" s="201"/>
      <c r="U65" s="201"/>
      <c r="V65" s="201"/>
      <c r="W65" s="201"/>
      <c r="X65" s="201"/>
      <c r="Y65" s="1" t="b">
        <f t="shared" si="4"/>
        <v>1</v>
      </c>
      <c r="Z65" s="44">
        <f t="shared" si="1"/>
        <v>0.6</v>
      </c>
      <c r="AA65" s="45" t="b">
        <f t="shared" si="2"/>
        <v>1</v>
      </c>
      <c r="AB65" s="45" t="b">
        <f t="shared" si="3"/>
        <v>1</v>
      </c>
    </row>
    <row r="66" spans="1:28" ht="30" customHeight="1" x14ac:dyDescent="0.25">
      <c r="A66" s="214">
        <v>64</v>
      </c>
      <c r="B66" s="54" t="s">
        <v>476</v>
      </c>
      <c r="C66" s="186" t="s">
        <v>338</v>
      </c>
      <c r="D66" s="69" t="s">
        <v>230</v>
      </c>
      <c r="E66" s="56">
        <v>1006073</v>
      </c>
      <c r="F66" s="187" t="s">
        <v>54</v>
      </c>
      <c r="G66" s="54" t="s">
        <v>632</v>
      </c>
      <c r="H66" s="54" t="s">
        <v>372</v>
      </c>
      <c r="I66" s="57">
        <v>1.605</v>
      </c>
      <c r="J66" s="58" t="s">
        <v>633</v>
      </c>
      <c r="K66" s="49">
        <v>1196505</v>
      </c>
      <c r="L66" s="48">
        <v>598252</v>
      </c>
      <c r="M66" s="59">
        <f t="shared" si="5"/>
        <v>598253</v>
      </c>
      <c r="N66" s="60">
        <v>0.5</v>
      </c>
      <c r="O66" s="48"/>
      <c r="P66" s="48"/>
      <c r="Q66" s="201"/>
      <c r="R66" s="201">
        <f t="shared" si="7"/>
        <v>598252</v>
      </c>
      <c r="S66" s="201"/>
      <c r="T66" s="201"/>
      <c r="U66" s="201"/>
      <c r="V66" s="201"/>
      <c r="W66" s="201"/>
      <c r="X66" s="201"/>
      <c r="Y66" s="1" t="b">
        <f t="shared" si="0"/>
        <v>1</v>
      </c>
      <c r="Z66" s="44">
        <f t="shared" si="1"/>
        <v>0.5</v>
      </c>
      <c r="AA66" s="45" t="b">
        <f t="shared" si="2"/>
        <v>1</v>
      </c>
      <c r="AB66" s="45" t="b">
        <f t="shared" si="3"/>
        <v>1</v>
      </c>
    </row>
    <row r="67" spans="1:28" ht="30" customHeight="1" x14ac:dyDescent="0.25">
      <c r="A67" s="214">
        <v>65</v>
      </c>
      <c r="B67" s="54" t="s">
        <v>477</v>
      </c>
      <c r="C67" s="186" t="s">
        <v>338</v>
      </c>
      <c r="D67" s="69" t="s">
        <v>551</v>
      </c>
      <c r="E67" s="56">
        <v>1009022</v>
      </c>
      <c r="F67" s="187" t="s">
        <v>57</v>
      </c>
      <c r="G67" s="54" t="s">
        <v>634</v>
      </c>
      <c r="H67" s="54" t="s">
        <v>372</v>
      </c>
      <c r="I67" s="57">
        <v>2.8959999999999999</v>
      </c>
      <c r="J67" s="58" t="s">
        <v>388</v>
      </c>
      <c r="K67" s="49">
        <v>1198232</v>
      </c>
      <c r="L67" s="48">
        <v>718939</v>
      </c>
      <c r="M67" s="59">
        <f t="shared" si="5"/>
        <v>479293</v>
      </c>
      <c r="N67" s="60">
        <v>0.6</v>
      </c>
      <c r="O67" s="48"/>
      <c r="P67" s="48"/>
      <c r="Q67" s="201"/>
      <c r="R67" s="201">
        <f t="shared" si="7"/>
        <v>718939</v>
      </c>
      <c r="S67" s="201"/>
      <c r="T67" s="201"/>
      <c r="U67" s="201"/>
      <c r="V67" s="201"/>
      <c r="W67" s="201"/>
      <c r="X67" s="201"/>
      <c r="Y67" s="1" t="b">
        <f t="shared" si="4"/>
        <v>1</v>
      </c>
      <c r="Z67" s="44">
        <f t="shared" si="1"/>
        <v>0.6</v>
      </c>
      <c r="AA67" s="45" t="b">
        <f t="shared" si="2"/>
        <v>1</v>
      </c>
      <c r="AB67" s="45" t="b">
        <f t="shared" si="3"/>
        <v>1</v>
      </c>
    </row>
    <row r="68" spans="1:28" ht="30" customHeight="1" x14ac:dyDescent="0.25">
      <c r="A68" s="214">
        <v>66</v>
      </c>
      <c r="B68" s="54" t="s">
        <v>478</v>
      </c>
      <c r="C68" s="186" t="s">
        <v>338</v>
      </c>
      <c r="D68" s="69" t="s">
        <v>552</v>
      </c>
      <c r="E68" s="56">
        <v>1001072</v>
      </c>
      <c r="F68" s="187" t="s">
        <v>49</v>
      </c>
      <c r="G68" s="54" t="s">
        <v>635</v>
      </c>
      <c r="H68" s="54" t="s">
        <v>94</v>
      </c>
      <c r="I68" s="57">
        <v>0.67</v>
      </c>
      <c r="J68" s="58" t="s">
        <v>636</v>
      </c>
      <c r="K68" s="49">
        <v>1022412</v>
      </c>
      <c r="L68" s="48">
        <v>511206</v>
      </c>
      <c r="M68" s="59">
        <f t="shared" ref="M68:M101" si="8">K68-L68</f>
        <v>511206</v>
      </c>
      <c r="N68" s="60">
        <v>0.5</v>
      </c>
      <c r="O68" s="48"/>
      <c r="P68" s="48"/>
      <c r="Q68" s="201"/>
      <c r="R68" s="201">
        <f t="shared" si="7"/>
        <v>511206</v>
      </c>
      <c r="S68" s="201"/>
      <c r="T68" s="201"/>
      <c r="U68" s="201"/>
      <c r="V68" s="201"/>
      <c r="W68" s="201"/>
      <c r="X68" s="201"/>
      <c r="Y68" s="1" t="b">
        <f t="shared" ref="Y68:Y100" si="9">L68=SUM(O68:X68)</f>
        <v>1</v>
      </c>
      <c r="Z68" s="44">
        <f t="shared" ref="Z68:Z101" si="10">ROUND(L68/K68,4)</f>
        <v>0.5</v>
      </c>
      <c r="AA68" s="45" t="b">
        <f t="shared" ref="AA68:AA101" si="11">Z68=N68</f>
        <v>1</v>
      </c>
      <c r="AB68" s="45" t="b">
        <f t="shared" ref="AB68:AB101" si="12">K68=L68+M68</f>
        <v>1</v>
      </c>
    </row>
    <row r="69" spans="1:28" ht="30" customHeight="1" x14ac:dyDescent="0.25">
      <c r="A69" s="214">
        <v>67</v>
      </c>
      <c r="B69" s="54" t="s">
        <v>479</v>
      </c>
      <c r="C69" s="186" t="s">
        <v>338</v>
      </c>
      <c r="D69" s="69" t="s">
        <v>553</v>
      </c>
      <c r="E69" s="56">
        <v>1018032</v>
      </c>
      <c r="F69" s="187" t="s">
        <v>66</v>
      </c>
      <c r="G69" s="54" t="s">
        <v>637</v>
      </c>
      <c r="H69" s="54" t="s">
        <v>100</v>
      </c>
      <c r="I69" s="57">
        <v>0.80600000000000005</v>
      </c>
      <c r="J69" s="58" t="s">
        <v>638</v>
      </c>
      <c r="K69" s="49">
        <v>906129</v>
      </c>
      <c r="L69" s="48">
        <v>543677</v>
      </c>
      <c r="M69" s="59">
        <f t="shared" si="8"/>
        <v>362452</v>
      </c>
      <c r="N69" s="60">
        <v>0.6</v>
      </c>
      <c r="O69" s="48"/>
      <c r="P69" s="48"/>
      <c r="Q69" s="201"/>
      <c r="R69" s="201">
        <f t="shared" si="7"/>
        <v>543677</v>
      </c>
      <c r="S69" s="201"/>
      <c r="T69" s="201"/>
      <c r="U69" s="201"/>
      <c r="V69" s="201"/>
      <c r="W69" s="201"/>
      <c r="X69" s="201"/>
      <c r="Y69" s="1" t="b">
        <f t="shared" ref="Y69:Y101" si="13">L69=SUM(O69:X69)</f>
        <v>1</v>
      </c>
      <c r="Z69" s="44">
        <f t="shared" si="10"/>
        <v>0.6</v>
      </c>
      <c r="AA69" s="45" t="b">
        <f t="shared" si="11"/>
        <v>1</v>
      </c>
      <c r="AB69" s="45" t="b">
        <f t="shared" si="12"/>
        <v>1</v>
      </c>
    </row>
    <row r="70" spans="1:28" ht="30" customHeight="1" x14ac:dyDescent="0.25">
      <c r="A70" s="214">
        <v>68</v>
      </c>
      <c r="B70" s="54" t="s">
        <v>480</v>
      </c>
      <c r="C70" s="186" t="s">
        <v>338</v>
      </c>
      <c r="D70" s="69" t="s">
        <v>207</v>
      </c>
      <c r="E70" s="56">
        <v>1020092</v>
      </c>
      <c r="F70" s="187" t="s">
        <v>68</v>
      </c>
      <c r="G70" s="54" t="s">
        <v>639</v>
      </c>
      <c r="H70" s="54" t="s">
        <v>100</v>
      </c>
      <c r="I70" s="57">
        <v>2.15</v>
      </c>
      <c r="J70" s="58" t="s">
        <v>611</v>
      </c>
      <c r="K70" s="49">
        <v>2068000</v>
      </c>
      <c r="L70" s="48">
        <v>1034000</v>
      </c>
      <c r="M70" s="59">
        <f t="shared" si="8"/>
        <v>1034000</v>
      </c>
      <c r="N70" s="60">
        <v>0.5</v>
      </c>
      <c r="O70" s="48"/>
      <c r="P70" s="48"/>
      <c r="Q70" s="201"/>
      <c r="R70" s="201">
        <f t="shared" si="7"/>
        <v>1034000</v>
      </c>
      <c r="S70" s="201"/>
      <c r="T70" s="201"/>
      <c r="U70" s="201"/>
      <c r="V70" s="201"/>
      <c r="W70" s="201"/>
      <c r="X70" s="201"/>
      <c r="Y70" s="1" t="b">
        <f t="shared" si="9"/>
        <v>1</v>
      </c>
      <c r="Z70" s="44">
        <f t="shared" si="10"/>
        <v>0.5</v>
      </c>
      <c r="AA70" s="45" t="b">
        <f t="shared" si="11"/>
        <v>1</v>
      </c>
      <c r="AB70" s="45" t="b">
        <f t="shared" si="12"/>
        <v>1</v>
      </c>
    </row>
    <row r="71" spans="1:28" ht="30" customHeight="1" x14ac:dyDescent="0.25">
      <c r="A71" s="214">
        <v>69</v>
      </c>
      <c r="B71" s="54" t="s">
        <v>481</v>
      </c>
      <c r="C71" s="186" t="s">
        <v>338</v>
      </c>
      <c r="D71" s="69" t="s">
        <v>554</v>
      </c>
      <c r="E71" s="56" t="s">
        <v>555</v>
      </c>
      <c r="F71" s="187" t="s">
        <v>62</v>
      </c>
      <c r="G71" s="54" t="s">
        <v>640</v>
      </c>
      <c r="H71" s="54" t="s">
        <v>100</v>
      </c>
      <c r="I71" s="57">
        <v>0.77949999999999997</v>
      </c>
      <c r="J71" s="58" t="s">
        <v>636</v>
      </c>
      <c r="K71" s="49">
        <v>353968</v>
      </c>
      <c r="L71" s="48">
        <v>247777</v>
      </c>
      <c r="M71" s="59">
        <f t="shared" si="8"/>
        <v>106191</v>
      </c>
      <c r="N71" s="60">
        <v>0.7</v>
      </c>
      <c r="O71" s="48"/>
      <c r="P71" s="48"/>
      <c r="Q71" s="201"/>
      <c r="R71" s="201">
        <f t="shared" si="7"/>
        <v>247777</v>
      </c>
      <c r="S71" s="201"/>
      <c r="T71" s="201"/>
      <c r="U71" s="201"/>
      <c r="V71" s="201"/>
      <c r="W71" s="201"/>
      <c r="X71" s="201"/>
      <c r="Y71" s="1" t="b">
        <f t="shared" si="13"/>
        <v>1</v>
      </c>
      <c r="Z71" s="44">
        <f t="shared" si="10"/>
        <v>0.7</v>
      </c>
      <c r="AA71" s="45" t="b">
        <f t="shared" si="11"/>
        <v>1</v>
      </c>
      <c r="AB71" s="45" t="b">
        <f t="shared" si="12"/>
        <v>1</v>
      </c>
    </row>
    <row r="72" spans="1:28" ht="30" customHeight="1" x14ac:dyDescent="0.25">
      <c r="A72" s="214">
        <v>70</v>
      </c>
      <c r="B72" s="54" t="s">
        <v>482</v>
      </c>
      <c r="C72" s="186" t="s">
        <v>338</v>
      </c>
      <c r="D72" s="69" t="s">
        <v>556</v>
      </c>
      <c r="E72" s="56">
        <v>1016072</v>
      </c>
      <c r="F72" s="187" t="s">
        <v>64</v>
      </c>
      <c r="G72" s="54" t="s">
        <v>641</v>
      </c>
      <c r="H72" s="54" t="s">
        <v>372</v>
      </c>
      <c r="I72" s="57">
        <v>1.198</v>
      </c>
      <c r="J72" s="58" t="s">
        <v>642</v>
      </c>
      <c r="K72" s="49">
        <v>1055633</v>
      </c>
      <c r="L72" s="48">
        <v>633379</v>
      </c>
      <c r="M72" s="59">
        <f t="shared" si="8"/>
        <v>422254</v>
      </c>
      <c r="N72" s="60">
        <v>0.6</v>
      </c>
      <c r="O72" s="48"/>
      <c r="P72" s="48"/>
      <c r="Q72" s="201"/>
      <c r="R72" s="201">
        <f t="shared" si="7"/>
        <v>633379</v>
      </c>
      <c r="S72" s="201"/>
      <c r="T72" s="201"/>
      <c r="U72" s="201"/>
      <c r="V72" s="201"/>
      <c r="W72" s="201"/>
      <c r="X72" s="201"/>
      <c r="Y72" s="1" t="b">
        <f t="shared" si="9"/>
        <v>1</v>
      </c>
      <c r="Z72" s="44">
        <f t="shared" si="10"/>
        <v>0.6</v>
      </c>
      <c r="AA72" s="45" t="b">
        <f t="shared" si="11"/>
        <v>1</v>
      </c>
      <c r="AB72" s="45" t="b">
        <f t="shared" si="12"/>
        <v>1</v>
      </c>
    </row>
    <row r="73" spans="1:28" ht="30" customHeight="1" x14ac:dyDescent="0.25">
      <c r="A73" s="214">
        <v>71</v>
      </c>
      <c r="B73" s="54" t="s">
        <v>483</v>
      </c>
      <c r="C73" s="186" t="s">
        <v>338</v>
      </c>
      <c r="D73" s="69" t="s">
        <v>557</v>
      </c>
      <c r="E73" s="56">
        <v>1016032</v>
      </c>
      <c r="F73" s="187" t="s">
        <v>64</v>
      </c>
      <c r="G73" s="54" t="s">
        <v>643</v>
      </c>
      <c r="H73" s="54" t="s">
        <v>372</v>
      </c>
      <c r="I73" s="57">
        <v>1.25</v>
      </c>
      <c r="J73" s="58" t="s">
        <v>644</v>
      </c>
      <c r="K73" s="49">
        <v>772937</v>
      </c>
      <c r="L73" s="48">
        <v>618349</v>
      </c>
      <c r="M73" s="59">
        <f t="shared" si="8"/>
        <v>154588</v>
      </c>
      <c r="N73" s="60">
        <v>0.8</v>
      </c>
      <c r="O73" s="48"/>
      <c r="P73" s="48"/>
      <c r="Q73" s="201"/>
      <c r="R73" s="201">
        <f t="shared" si="7"/>
        <v>618349</v>
      </c>
      <c r="S73" s="201"/>
      <c r="T73" s="201"/>
      <c r="U73" s="201"/>
      <c r="V73" s="201"/>
      <c r="W73" s="201"/>
      <c r="X73" s="201"/>
      <c r="Y73" s="1" t="b">
        <f t="shared" si="13"/>
        <v>1</v>
      </c>
      <c r="Z73" s="44">
        <f t="shared" si="10"/>
        <v>0.8</v>
      </c>
      <c r="AA73" s="45" t="b">
        <f t="shared" si="11"/>
        <v>1</v>
      </c>
      <c r="AB73" s="45" t="b">
        <f t="shared" si="12"/>
        <v>1</v>
      </c>
    </row>
    <row r="74" spans="1:28" ht="30" customHeight="1" x14ac:dyDescent="0.25">
      <c r="A74" s="214">
        <v>72</v>
      </c>
      <c r="B74" s="54" t="s">
        <v>484</v>
      </c>
      <c r="C74" s="186" t="s">
        <v>338</v>
      </c>
      <c r="D74" s="69" t="s">
        <v>409</v>
      </c>
      <c r="E74" s="56">
        <v>1002082</v>
      </c>
      <c r="F74" s="187" t="s">
        <v>50</v>
      </c>
      <c r="G74" s="54" t="s">
        <v>645</v>
      </c>
      <c r="H74" s="54" t="s">
        <v>372</v>
      </c>
      <c r="I74" s="57">
        <v>1.6555</v>
      </c>
      <c r="J74" s="58" t="s">
        <v>441</v>
      </c>
      <c r="K74" s="49">
        <v>1199993</v>
      </c>
      <c r="L74" s="48">
        <v>599996</v>
      </c>
      <c r="M74" s="59">
        <f t="shared" si="8"/>
        <v>599997</v>
      </c>
      <c r="N74" s="60">
        <v>0.5</v>
      </c>
      <c r="O74" s="48"/>
      <c r="P74" s="48"/>
      <c r="Q74" s="201"/>
      <c r="R74" s="201">
        <f t="shared" si="7"/>
        <v>599996</v>
      </c>
      <c r="S74" s="201"/>
      <c r="T74" s="201"/>
      <c r="U74" s="201"/>
      <c r="V74" s="201"/>
      <c r="W74" s="201"/>
      <c r="X74" s="201"/>
      <c r="Y74" s="1" t="b">
        <f t="shared" si="9"/>
        <v>1</v>
      </c>
      <c r="Z74" s="44">
        <f t="shared" si="10"/>
        <v>0.5</v>
      </c>
      <c r="AA74" s="45" t="b">
        <f t="shared" si="11"/>
        <v>1</v>
      </c>
      <c r="AB74" s="45" t="b">
        <f t="shared" si="12"/>
        <v>1</v>
      </c>
    </row>
    <row r="75" spans="1:28" ht="30" customHeight="1" x14ac:dyDescent="0.25">
      <c r="A75" s="214">
        <v>73</v>
      </c>
      <c r="B75" s="54" t="s">
        <v>485</v>
      </c>
      <c r="C75" s="186" t="s">
        <v>338</v>
      </c>
      <c r="D75" s="69" t="s">
        <v>558</v>
      </c>
      <c r="E75" s="56">
        <v>1006032</v>
      </c>
      <c r="F75" s="187" t="s">
        <v>54</v>
      </c>
      <c r="G75" s="54" t="s">
        <v>646</v>
      </c>
      <c r="H75" s="54" t="s">
        <v>100</v>
      </c>
      <c r="I75" s="57">
        <v>0.84799999999999998</v>
      </c>
      <c r="J75" s="58" t="s">
        <v>391</v>
      </c>
      <c r="K75" s="49">
        <v>552461</v>
      </c>
      <c r="L75" s="48">
        <v>331476</v>
      </c>
      <c r="M75" s="59">
        <f t="shared" si="8"/>
        <v>220985</v>
      </c>
      <c r="N75" s="60">
        <v>0.6</v>
      </c>
      <c r="O75" s="48"/>
      <c r="P75" s="48"/>
      <c r="Q75" s="201"/>
      <c r="R75" s="201">
        <f t="shared" si="7"/>
        <v>331476</v>
      </c>
      <c r="S75" s="201"/>
      <c r="T75" s="201"/>
      <c r="U75" s="201"/>
      <c r="V75" s="201"/>
      <c r="W75" s="201"/>
      <c r="X75" s="201"/>
      <c r="Y75" s="1" t="b">
        <f t="shared" si="13"/>
        <v>1</v>
      </c>
      <c r="Z75" s="44">
        <f t="shared" si="10"/>
        <v>0.6</v>
      </c>
      <c r="AA75" s="45" t="b">
        <f t="shared" si="11"/>
        <v>1</v>
      </c>
      <c r="AB75" s="45" t="b">
        <f t="shared" si="12"/>
        <v>1</v>
      </c>
    </row>
    <row r="76" spans="1:28" ht="30" customHeight="1" x14ac:dyDescent="0.25">
      <c r="A76" s="214">
        <v>74</v>
      </c>
      <c r="B76" s="54" t="s">
        <v>486</v>
      </c>
      <c r="C76" s="186" t="s">
        <v>338</v>
      </c>
      <c r="D76" s="69" t="s">
        <v>559</v>
      </c>
      <c r="E76" s="56">
        <v>1008052</v>
      </c>
      <c r="F76" s="187" t="s">
        <v>56</v>
      </c>
      <c r="G76" s="54" t="s">
        <v>647</v>
      </c>
      <c r="H76" s="54" t="s">
        <v>94</v>
      </c>
      <c r="I76" s="57">
        <v>0.52</v>
      </c>
      <c r="J76" s="58" t="s">
        <v>648</v>
      </c>
      <c r="K76" s="49">
        <v>1565889</v>
      </c>
      <c r="L76" s="48">
        <v>782944</v>
      </c>
      <c r="M76" s="59">
        <f t="shared" si="8"/>
        <v>782945</v>
      </c>
      <c r="N76" s="60">
        <v>0.5</v>
      </c>
      <c r="O76" s="48"/>
      <c r="P76" s="48"/>
      <c r="Q76" s="201"/>
      <c r="R76" s="201">
        <f t="shared" si="7"/>
        <v>782944</v>
      </c>
      <c r="S76" s="201"/>
      <c r="T76" s="201"/>
      <c r="U76" s="201"/>
      <c r="V76" s="201"/>
      <c r="W76" s="201"/>
      <c r="X76" s="201"/>
      <c r="Y76" s="1" t="b">
        <f t="shared" si="9"/>
        <v>1</v>
      </c>
      <c r="Z76" s="44">
        <f t="shared" si="10"/>
        <v>0.5</v>
      </c>
      <c r="AA76" s="45" t="b">
        <f t="shared" si="11"/>
        <v>1</v>
      </c>
      <c r="AB76" s="45" t="b">
        <f t="shared" si="12"/>
        <v>1</v>
      </c>
    </row>
    <row r="77" spans="1:28" ht="30" customHeight="1" x14ac:dyDescent="0.25">
      <c r="A77" s="203">
        <v>75</v>
      </c>
      <c r="B77" s="189" t="s">
        <v>487</v>
      </c>
      <c r="C77" s="190" t="s">
        <v>336</v>
      </c>
      <c r="D77" s="191" t="s">
        <v>97</v>
      </c>
      <c r="E77" s="192">
        <v>1017042</v>
      </c>
      <c r="F77" s="193" t="s">
        <v>65</v>
      </c>
      <c r="G77" s="189" t="s">
        <v>649</v>
      </c>
      <c r="H77" s="189" t="s">
        <v>94</v>
      </c>
      <c r="I77" s="194">
        <v>1.2</v>
      </c>
      <c r="J77" s="195" t="s">
        <v>650</v>
      </c>
      <c r="K77" s="196">
        <v>2582613</v>
      </c>
      <c r="L77" s="197">
        <v>1807829</v>
      </c>
      <c r="M77" s="198">
        <f t="shared" si="8"/>
        <v>774784</v>
      </c>
      <c r="N77" s="199">
        <v>0.7</v>
      </c>
      <c r="O77" s="197"/>
      <c r="P77" s="197"/>
      <c r="Q77" s="200"/>
      <c r="R77" s="200">
        <v>0</v>
      </c>
      <c r="S77" s="200">
        <v>0</v>
      </c>
      <c r="T77" s="200">
        <f>L77</f>
        <v>1807829</v>
      </c>
      <c r="U77" s="200"/>
      <c r="V77" s="200"/>
      <c r="W77" s="200"/>
      <c r="X77" s="200"/>
      <c r="Y77" s="1" t="b">
        <f t="shared" si="13"/>
        <v>1</v>
      </c>
      <c r="Z77" s="44">
        <f t="shared" si="10"/>
        <v>0.7</v>
      </c>
      <c r="AA77" s="45" t="b">
        <f t="shared" si="11"/>
        <v>1</v>
      </c>
      <c r="AB77" s="45" t="b">
        <f t="shared" si="12"/>
        <v>1</v>
      </c>
    </row>
    <row r="78" spans="1:28" ht="30" customHeight="1" x14ac:dyDescent="0.25">
      <c r="A78" s="214">
        <v>76</v>
      </c>
      <c r="B78" s="54" t="s">
        <v>488</v>
      </c>
      <c r="C78" s="186" t="s">
        <v>338</v>
      </c>
      <c r="D78" s="69" t="s">
        <v>560</v>
      </c>
      <c r="E78" s="56">
        <v>1005092</v>
      </c>
      <c r="F78" s="187" t="s">
        <v>53</v>
      </c>
      <c r="G78" s="54" t="s">
        <v>651</v>
      </c>
      <c r="H78" s="54" t="s">
        <v>372</v>
      </c>
      <c r="I78" s="57">
        <v>0.625</v>
      </c>
      <c r="J78" s="58" t="s">
        <v>393</v>
      </c>
      <c r="K78" s="49">
        <v>348904</v>
      </c>
      <c r="L78" s="48">
        <v>279123</v>
      </c>
      <c r="M78" s="59">
        <f t="shared" si="8"/>
        <v>69781</v>
      </c>
      <c r="N78" s="60">
        <v>0.8</v>
      </c>
      <c r="O78" s="48"/>
      <c r="P78" s="48"/>
      <c r="Q78" s="201"/>
      <c r="R78" s="201">
        <f t="shared" ref="R78:R82" si="14">L78</f>
        <v>279123</v>
      </c>
      <c r="S78" s="201"/>
      <c r="T78" s="201"/>
      <c r="U78" s="201"/>
      <c r="V78" s="201"/>
      <c r="W78" s="201"/>
      <c r="X78" s="201"/>
      <c r="Y78" s="1" t="b">
        <f t="shared" si="9"/>
        <v>1</v>
      </c>
      <c r="Z78" s="44">
        <f t="shared" si="10"/>
        <v>0.8</v>
      </c>
      <c r="AA78" s="45" t="b">
        <f t="shared" si="11"/>
        <v>1</v>
      </c>
      <c r="AB78" s="45" t="b">
        <f t="shared" si="12"/>
        <v>1</v>
      </c>
    </row>
    <row r="79" spans="1:28" ht="30" customHeight="1" x14ac:dyDescent="0.25">
      <c r="A79" s="214">
        <v>77</v>
      </c>
      <c r="B79" s="54" t="s">
        <v>489</v>
      </c>
      <c r="C79" s="186" t="s">
        <v>338</v>
      </c>
      <c r="D79" s="69" t="s">
        <v>407</v>
      </c>
      <c r="E79" s="56">
        <v>1007082</v>
      </c>
      <c r="F79" s="187" t="s">
        <v>55</v>
      </c>
      <c r="G79" s="54" t="s">
        <v>652</v>
      </c>
      <c r="H79" s="54" t="s">
        <v>100</v>
      </c>
      <c r="I79" s="57">
        <v>0.60599999999999998</v>
      </c>
      <c r="J79" s="58" t="s">
        <v>434</v>
      </c>
      <c r="K79" s="49">
        <v>415079</v>
      </c>
      <c r="L79" s="48">
        <v>332063</v>
      </c>
      <c r="M79" s="59">
        <f t="shared" si="8"/>
        <v>83016</v>
      </c>
      <c r="N79" s="60">
        <v>0.8</v>
      </c>
      <c r="O79" s="48"/>
      <c r="P79" s="48"/>
      <c r="Q79" s="201"/>
      <c r="R79" s="201">
        <f t="shared" si="14"/>
        <v>332063</v>
      </c>
      <c r="S79" s="201"/>
      <c r="T79" s="201"/>
      <c r="U79" s="201"/>
      <c r="V79" s="201"/>
      <c r="W79" s="201"/>
      <c r="X79" s="201"/>
      <c r="Y79" s="1" t="b">
        <f t="shared" si="13"/>
        <v>1</v>
      </c>
      <c r="Z79" s="44">
        <f t="shared" si="10"/>
        <v>0.8</v>
      </c>
      <c r="AA79" s="45" t="b">
        <f t="shared" si="11"/>
        <v>1</v>
      </c>
      <c r="AB79" s="45" t="b">
        <f t="shared" si="12"/>
        <v>1</v>
      </c>
    </row>
    <row r="80" spans="1:28" ht="30" customHeight="1" x14ac:dyDescent="0.25">
      <c r="A80" s="214">
        <v>78</v>
      </c>
      <c r="B80" s="54" t="s">
        <v>490</v>
      </c>
      <c r="C80" s="186" t="s">
        <v>338</v>
      </c>
      <c r="D80" s="69" t="s">
        <v>561</v>
      </c>
      <c r="E80" s="56" t="s">
        <v>562</v>
      </c>
      <c r="F80" s="187" t="s">
        <v>51</v>
      </c>
      <c r="G80" s="54" t="s">
        <v>653</v>
      </c>
      <c r="H80" s="54" t="s">
        <v>100</v>
      </c>
      <c r="I80" s="57">
        <v>0.998</v>
      </c>
      <c r="J80" s="58" t="s">
        <v>388</v>
      </c>
      <c r="K80" s="49">
        <v>932091</v>
      </c>
      <c r="L80" s="48">
        <v>559254</v>
      </c>
      <c r="M80" s="59">
        <f t="shared" si="8"/>
        <v>372837</v>
      </c>
      <c r="N80" s="60">
        <v>0.6</v>
      </c>
      <c r="O80" s="48"/>
      <c r="P80" s="48"/>
      <c r="Q80" s="201"/>
      <c r="R80" s="201">
        <f t="shared" si="14"/>
        <v>559254</v>
      </c>
      <c r="S80" s="201"/>
      <c r="T80" s="201"/>
      <c r="U80" s="201"/>
      <c r="V80" s="201"/>
      <c r="W80" s="201"/>
      <c r="X80" s="201"/>
      <c r="Y80" s="1" t="b">
        <f t="shared" si="9"/>
        <v>1</v>
      </c>
      <c r="Z80" s="44">
        <f t="shared" si="10"/>
        <v>0.6</v>
      </c>
      <c r="AA80" s="45" t="b">
        <f t="shared" si="11"/>
        <v>1</v>
      </c>
      <c r="AB80" s="45" t="b">
        <f t="shared" si="12"/>
        <v>1</v>
      </c>
    </row>
    <row r="81" spans="1:28" ht="30" customHeight="1" x14ac:dyDescent="0.25">
      <c r="A81" s="214">
        <v>79</v>
      </c>
      <c r="B81" s="54" t="s">
        <v>491</v>
      </c>
      <c r="C81" s="186" t="s">
        <v>338</v>
      </c>
      <c r="D81" s="69" t="s">
        <v>563</v>
      </c>
      <c r="E81" s="56">
        <v>1015022</v>
      </c>
      <c r="F81" s="187" t="s">
        <v>63</v>
      </c>
      <c r="G81" s="54" t="s">
        <v>654</v>
      </c>
      <c r="H81" s="54" t="s">
        <v>372</v>
      </c>
      <c r="I81" s="57">
        <v>1.4770000000000001</v>
      </c>
      <c r="J81" s="58" t="s">
        <v>655</v>
      </c>
      <c r="K81" s="49">
        <v>725738</v>
      </c>
      <c r="L81" s="48">
        <v>435442</v>
      </c>
      <c r="M81" s="59">
        <f t="shared" si="8"/>
        <v>290296</v>
      </c>
      <c r="N81" s="60">
        <v>0.6</v>
      </c>
      <c r="O81" s="48"/>
      <c r="P81" s="48"/>
      <c r="Q81" s="201"/>
      <c r="R81" s="201">
        <f t="shared" si="14"/>
        <v>435442</v>
      </c>
      <c r="S81" s="201"/>
      <c r="T81" s="201"/>
      <c r="U81" s="201"/>
      <c r="V81" s="201"/>
      <c r="W81" s="201"/>
      <c r="X81" s="201"/>
      <c r="Y81" s="1" t="b">
        <f t="shared" si="13"/>
        <v>1</v>
      </c>
      <c r="Z81" s="44">
        <f t="shared" si="10"/>
        <v>0.6</v>
      </c>
      <c r="AA81" s="45" t="b">
        <f t="shared" si="11"/>
        <v>1</v>
      </c>
      <c r="AB81" s="45" t="b">
        <f t="shared" si="12"/>
        <v>1</v>
      </c>
    </row>
    <row r="82" spans="1:28" ht="30" customHeight="1" x14ac:dyDescent="0.25">
      <c r="A82" s="214">
        <v>80</v>
      </c>
      <c r="B82" s="54" t="s">
        <v>492</v>
      </c>
      <c r="C82" s="186" t="s">
        <v>338</v>
      </c>
      <c r="D82" s="69" t="s">
        <v>564</v>
      </c>
      <c r="E82" s="56">
        <v>1013052</v>
      </c>
      <c r="F82" s="187" t="s">
        <v>61</v>
      </c>
      <c r="G82" s="54" t="s">
        <v>656</v>
      </c>
      <c r="H82" s="54" t="s">
        <v>372</v>
      </c>
      <c r="I82" s="57">
        <v>3.0459999999999998</v>
      </c>
      <c r="J82" s="58" t="s">
        <v>398</v>
      </c>
      <c r="K82" s="49">
        <v>685550</v>
      </c>
      <c r="L82" s="48">
        <v>411330</v>
      </c>
      <c r="M82" s="59">
        <f t="shared" si="8"/>
        <v>274220</v>
      </c>
      <c r="N82" s="60">
        <v>0.6</v>
      </c>
      <c r="O82" s="48"/>
      <c r="P82" s="48"/>
      <c r="Q82" s="201"/>
      <c r="R82" s="201">
        <f t="shared" si="14"/>
        <v>411330</v>
      </c>
      <c r="S82" s="201"/>
      <c r="T82" s="201"/>
      <c r="U82" s="201"/>
      <c r="V82" s="201"/>
      <c r="W82" s="201"/>
      <c r="X82" s="201"/>
      <c r="Y82" s="1" t="b">
        <f t="shared" si="9"/>
        <v>1</v>
      </c>
      <c r="Z82" s="44">
        <f t="shared" si="10"/>
        <v>0.6</v>
      </c>
      <c r="AA82" s="45" t="b">
        <f t="shared" si="11"/>
        <v>1</v>
      </c>
      <c r="AB82" s="45" t="b">
        <f t="shared" si="12"/>
        <v>1</v>
      </c>
    </row>
    <row r="83" spans="1:28" ht="30" customHeight="1" x14ac:dyDescent="0.25">
      <c r="A83" s="203">
        <v>81</v>
      </c>
      <c r="B83" s="189" t="s">
        <v>493</v>
      </c>
      <c r="C83" s="190" t="s">
        <v>336</v>
      </c>
      <c r="D83" s="191" t="s">
        <v>145</v>
      </c>
      <c r="E83" s="192">
        <v>1012042</v>
      </c>
      <c r="F83" s="193" t="s">
        <v>60</v>
      </c>
      <c r="G83" s="189" t="s">
        <v>657</v>
      </c>
      <c r="H83" s="189" t="s">
        <v>100</v>
      </c>
      <c r="I83" s="194">
        <v>0.498</v>
      </c>
      <c r="J83" s="195" t="s">
        <v>658</v>
      </c>
      <c r="K83" s="196">
        <v>694040</v>
      </c>
      <c r="L83" s="197">
        <v>485828</v>
      </c>
      <c r="M83" s="198">
        <f t="shared" si="8"/>
        <v>208212</v>
      </c>
      <c r="N83" s="199">
        <v>0.7</v>
      </c>
      <c r="O83" s="197"/>
      <c r="P83" s="197"/>
      <c r="Q83" s="200"/>
      <c r="R83" s="200">
        <v>244208</v>
      </c>
      <c r="S83" s="200">
        <v>241620</v>
      </c>
      <c r="T83" s="200"/>
      <c r="U83" s="200"/>
      <c r="V83" s="200"/>
      <c r="W83" s="200"/>
      <c r="X83" s="200"/>
      <c r="Y83" s="1" t="b">
        <f t="shared" si="13"/>
        <v>1</v>
      </c>
      <c r="Z83" s="44">
        <f t="shared" si="10"/>
        <v>0.7</v>
      </c>
      <c r="AA83" s="45" t="b">
        <f t="shared" si="11"/>
        <v>1</v>
      </c>
      <c r="AB83" s="45" t="b">
        <f t="shared" si="12"/>
        <v>1</v>
      </c>
    </row>
    <row r="84" spans="1:28" ht="30" customHeight="1" x14ac:dyDescent="0.25">
      <c r="A84" s="214">
        <v>82</v>
      </c>
      <c r="B84" s="54" t="s">
        <v>494</v>
      </c>
      <c r="C84" s="186" t="s">
        <v>338</v>
      </c>
      <c r="D84" s="69" t="s">
        <v>565</v>
      </c>
      <c r="E84" s="56" t="s">
        <v>566</v>
      </c>
      <c r="F84" s="187" t="s">
        <v>67</v>
      </c>
      <c r="G84" s="54" t="s">
        <v>659</v>
      </c>
      <c r="H84" s="54" t="s">
        <v>372</v>
      </c>
      <c r="I84" s="57">
        <v>0.35</v>
      </c>
      <c r="J84" s="58" t="s">
        <v>402</v>
      </c>
      <c r="K84" s="49">
        <v>263686</v>
      </c>
      <c r="L84" s="48">
        <v>158211</v>
      </c>
      <c r="M84" s="59">
        <f t="shared" si="8"/>
        <v>105475</v>
      </c>
      <c r="N84" s="60">
        <v>0.6</v>
      </c>
      <c r="O84" s="48"/>
      <c r="P84" s="48"/>
      <c r="Q84" s="201"/>
      <c r="R84" s="201">
        <f t="shared" ref="R84:R125" si="15">L84</f>
        <v>158211</v>
      </c>
      <c r="S84" s="201"/>
      <c r="T84" s="201"/>
      <c r="U84" s="201"/>
      <c r="V84" s="201"/>
      <c r="W84" s="201"/>
      <c r="X84" s="201"/>
      <c r="Y84" s="1" t="b">
        <f t="shared" si="9"/>
        <v>1</v>
      </c>
      <c r="Z84" s="44">
        <f t="shared" si="10"/>
        <v>0.6</v>
      </c>
      <c r="AA84" s="45" t="b">
        <f t="shared" si="11"/>
        <v>1</v>
      </c>
      <c r="AB84" s="45" t="b">
        <f t="shared" si="12"/>
        <v>1</v>
      </c>
    </row>
    <row r="85" spans="1:28" ht="30" customHeight="1" x14ac:dyDescent="0.25">
      <c r="A85" s="214">
        <v>83</v>
      </c>
      <c r="B85" s="54" t="s">
        <v>495</v>
      </c>
      <c r="C85" s="186" t="s">
        <v>338</v>
      </c>
      <c r="D85" s="69" t="s">
        <v>565</v>
      </c>
      <c r="E85" s="56" t="s">
        <v>566</v>
      </c>
      <c r="F85" s="187" t="s">
        <v>67</v>
      </c>
      <c r="G85" s="54" t="s">
        <v>660</v>
      </c>
      <c r="H85" s="54" t="s">
        <v>372</v>
      </c>
      <c r="I85" s="57">
        <v>0.46300000000000002</v>
      </c>
      <c r="J85" s="58" t="s">
        <v>402</v>
      </c>
      <c r="K85" s="49">
        <v>309228</v>
      </c>
      <c r="L85" s="48">
        <v>185536</v>
      </c>
      <c r="M85" s="59">
        <f t="shared" si="8"/>
        <v>123692</v>
      </c>
      <c r="N85" s="60">
        <v>0.6</v>
      </c>
      <c r="O85" s="48"/>
      <c r="P85" s="48"/>
      <c r="Q85" s="201"/>
      <c r="R85" s="201">
        <f t="shared" si="15"/>
        <v>185536</v>
      </c>
      <c r="S85" s="201"/>
      <c r="T85" s="201"/>
      <c r="U85" s="201"/>
      <c r="V85" s="201"/>
      <c r="W85" s="201"/>
      <c r="X85" s="201"/>
      <c r="Y85" s="1" t="b">
        <f t="shared" si="13"/>
        <v>1</v>
      </c>
      <c r="Z85" s="44">
        <f t="shared" si="10"/>
        <v>0.6</v>
      </c>
      <c r="AA85" s="45" t="b">
        <f t="shared" si="11"/>
        <v>1</v>
      </c>
      <c r="AB85" s="45" t="b">
        <f t="shared" si="12"/>
        <v>1</v>
      </c>
    </row>
    <row r="86" spans="1:28" ht="30" customHeight="1" x14ac:dyDescent="0.25">
      <c r="A86" s="214">
        <v>84</v>
      </c>
      <c r="B86" s="54" t="s">
        <v>496</v>
      </c>
      <c r="C86" s="186" t="s">
        <v>338</v>
      </c>
      <c r="D86" s="69" t="s">
        <v>567</v>
      </c>
      <c r="E86" s="56">
        <v>1017102</v>
      </c>
      <c r="F86" s="187" t="s">
        <v>65</v>
      </c>
      <c r="G86" s="54" t="s">
        <v>661</v>
      </c>
      <c r="H86" s="54" t="s">
        <v>100</v>
      </c>
      <c r="I86" s="57">
        <v>0.91300000000000003</v>
      </c>
      <c r="J86" s="58" t="s">
        <v>662</v>
      </c>
      <c r="K86" s="49">
        <v>851535</v>
      </c>
      <c r="L86" s="48">
        <v>510921</v>
      </c>
      <c r="M86" s="59">
        <f t="shared" si="8"/>
        <v>340614</v>
      </c>
      <c r="N86" s="60">
        <v>0.6</v>
      </c>
      <c r="O86" s="48"/>
      <c r="P86" s="48"/>
      <c r="Q86" s="201"/>
      <c r="R86" s="201">
        <f t="shared" si="15"/>
        <v>510921</v>
      </c>
      <c r="S86" s="201"/>
      <c r="T86" s="201"/>
      <c r="U86" s="201"/>
      <c r="V86" s="201"/>
      <c r="W86" s="201"/>
      <c r="X86" s="201"/>
      <c r="Y86" s="1" t="b">
        <f t="shared" si="9"/>
        <v>1</v>
      </c>
      <c r="Z86" s="44">
        <f t="shared" si="10"/>
        <v>0.6</v>
      </c>
      <c r="AA86" s="45" t="b">
        <f t="shared" si="11"/>
        <v>1</v>
      </c>
      <c r="AB86" s="45" t="b">
        <f t="shared" si="12"/>
        <v>1</v>
      </c>
    </row>
    <row r="87" spans="1:28" ht="30" customHeight="1" x14ac:dyDescent="0.25">
      <c r="A87" s="214">
        <v>85</v>
      </c>
      <c r="B87" s="54" t="s">
        <v>497</v>
      </c>
      <c r="C87" s="186" t="s">
        <v>338</v>
      </c>
      <c r="D87" s="69" t="s">
        <v>568</v>
      </c>
      <c r="E87" s="56" t="s">
        <v>569</v>
      </c>
      <c r="F87" s="187" t="s">
        <v>62</v>
      </c>
      <c r="G87" s="54" t="s">
        <v>663</v>
      </c>
      <c r="H87" s="54" t="s">
        <v>372</v>
      </c>
      <c r="I87" s="57">
        <v>2.8210000000000002</v>
      </c>
      <c r="J87" s="58" t="s">
        <v>389</v>
      </c>
      <c r="K87" s="49">
        <v>1199561</v>
      </c>
      <c r="L87" s="48">
        <v>839692</v>
      </c>
      <c r="M87" s="59">
        <f t="shared" si="8"/>
        <v>359869</v>
      </c>
      <c r="N87" s="60">
        <v>0.7</v>
      </c>
      <c r="O87" s="48"/>
      <c r="P87" s="48"/>
      <c r="Q87" s="201"/>
      <c r="R87" s="201">
        <f t="shared" si="15"/>
        <v>839692</v>
      </c>
      <c r="S87" s="201"/>
      <c r="T87" s="201"/>
      <c r="U87" s="201"/>
      <c r="V87" s="201"/>
      <c r="W87" s="201"/>
      <c r="X87" s="201"/>
      <c r="Y87" s="1" t="b">
        <f t="shared" si="13"/>
        <v>1</v>
      </c>
      <c r="Z87" s="44">
        <f t="shared" si="10"/>
        <v>0.7</v>
      </c>
      <c r="AA87" s="45" t="b">
        <f t="shared" si="11"/>
        <v>1</v>
      </c>
      <c r="AB87" s="45" t="b">
        <f t="shared" si="12"/>
        <v>1</v>
      </c>
    </row>
    <row r="88" spans="1:28" ht="30" customHeight="1" x14ac:dyDescent="0.25">
      <c r="A88" s="214">
        <v>86</v>
      </c>
      <c r="B88" s="54" t="s">
        <v>498</v>
      </c>
      <c r="C88" s="186" t="s">
        <v>338</v>
      </c>
      <c r="D88" s="69" t="s">
        <v>570</v>
      </c>
      <c r="E88" s="56">
        <v>1008021</v>
      </c>
      <c r="F88" s="187" t="s">
        <v>56</v>
      </c>
      <c r="G88" s="54" t="s">
        <v>664</v>
      </c>
      <c r="H88" s="54" t="s">
        <v>372</v>
      </c>
      <c r="I88" s="57">
        <v>0.152</v>
      </c>
      <c r="J88" s="58" t="s">
        <v>665</v>
      </c>
      <c r="K88" s="49">
        <v>281118</v>
      </c>
      <c r="L88" s="48">
        <v>196782</v>
      </c>
      <c r="M88" s="59">
        <f t="shared" si="8"/>
        <v>84336</v>
      </c>
      <c r="N88" s="60">
        <v>0.7</v>
      </c>
      <c r="O88" s="48"/>
      <c r="P88" s="48"/>
      <c r="Q88" s="201"/>
      <c r="R88" s="201">
        <f t="shared" si="15"/>
        <v>196782</v>
      </c>
      <c r="S88" s="201"/>
      <c r="T88" s="201"/>
      <c r="U88" s="201"/>
      <c r="V88" s="201"/>
      <c r="W88" s="201"/>
      <c r="X88" s="201"/>
      <c r="Y88" s="1" t="b">
        <f t="shared" si="9"/>
        <v>1</v>
      </c>
      <c r="Z88" s="44">
        <f t="shared" si="10"/>
        <v>0.7</v>
      </c>
      <c r="AA88" s="45" t="b">
        <f t="shared" si="11"/>
        <v>1</v>
      </c>
      <c r="AB88" s="45" t="b">
        <f t="shared" si="12"/>
        <v>1</v>
      </c>
    </row>
    <row r="89" spans="1:28" ht="30" customHeight="1" x14ac:dyDescent="0.25">
      <c r="A89" s="214">
        <v>87</v>
      </c>
      <c r="B89" s="54" t="s">
        <v>499</v>
      </c>
      <c r="C89" s="186" t="s">
        <v>338</v>
      </c>
      <c r="D89" s="69" t="s">
        <v>571</v>
      </c>
      <c r="E89" s="56" t="s">
        <v>572</v>
      </c>
      <c r="F89" s="187" t="s">
        <v>62</v>
      </c>
      <c r="G89" s="54" t="s">
        <v>666</v>
      </c>
      <c r="H89" s="54" t="s">
        <v>100</v>
      </c>
      <c r="I89" s="57">
        <v>0.47920000000000001</v>
      </c>
      <c r="J89" s="58" t="s">
        <v>624</v>
      </c>
      <c r="K89" s="49">
        <v>2086602</v>
      </c>
      <c r="L89" s="48">
        <v>1251961</v>
      </c>
      <c r="M89" s="59">
        <f t="shared" si="8"/>
        <v>834641</v>
      </c>
      <c r="N89" s="60">
        <v>0.6</v>
      </c>
      <c r="O89" s="48"/>
      <c r="P89" s="48"/>
      <c r="Q89" s="201"/>
      <c r="R89" s="201">
        <f t="shared" si="15"/>
        <v>1251961</v>
      </c>
      <c r="S89" s="201"/>
      <c r="T89" s="201"/>
      <c r="U89" s="201"/>
      <c r="V89" s="201"/>
      <c r="W89" s="201"/>
      <c r="X89" s="201"/>
      <c r="Y89" s="1" t="b">
        <f t="shared" si="13"/>
        <v>1</v>
      </c>
      <c r="Z89" s="44">
        <f t="shared" si="10"/>
        <v>0.6</v>
      </c>
      <c r="AA89" s="45" t="b">
        <f t="shared" si="11"/>
        <v>1</v>
      </c>
      <c r="AB89" s="45" t="b">
        <f t="shared" si="12"/>
        <v>1</v>
      </c>
    </row>
    <row r="90" spans="1:28" ht="30" customHeight="1" x14ac:dyDescent="0.25">
      <c r="A90" s="214">
        <v>88</v>
      </c>
      <c r="B90" s="54" t="s">
        <v>500</v>
      </c>
      <c r="C90" s="186" t="s">
        <v>338</v>
      </c>
      <c r="D90" s="69" t="s">
        <v>102</v>
      </c>
      <c r="E90" s="56" t="s">
        <v>103</v>
      </c>
      <c r="F90" s="187" t="s">
        <v>62</v>
      </c>
      <c r="G90" s="54" t="s">
        <v>667</v>
      </c>
      <c r="H90" s="54" t="s">
        <v>372</v>
      </c>
      <c r="I90" s="57">
        <v>3.5049999999999999</v>
      </c>
      <c r="J90" s="58" t="s">
        <v>402</v>
      </c>
      <c r="K90" s="49">
        <v>1200000</v>
      </c>
      <c r="L90" s="48">
        <v>600000</v>
      </c>
      <c r="M90" s="59">
        <f t="shared" si="8"/>
        <v>600000</v>
      </c>
      <c r="N90" s="60">
        <v>0.5</v>
      </c>
      <c r="O90" s="48"/>
      <c r="P90" s="48"/>
      <c r="Q90" s="201"/>
      <c r="R90" s="201">
        <f t="shared" si="15"/>
        <v>600000</v>
      </c>
      <c r="S90" s="201"/>
      <c r="T90" s="201"/>
      <c r="U90" s="201"/>
      <c r="V90" s="201"/>
      <c r="W90" s="201"/>
      <c r="X90" s="201"/>
      <c r="Y90" s="1" t="b">
        <f t="shared" si="9"/>
        <v>1</v>
      </c>
      <c r="Z90" s="44">
        <f t="shared" si="10"/>
        <v>0.5</v>
      </c>
      <c r="AA90" s="45" t="b">
        <f t="shared" si="11"/>
        <v>1</v>
      </c>
      <c r="AB90" s="45" t="b">
        <f t="shared" si="12"/>
        <v>1</v>
      </c>
    </row>
    <row r="91" spans="1:28" ht="30" customHeight="1" x14ac:dyDescent="0.25">
      <c r="A91" s="214">
        <v>89</v>
      </c>
      <c r="B91" s="54" t="s">
        <v>501</v>
      </c>
      <c r="C91" s="186" t="s">
        <v>338</v>
      </c>
      <c r="D91" s="69" t="s">
        <v>573</v>
      </c>
      <c r="E91" s="56" t="s">
        <v>574</v>
      </c>
      <c r="F91" s="187" t="s">
        <v>51</v>
      </c>
      <c r="G91" s="54" t="s">
        <v>668</v>
      </c>
      <c r="H91" s="54" t="s">
        <v>100</v>
      </c>
      <c r="I91" s="57">
        <v>0.92800000000000005</v>
      </c>
      <c r="J91" s="58" t="s">
        <v>389</v>
      </c>
      <c r="K91" s="49">
        <v>906000</v>
      </c>
      <c r="L91" s="48">
        <v>634200</v>
      </c>
      <c r="M91" s="59">
        <f t="shared" si="8"/>
        <v>271800</v>
      </c>
      <c r="N91" s="60">
        <v>0.7</v>
      </c>
      <c r="O91" s="48"/>
      <c r="P91" s="48"/>
      <c r="Q91" s="201"/>
      <c r="R91" s="201">
        <f t="shared" si="15"/>
        <v>634200</v>
      </c>
      <c r="S91" s="201"/>
      <c r="T91" s="201"/>
      <c r="U91" s="201"/>
      <c r="V91" s="201"/>
      <c r="W91" s="201"/>
      <c r="X91" s="201"/>
      <c r="Y91" s="1" t="b">
        <f t="shared" si="13"/>
        <v>1</v>
      </c>
      <c r="Z91" s="44">
        <f t="shared" si="10"/>
        <v>0.7</v>
      </c>
      <c r="AA91" s="45" t="b">
        <f t="shared" si="11"/>
        <v>1</v>
      </c>
      <c r="AB91" s="45" t="b">
        <f t="shared" si="12"/>
        <v>1</v>
      </c>
    </row>
    <row r="92" spans="1:28" ht="30" customHeight="1" x14ac:dyDescent="0.25">
      <c r="A92" s="214">
        <v>90</v>
      </c>
      <c r="B92" s="54" t="s">
        <v>502</v>
      </c>
      <c r="C92" s="186" t="s">
        <v>338</v>
      </c>
      <c r="D92" s="69" t="s">
        <v>160</v>
      </c>
      <c r="E92" s="56">
        <v>1011012</v>
      </c>
      <c r="F92" s="187" t="s">
        <v>59</v>
      </c>
      <c r="G92" s="54" t="s">
        <v>669</v>
      </c>
      <c r="H92" s="54" t="s">
        <v>100</v>
      </c>
      <c r="I92" s="57">
        <v>0.77</v>
      </c>
      <c r="J92" s="58" t="s">
        <v>670</v>
      </c>
      <c r="K92" s="49">
        <v>1093021</v>
      </c>
      <c r="L92" s="48">
        <f>INT(N92*K92)</f>
        <v>874416</v>
      </c>
      <c r="M92" s="59">
        <f>K92-L92</f>
        <v>218605</v>
      </c>
      <c r="N92" s="60">
        <v>0.8</v>
      </c>
      <c r="O92" s="48"/>
      <c r="P92" s="48"/>
      <c r="Q92" s="201"/>
      <c r="R92" s="201">
        <f>L92</f>
        <v>874416</v>
      </c>
      <c r="S92" s="201"/>
      <c r="T92" s="201"/>
      <c r="U92" s="201"/>
      <c r="V92" s="201"/>
      <c r="W92" s="201"/>
      <c r="X92" s="201"/>
      <c r="Y92" s="1" t="b">
        <f t="shared" si="9"/>
        <v>1</v>
      </c>
      <c r="Z92" s="44">
        <f t="shared" si="10"/>
        <v>0.8</v>
      </c>
      <c r="AA92" s="45" t="b">
        <f t="shared" si="11"/>
        <v>1</v>
      </c>
      <c r="AB92" s="45" t="b">
        <f t="shared" si="12"/>
        <v>1</v>
      </c>
    </row>
    <row r="93" spans="1:28" ht="30" customHeight="1" x14ac:dyDescent="0.25">
      <c r="A93" s="214">
        <v>91</v>
      </c>
      <c r="B93" s="54" t="s">
        <v>503</v>
      </c>
      <c r="C93" s="186" t="s">
        <v>338</v>
      </c>
      <c r="D93" s="69" t="s">
        <v>575</v>
      </c>
      <c r="E93" s="56">
        <v>1009072</v>
      </c>
      <c r="F93" s="187" t="s">
        <v>57</v>
      </c>
      <c r="G93" s="54" t="s">
        <v>671</v>
      </c>
      <c r="H93" s="54" t="s">
        <v>372</v>
      </c>
      <c r="I93" s="57">
        <v>1.1000000000000001</v>
      </c>
      <c r="J93" s="58" t="s">
        <v>615</v>
      </c>
      <c r="K93" s="49">
        <v>1050829</v>
      </c>
      <c r="L93" s="48">
        <v>735580</v>
      </c>
      <c r="M93" s="59">
        <f t="shared" si="8"/>
        <v>315249</v>
      </c>
      <c r="N93" s="60">
        <v>0.7</v>
      </c>
      <c r="O93" s="48"/>
      <c r="P93" s="48"/>
      <c r="Q93" s="201"/>
      <c r="R93" s="201">
        <f t="shared" si="15"/>
        <v>735580</v>
      </c>
      <c r="S93" s="201"/>
      <c r="T93" s="201"/>
      <c r="U93" s="201"/>
      <c r="V93" s="201"/>
      <c r="W93" s="201"/>
      <c r="X93" s="201"/>
      <c r="Y93" s="1" t="b">
        <f t="shared" si="13"/>
        <v>1</v>
      </c>
      <c r="Z93" s="44">
        <f t="shared" si="10"/>
        <v>0.7</v>
      </c>
      <c r="AA93" s="45" t="b">
        <f t="shared" si="11"/>
        <v>1</v>
      </c>
      <c r="AB93" s="45" t="b">
        <f t="shared" si="12"/>
        <v>1</v>
      </c>
    </row>
    <row r="94" spans="1:28" ht="30" customHeight="1" x14ac:dyDescent="0.25">
      <c r="A94" s="214">
        <v>92</v>
      </c>
      <c r="B94" s="54" t="s">
        <v>504</v>
      </c>
      <c r="C94" s="186" t="s">
        <v>338</v>
      </c>
      <c r="D94" s="69" t="s">
        <v>576</v>
      </c>
      <c r="E94" s="56">
        <v>1004072</v>
      </c>
      <c r="F94" s="187" t="s">
        <v>52</v>
      </c>
      <c r="G94" s="54" t="s">
        <v>672</v>
      </c>
      <c r="H94" s="54" t="s">
        <v>372</v>
      </c>
      <c r="I94" s="57">
        <v>0.50600000000000001</v>
      </c>
      <c r="J94" s="58" t="s">
        <v>633</v>
      </c>
      <c r="K94" s="49">
        <v>867052</v>
      </c>
      <c r="L94" s="48">
        <v>606936</v>
      </c>
      <c r="M94" s="59">
        <f t="shared" si="8"/>
        <v>260116</v>
      </c>
      <c r="N94" s="60">
        <v>0.7</v>
      </c>
      <c r="O94" s="48"/>
      <c r="P94" s="48"/>
      <c r="Q94" s="201"/>
      <c r="R94" s="201">
        <f t="shared" si="15"/>
        <v>606936</v>
      </c>
      <c r="S94" s="201"/>
      <c r="T94" s="201"/>
      <c r="U94" s="201"/>
      <c r="V94" s="201"/>
      <c r="W94" s="201"/>
      <c r="X94" s="201"/>
      <c r="Y94" s="1" t="b">
        <f t="shared" si="9"/>
        <v>1</v>
      </c>
      <c r="Z94" s="44">
        <f t="shared" si="10"/>
        <v>0.7</v>
      </c>
      <c r="AA94" s="45" t="b">
        <f t="shared" si="11"/>
        <v>1</v>
      </c>
      <c r="AB94" s="45" t="b">
        <f t="shared" si="12"/>
        <v>1</v>
      </c>
    </row>
    <row r="95" spans="1:28" ht="30" customHeight="1" x14ac:dyDescent="0.25">
      <c r="A95" s="214">
        <v>93</v>
      </c>
      <c r="B95" s="54" t="s">
        <v>505</v>
      </c>
      <c r="C95" s="186" t="s">
        <v>338</v>
      </c>
      <c r="D95" s="69" t="s">
        <v>577</v>
      </c>
      <c r="E95" s="56">
        <v>1008072</v>
      </c>
      <c r="F95" s="187" t="s">
        <v>56</v>
      </c>
      <c r="G95" s="54" t="s">
        <v>673</v>
      </c>
      <c r="H95" s="54" t="s">
        <v>94</v>
      </c>
      <c r="I95" s="57">
        <v>1.4339999999999999</v>
      </c>
      <c r="J95" s="58" t="s">
        <v>642</v>
      </c>
      <c r="K95" s="49">
        <v>3547699</v>
      </c>
      <c r="L95" s="48">
        <v>1773849</v>
      </c>
      <c r="M95" s="59">
        <f t="shared" si="8"/>
        <v>1773850</v>
      </c>
      <c r="N95" s="60">
        <v>0.5</v>
      </c>
      <c r="O95" s="48"/>
      <c r="P95" s="48"/>
      <c r="Q95" s="201"/>
      <c r="R95" s="201">
        <f t="shared" si="15"/>
        <v>1773849</v>
      </c>
      <c r="S95" s="201"/>
      <c r="T95" s="201"/>
      <c r="U95" s="201"/>
      <c r="V95" s="201"/>
      <c r="W95" s="201"/>
      <c r="X95" s="201"/>
      <c r="Y95" s="1" t="b">
        <f t="shared" si="13"/>
        <v>1</v>
      </c>
      <c r="Z95" s="44">
        <f t="shared" si="10"/>
        <v>0.5</v>
      </c>
      <c r="AA95" s="45" t="b">
        <f t="shared" si="11"/>
        <v>1</v>
      </c>
      <c r="AB95" s="45" t="b">
        <f t="shared" si="12"/>
        <v>1</v>
      </c>
    </row>
    <row r="96" spans="1:28" ht="30" customHeight="1" x14ac:dyDescent="0.25">
      <c r="A96" s="214">
        <v>94</v>
      </c>
      <c r="B96" s="54" t="s">
        <v>506</v>
      </c>
      <c r="C96" s="186" t="s">
        <v>338</v>
      </c>
      <c r="D96" s="69" t="s">
        <v>578</v>
      </c>
      <c r="E96" s="56">
        <v>1020052</v>
      </c>
      <c r="F96" s="187" t="s">
        <v>68</v>
      </c>
      <c r="G96" s="54" t="s">
        <v>674</v>
      </c>
      <c r="H96" s="54" t="s">
        <v>372</v>
      </c>
      <c r="I96" s="57">
        <v>0.6</v>
      </c>
      <c r="J96" s="58" t="s">
        <v>675</v>
      </c>
      <c r="K96" s="49">
        <v>800000</v>
      </c>
      <c r="L96" s="48">
        <v>480000</v>
      </c>
      <c r="M96" s="59">
        <f t="shared" si="8"/>
        <v>320000</v>
      </c>
      <c r="N96" s="60">
        <v>0.6</v>
      </c>
      <c r="O96" s="48"/>
      <c r="P96" s="48"/>
      <c r="Q96" s="201"/>
      <c r="R96" s="201">
        <f t="shared" si="15"/>
        <v>480000</v>
      </c>
      <c r="S96" s="201"/>
      <c r="T96" s="201"/>
      <c r="U96" s="201"/>
      <c r="V96" s="201"/>
      <c r="W96" s="201"/>
      <c r="X96" s="201"/>
      <c r="Y96" s="1" t="b">
        <f t="shared" si="9"/>
        <v>1</v>
      </c>
      <c r="Z96" s="44">
        <f t="shared" si="10"/>
        <v>0.6</v>
      </c>
      <c r="AA96" s="45" t="b">
        <f t="shared" si="11"/>
        <v>1</v>
      </c>
      <c r="AB96" s="45" t="b">
        <f t="shared" si="12"/>
        <v>1</v>
      </c>
    </row>
    <row r="97" spans="1:28" ht="30" customHeight="1" x14ac:dyDescent="0.25">
      <c r="A97" s="214">
        <v>95</v>
      </c>
      <c r="B97" s="54" t="s">
        <v>507</v>
      </c>
      <c r="C97" s="186" t="s">
        <v>338</v>
      </c>
      <c r="D97" s="69" t="s">
        <v>579</v>
      </c>
      <c r="E97" s="56">
        <v>1020011</v>
      </c>
      <c r="F97" s="187" t="s">
        <v>68</v>
      </c>
      <c r="G97" s="54" t="s">
        <v>676</v>
      </c>
      <c r="H97" s="54" t="s">
        <v>94</v>
      </c>
      <c r="I97" s="57">
        <v>0.27</v>
      </c>
      <c r="J97" s="58" t="s">
        <v>436</v>
      </c>
      <c r="K97" s="49">
        <v>981087</v>
      </c>
      <c r="L97" s="48">
        <v>784869</v>
      </c>
      <c r="M97" s="59">
        <f t="shared" si="8"/>
        <v>196218</v>
      </c>
      <c r="N97" s="60">
        <v>0.8</v>
      </c>
      <c r="O97" s="48"/>
      <c r="P97" s="48"/>
      <c r="Q97" s="201"/>
      <c r="R97" s="201">
        <f t="shared" si="15"/>
        <v>784869</v>
      </c>
      <c r="S97" s="201"/>
      <c r="T97" s="201"/>
      <c r="U97" s="201"/>
      <c r="V97" s="201"/>
      <c r="W97" s="201"/>
      <c r="X97" s="201"/>
      <c r="Y97" s="1" t="b">
        <f t="shared" si="13"/>
        <v>1</v>
      </c>
      <c r="Z97" s="44">
        <f t="shared" si="10"/>
        <v>0.8</v>
      </c>
      <c r="AA97" s="45" t="b">
        <f t="shared" si="11"/>
        <v>1</v>
      </c>
      <c r="AB97" s="45" t="b">
        <f t="shared" si="12"/>
        <v>1</v>
      </c>
    </row>
    <row r="98" spans="1:28" ht="30" customHeight="1" x14ac:dyDescent="0.25">
      <c r="A98" s="214">
        <v>96</v>
      </c>
      <c r="B98" s="54" t="s">
        <v>508</v>
      </c>
      <c r="C98" s="186" t="s">
        <v>338</v>
      </c>
      <c r="D98" s="69" t="s">
        <v>580</v>
      </c>
      <c r="E98" s="56">
        <v>1013062</v>
      </c>
      <c r="F98" s="187" t="s">
        <v>61</v>
      </c>
      <c r="G98" s="54" t="s">
        <v>677</v>
      </c>
      <c r="H98" s="54" t="s">
        <v>100</v>
      </c>
      <c r="I98" s="57">
        <v>2.097</v>
      </c>
      <c r="J98" s="58" t="s">
        <v>678</v>
      </c>
      <c r="K98" s="49">
        <v>2513435</v>
      </c>
      <c r="L98" s="48">
        <v>1256717</v>
      </c>
      <c r="M98" s="59">
        <f t="shared" si="8"/>
        <v>1256718</v>
      </c>
      <c r="N98" s="60">
        <v>0.5</v>
      </c>
      <c r="O98" s="48"/>
      <c r="P98" s="48"/>
      <c r="Q98" s="201"/>
      <c r="R98" s="201">
        <f t="shared" si="15"/>
        <v>1256717</v>
      </c>
      <c r="S98" s="201"/>
      <c r="T98" s="201"/>
      <c r="U98" s="201"/>
      <c r="V98" s="201"/>
      <c r="W98" s="201"/>
      <c r="X98" s="201"/>
      <c r="Y98" s="1" t="b">
        <f t="shared" si="9"/>
        <v>1</v>
      </c>
      <c r="Z98" s="44">
        <f t="shared" si="10"/>
        <v>0.5</v>
      </c>
      <c r="AA98" s="45" t="b">
        <f t="shared" si="11"/>
        <v>1</v>
      </c>
      <c r="AB98" s="45" t="b">
        <f t="shared" si="12"/>
        <v>1</v>
      </c>
    </row>
    <row r="99" spans="1:28" ht="30" customHeight="1" x14ac:dyDescent="0.25">
      <c r="A99" s="214">
        <v>97</v>
      </c>
      <c r="B99" s="54" t="s">
        <v>509</v>
      </c>
      <c r="C99" s="186" t="s">
        <v>338</v>
      </c>
      <c r="D99" s="69" t="s">
        <v>581</v>
      </c>
      <c r="E99" s="56">
        <v>1001022</v>
      </c>
      <c r="F99" s="187" t="s">
        <v>49</v>
      </c>
      <c r="G99" s="54" t="s">
        <v>679</v>
      </c>
      <c r="H99" s="54" t="s">
        <v>372</v>
      </c>
      <c r="I99" s="57">
        <v>2.7429999999999999</v>
      </c>
      <c r="J99" s="58" t="s">
        <v>624</v>
      </c>
      <c r="K99" s="49">
        <v>1075143</v>
      </c>
      <c r="L99" s="48">
        <v>537571</v>
      </c>
      <c r="M99" s="59">
        <f t="shared" si="8"/>
        <v>537572</v>
      </c>
      <c r="N99" s="60">
        <v>0.5</v>
      </c>
      <c r="O99" s="48"/>
      <c r="P99" s="48"/>
      <c r="Q99" s="201"/>
      <c r="R99" s="201">
        <f t="shared" si="15"/>
        <v>537571</v>
      </c>
      <c r="S99" s="201"/>
      <c r="T99" s="201"/>
      <c r="U99" s="201"/>
      <c r="V99" s="201"/>
      <c r="W99" s="201"/>
      <c r="X99" s="201"/>
      <c r="Y99" s="1" t="b">
        <f t="shared" si="13"/>
        <v>1</v>
      </c>
      <c r="Z99" s="44">
        <f t="shared" si="10"/>
        <v>0.5</v>
      </c>
      <c r="AA99" s="45" t="b">
        <f t="shared" si="11"/>
        <v>1</v>
      </c>
      <c r="AB99" s="45" t="b">
        <f t="shared" si="12"/>
        <v>1</v>
      </c>
    </row>
    <row r="100" spans="1:28" ht="30" customHeight="1" x14ac:dyDescent="0.25">
      <c r="A100" s="214">
        <v>98</v>
      </c>
      <c r="B100" s="54" t="s">
        <v>510</v>
      </c>
      <c r="C100" s="186" t="s">
        <v>338</v>
      </c>
      <c r="D100" s="69" t="s">
        <v>168</v>
      </c>
      <c r="E100" s="56">
        <v>1010102</v>
      </c>
      <c r="F100" s="187" t="s">
        <v>58</v>
      </c>
      <c r="G100" s="54" t="s">
        <v>680</v>
      </c>
      <c r="H100" s="54" t="s">
        <v>372</v>
      </c>
      <c r="I100" s="57">
        <v>4.1900000000000004</v>
      </c>
      <c r="J100" s="58" t="s">
        <v>681</v>
      </c>
      <c r="K100" s="49">
        <v>1143665</v>
      </c>
      <c r="L100" s="48">
        <v>571832</v>
      </c>
      <c r="M100" s="59">
        <f t="shared" si="8"/>
        <v>571833</v>
      </c>
      <c r="N100" s="60">
        <v>0.5</v>
      </c>
      <c r="O100" s="48"/>
      <c r="P100" s="48"/>
      <c r="Q100" s="201"/>
      <c r="R100" s="201">
        <f t="shared" si="15"/>
        <v>571832</v>
      </c>
      <c r="S100" s="201"/>
      <c r="T100" s="201"/>
      <c r="U100" s="201"/>
      <c r="V100" s="201"/>
      <c r="W100" s="201"/>
      <c r="X100" s="201"/>
      <c r="Y100" s="1" t="b">
        <f t="shared" si="9"/>
        <v>1</v>
      </c>
      <c r="Z100" s="44">
        <f t="shared" si="10"/>
        <v>0.5</v>
      </c>
      <c r="AA100" s="45" t="b">
        <f t="shared" si="11"/>
        <v>1</v>
      </c>
      <c r="AB100" s="45" t="b">
        <f t="shared" si="12"/>
        <v>1</v>
      </c>
    </row>
    <row r="101" spans="1:28" ht="30" customHeight="1" x14ac:dyDescent="0.25">
      <c r="A101" s="214">
        <v>99</v>
      </c>
      <c r="B101" s="54" t="s">
        <v>511</v>
      </c>
      <c r="C101" s="186" t="s">
        <v>338</v>
      </c>
      <c r="D101" s="69" t="s">
        <v>582</v>
      </c>
      <c r="E101" s="56">
        <v>1012122</v>
      </c>
      <c r="F101" s="187" t="s">
        <v>60</v>
      </c>
      <c r="G101" s="54" t="s">
        <v>682</v>
      </c>
      <c r="H101" s="54" t="s">
        <v>100</v>
      </c>
      <c r="I101" s="57">
        <v>0.67</v>
      </c>
      <c r="J101" s="58" t="s">
        <v>683</v>
      </c>
      <c r="K101" s="49">
        <v>207030.05</v>
      </c>
      <c r="L101" s="48">
        <v>124218</v>
      </c>
      <c r="M101" s="59">
        <f t="shared" si="8"/>
        <v>82812.049999999988</v>
      </c>
      <c r="N101" s="60">
        <v>0.6</v>
      </c>
      <c r="O101" s="48"/>
      <c r="P101" s="48"/>
      <c r="Q101" s="201"/>
      <c r="R101" s="201">
        <f t="shared" si="15"/>
        <v>124218</v>
      </c>
      <c r="S101" s="201"/>
      <c r="T101" s="201"/>
      <c r="U101" s="201"/>
      <c r="V101" s="201"/>
      <c r="W101" s="201"/>
      <c r="X101" s="201"/>
      <c r="Y101" s="1" t="b">
        <f t="shared" si="13"/>
        <v>1</v>
      </c>
      <c r="Z101" s="44">
        <f t="shared" si="10"/>
        <v>0.6</v>
      </c>
      <c r="AA101" s="45" t="b">
        <f t="shared" si="11"/>
        <v>1</v>
      </c>
      <c r="AB101" s="45" t="b">
        <f t="shared" si="12"/>
        <v>1</v>
      </c>
    </row>
    <row r="102" spans="1:28" ht="30" customHeight="1" x14ac:dyDescent="0.25">
      <c r="A102" s="214">
        <v>100</v>
      </c>
      <c r="B102" s="54" t="s">
        <v>512</v>
      </c>
      <c r="C102" s="55" t="s">
        <v>338</v>
      </c>
      <c r="D102" s="56" t="s">
        <v>583</v>
      </c>
      <c r="E102" s="56">
        <v>1012142</v>
      </c>
      <c r="F102" s="54" t="s">
        <v>60</v>
      </c>
      <c r="G102" s="54" t="s">
        <v>684</v>
      </c>
      <c r="H102" s="54" t="s">
        <v>100</v>
      </c>
      <c r="I102" s="57">
        <v>0.35</v>
      </c>
      <c r="J102" s="58" t="s">
        <v>685</v>
      </c>
      <c r="K102" s="49">
        <v>275299</v>
      </c>
      <c r="L102" s="48">
        <v>165179</v>
      </c>
      <c r="M102" s="59">
        <f>K102-L102</f>
        <v>110120</v>
      </c>
      <c r="N102" s="60">
        <v>0.6</v>
      </c>
      <c r="O102" s="48"/>
      <c r="P102" s="48"/>
      <c r="Q102" s="53"/>
      <c r="R102" s="201">
        <f t="shared" si="15"/>
        <v>165179</v>
      </c>
      <c r="S102" s="53"/>
      <c r="T102" s="53"/>
      <c r="U102" s="53"/>
      <c r="V102" s="53"/>
      <c r="W102" s="53"/>
      <c r="X102" s="53"/>
      <c r="Y102" s="1" t="b">
        <f t="shared" ref="Y102" si="16">L102=SUM(O102:X102)</f>
        <v>1</v>
      </c>
      <c r="Z102" s="44">
        <f t="shared" ref="Z102" si="17">ROUND(L102/K102,4)</f>
        <v>0.6</v>
      </c>
      <c r="AA102" s="45" t="b">
        <f t="shared" ref="AA102" si="18">Z102=N102</f>
        <v>1</v>
      </c>
      <c r="AB102" s="45" t="b">
        <f t="shared" ref="AB102" si="19">K102=L102+M102</f>
        <v>1</v>
      </c>
    </row>
    <row r="103" spans="1:28" ht="30" customHeight="1" x14ac:dyDescent="0.25">
      <c r="A103" s="214">
        <v>101</v>
      </c>
      <c r="B103" s="54" t="s">
        <v>513</v>
      </c>
      <c r="C103" s="55" t="s">
        <v>338</v>
      </c>
      <c r="D103" s="56" t="s">
        <v>584</v>
      </c>
      <c r="E103" s="56">
        <v>1021032</v>
      </c>
      <c r="F103" s="54" t="s">
        <v>69</v>
      </c>
      <c r="G103" s="54" t="s">
        <v>686</v>
      </c>
      <c r="H103" s="54" t="s">
        <v>372</v>
      </c>
      <c r="I103" s="57">
        <v>0.78100000000000003</v>
      </c>
      <c r="J103" s="58" t="s">
        <v>400</v>
      </c>
      <c r="K103" s="49">
        <v>723064</v>
      </c>
      <c r="L103" s="48">
        <v>433838</v>
      </c>
      <c r="M103" s="59">
        <f t="shared" ref="M103:M135" si="20">K103-L103</f>
        <v>289226</v>
      </c>
      <c r="N103" s="60">
        <v>0.6</v>
      </c>
      <c r="O103" s="48"/>
      <c r="P103" s="48"/>
      <c r="Q103" s="53"/>
      <c r="R103" s="201">
        <f t="shared" si="15"/>
        <v>433838</v>
      </c>
      <c r="S103" s="53"/>
      <c r="T103" s="53"/>
      <c r="U103" s="53"/>
      <c r="V103" s="53"/>
      <c r="W103" s="53"/>
      <c r="X103" s="53"/>
      <c r="Y103" s="1" t="b">
        <f t="shared" ref="Y103:Y138" si="21">L103=SUM(O103:X103)</f>
        <v>1</v>
      </c>
      <c r="Z103" s="44">
        <f t="shared" ref="Z103:Z138" si="22">ROUND(L103/K103,4)</f>
        <v>0.6</v>
      </c>
      <c r="AA103" s="45" t="b">
        <f t="shared" ref="AA103:AA135" si="23">Z103=N103</f>
        <v>1</v>
      </c>
      <c r="AB103" s="45" t="b">
        <f t="shared" ref="AB103:AB138" si="24">K103=L103+M103</f>
        <v>1</v>
      </c>
    </row>
    <row r="104" spans="1:28" ht="30" customHeight="1" x14ac:dyDescent="0.25">
      <c r="A104" s="214">
        <v>102</v>
      </c>
      <c r="B104" s="54" t="s">
        <v>514</v>
      </c>
      <c r="C104" s="55" t="s">
        <v>338</v>
      </c>
      <c r="D104" s="56" t="s">
        <v>584</v>
      </c>
      <c r="E104" s="56">
        <v>1021032</v>
      </c>
      <c r="F104" s="54" t="s">
        <v>69</v>
      </c>
      <c r="G104" s="54" t="s">
        <v>687</v>
      </c>
      <c r="H104" s="54" t="s">
        <v>372</v>
      </c>
      <c r="I104" s="57">
        <v>1.621</v>
      </c>
      <c r="J104" s="58" t="s">
        <v>400</v>
      </c>
      <c r="K104" s="49">
        <v>761971</v>
      </c>
      <c r="L104" s="48">
        <v>457182</v>
      </c>
      <c r="M104" s="59">
        <f t="shared" si="20"/>
        <v>304789</v>
      </c>
      <c r="N104" s="60">
        <v>0.6</v>
      </c>
      <c r="O104" s="48"/>
      <c r="P104" s="48"/>
      <c r="Q104" s="53"/>
      <c r="R104" s="201">
        <f t="shared" si="15"/>
        <v>457182</v>
      </c>
      <c r="S104" s="53"/>
      <c r="T104" s="53"/>
      <c r="U104" s="53"/>
      <c r="V104" s="53"/>
      <c r="W104" s="53"/>
      <c r="X104" s="53"/>
      <c r="Y104" s="1" t="b">
        <f t="shared" si="21"/>
        <v>1</v>
      </c>
      <c r="Z104" s="44">
        <f t="shared" si="22"/>
        <v>0.6</v>
      </c>
      <c r="AA104" s="45" t="b">
        <f t="shared" si="23"/>
        <v>1</v>
      </c>
      <c r="AB104" s="45" t="b">
        <f t="shared" si="24"/>
        <v>1</v>
      </c>
    </row>
    <row r="105" spans="1:28" ht="30" customHeight="1" x14ac:dyDescent="0.25">
      <c r="A105" s="214">
        <v>103</v>
      </c>
      <c r="B105" s="54" t="s">
        <v>515</v>
      </c>
      <c r="C105" s="55" t="s">
        <v>338</v>
      </c>
      <c r="D105" s="56" t="s">
        <v>585</v>
      </c>
      <c r="E105" s="56">
        <v>1018043</v>
      </c>
      <c r="F105" s="54" t="s">
        <v>66</v>
      </c>
      <c r="G105" s="54" t="s">
        <v>688</v>
      </c>
      <c r="H105" s="54" t="s">
        <v>100</v>
      </c>
      <c r="I105" s="57">
        <v>1</v>
      </c>
      <c r="J105" s="58" t="s">
        <v>400</v>
      </c>
      <c r="K105" s="49">
        <v>856493</v>
      </c>
      <c r="L105" s="48">
        <v>513895</v>
      </c>
      <c r="M105" s="59">
        <f t="shared" si="20"/>
        <v>342598</v>
      </c>
      <c r="N105" s="60">
        <v>0.6</v>
      </c>
      <c r="O105" s="48"/>
      <c r="P105" s="48"/>
      <c r="Q105" s="53"/>
      <c r="R105" s="201">
        <f t="shared" si="15"/>
        <v>513895</v>
      </c>
      <c r="S105" s="53"/>
      <c r="T105" s="53"/>
      <c r="U105" s="53"/>
      <c r="V105" s="53"/>
      <c r="W105" s="53"/>
      <c r="X105" s="53"/>
      <c r="Y105" s="1" t="b">
        <f t="shared" si="21"/>
        <v>1</v>
      </c>
      <c r="Z105" s="44">
        <f t="shared" si="22"/>
        <v>0.6</v>
      </c>
      <c r="AA105" s="45" t="b">
        <f t="shared" si="23"/>
        <v>1</v>
      </c>
      <c r="AB105" s="45" t="b">
        <f t="shared" si="24"/>
        <v>1</v>
      </c>
    </row>
    <row r="106" spans="1:28" ht="30" customHeight="1" x14ac:dyDescent="0.25">
      <c r="A106" s="214">
        <v>104</v>
      </c>
      <c r="B106" s="54" t="s">
        <v>516</v>
      </c>
      <c r="C106" s="55" t="s">
        <v>338</v>
      </c>
      <c r="D106" s="56" t="s">
        <v>586</v>
      </c>
      <c r="E106" s="56">
        <v>1015052</v>
      </c>
      <c r="F106" s="54" t="s">
        <v>63</v>
      </c>
      <c r="G106" s="54" t="s">
        <v>689</v>
      </c>
      <c r="H106" s="54" t="s">
        <v>372</v>
      </c>
      <c r="I106" s="57">
        <v>2.2010000000000001</v>
      </c>
      <c r="J106" s="58" t="s">
        <v>633</v>
      </c>
      <c r="K106" s="49">
        <v>1199250</v>
      </c>
      <c r="L106" s="48">
        <v>959400</v>
      </c>
      <c r="M106" s="59">
        <f t="shared" si="20"/>
        <v>239850</v>
      </c>
      <c r="N106" s="60">
        <v>0.8</v>
      </c>
      <c r="O106" s="48"/>
      <c r="P106" s="48"/>
      <c r="Q106" s="53"/>
      <c r="R106" s="201">
        <f t="shared" si="15"/>
        <v>959400</v>
      </c>
      <c r="S106" s="53"/>
      <c r="T106" s="53"/>
      <c r="U106" s="53"/>
      <c r="V106" s="53"/>
      <c r="W106" s="53"/>
      <c r="X106" s="53"/>
      <c r="Y106" s="1" t="b">
        <f t="shared" si="21"/>
        <v>1</v>
      </c>
      <c r="Z106" s="44">
        <f t="shared" si="22"/>
        <v>0.8</v>
      </c>
      <c r="AA106" s="45" t="b">
        <f t="shared" si="23"/>
        <v>1</v>
      </c>
      <c r="AB106" s="45" t="b">
        <f t="shared" si="24"/>
        <v>1</v>
      </c>
    </row>
    <row r="107" spans="1:28" ht="30" customHeight="1" x14ac:dyDescent="0.25">
      <c r="A107" s="214">
        <v>105</v>
      </c>
      <c r="B107" s="54" t="s">
        <v>517</v>
      </c>
      <c r="C107" s="55" t="s">
        <v>338</v>
      </c>
      <c r="D107" s="56" t="s">
        <v>413</v>
      </c>
      <c r="E107" s="56">
        <v>1005102</v>
      </c>
      <c r="F107" s="54" t="s">
        <v>53</v>
      </c>
      <c r="G107" s="54" t="s">
        <v>690</v>
      </c>
      <c r="H107" s="54" t="s">
        <v>372</v>
      </c>
      <c r="I107" s="57">
        <v>3.875</v>
      </c>
      <c r="J107" s="58" t="s">
        <v>441</v>
      </c>
      <c r="K107" s="49">
        <v>1200000</v>
      </c>
      <c r="L107" s="48">
        <v>720000</v>
      </c>
      <c r="M107" s="59">
        <f t="shared" si="20"/>
        <v>480000</v>
      </c>
      <c r="N107" s="60">
        <v>0.6</v>
      </c>
      <c r="O107" s="48"/>
      <c r="P107" s="48"/>
      <c r="Q107" s="53"/>
      <c r="R107" s="201">
        <f t="shared" si="15"/>
        <v>720000</v>
      </c>
      <c r="S107" s="53"/>
      <c r="T107" s="53"/>
      <c r="U107" s="53"/>
      <c r="V107" s="53"/>
      <c r="W107" s="53"/>
      <c r="X107" s="53"/>
      <c r="Y107" s="1" t="b">
        <f t="shared" si="21"/>
        <v>1</v>
      </c>
      <c r="Z107" s="44">
        <f t="shared" si="22"/>
        <v>0.6</v>
      </c>
      <c r="AA107" s="45" t="b">
        <f t="shared" si="23"/>
        <v>1</v>
      </c>
      <c r="AB107" s="45" t="b">
        <f t="shared" si="24"/>
        <v>1</v>
      </c>
    </row>
    <row r="108" spans="1:28" ht="30" customHeight="1" x14ac:dyDescent="0.25">
      <c r="A108" s="214">
        <v>106</v>
      </c>
      <c r="B108" s="54" t="s">
        <v>518</v>
      </c>
      <c r="C108" s="55" t="s">
        <v>338</v>
      </c>
      <c r="D108" s="56" t="s">
        <v>587</v>
      </c>
      <c r="E108" s="56">
        <v>1004042</v>
      </c>
      <c r="F108" s="54" t="s">
        <v>52</v>
      </c>
      <c r="G108" s="54" t="s">
        <v>691</v>
      </c>
      <c r="H108" s="54" t="s">
        <v>100</v>
      </c>
      <c r="I108" s="57">
        <v>2.1120000000000001</v>
      </c>
      <c r="J108" s="58" t="s">
        <v>692</v>
      </c>
      <c r="K108" s="49">
        <v>1168080</v>
      </c>
      <c r="L108" s="48">
        <v>700848</v>
      </c>
      <c r="M108" s="59">
        <f t="shared" si="20"/>
        <v>467232</v>
      </c>
      <c r="N108" s="60">
        <v>0.6</v>
      </c>
      <c r="O108" s="48"/>
      <c r="P108" s="48"/>
      <c r="Q108" s="53"/>
      <c r="R108" s="201">
        <f t="shared" si="15"/>
        <v>700848</v>
      </c>
      <c r="S108" s="53"/>
      <c r="T108" s="53"/>
      <c r="U108" s="53"/>
      <c r="V108" s="53"/>
      <c r="W108" s="53"/>
      <c r="X108" s="53"/>
      <c r="Y108" s="1" t="b">
        <f t="shared" si="21"/>
        <v>1</v>
      </c>
      <c r="Z108" s="44">
        <f t="shared" si="22"/>
        <v>0.6</v>
      </c>
      <c r="AA108" s="45" t="b">
        <f t="shared" si="23"/>
        <v>1</v>
      </c>
      <c r="AB108" s="45" t="b">
        <f t="shared" si="24"/>
        <v>1</v>
      </c>
    </row>
    <row r="109" spans="1:28" ht="30" customHeight="1" x14ac:dyDescent="0.25">
      <c r="A109" s="214">
        <v>107</v>
      </c>
      <c r="B109" s="54" t="s">
        <v>519</v>
      </c>
      <c r="C109" s="55" t="s">
        <v>338</v>
      </c>
      <c r="D109" s="56" t="s">
        <v>588</v>
      </c>
      <c r="E109" s="56">
        <v>1018022</v>
      </c>
      <c r="F109" s="54" t="s">
        <v>66</v>
      </c>
      <c r="G109" s="54" t="s">
        <v>693</v>
      </c>
      <c r="H109" s="54" t="s">
        <v>100</v>
      </c>
      <c r="I109" s="57">
        <v>0.52200000000000002</v>
      </c>
      <c r="J109" s="58" t="s">
        <v>388</v>
      </c>
      <c r="K109" s="49">
        <v>296838</v>
      </c>
      <c r="L109" s="48">
        <v>207786</v>
      </c>
      <c r="M109" s="59">
        <f t="shared" si="20"/>
        <v>89052</v>
      </c>
      <c r="N109" s="60">
        <v>0.7</v>
      </c>
      <c r="O109" s="48"/>
      <c r="P109" s="48"/>
      <c r="Q109" s="53"/>
      <c r="R109" s="201">
        <f t="shared" si="15"/>
        <v>207786</v>
      </c>
      <c r="S109" s="53"/>
      <c r="T109" s="53"/>
      <c r="U109" s="53"/>
      <c r="V109" s="53"/>
      <c r="W109" s="53"/>
      <c r="X109" s="53"/>
      <c r="Y109" s="1" t="b">
        <f t="shared" si="21"/>
        <v>1</v>
      </c>
      <c r="Z109" s="44">
        <f t="shared" si="22"/>
        <v>0.7</v>
      </c>
      <c r="AA109" s="45" t="b">
        <f t="shared" si="23"/>
        <v>1</v>
      </c>
      <c r="AB109" s="45" t="b">
        <f t="shared" si="24"/>
        <v>1</v>
      </c>
    </row>
    <row r="110" spans="1:28" ht="30" customHeight="1" x14ac:dyDescent="0.25">
      <c r="A110" s="214">
        <v>108</v>
      </c>
      <c r="B110" s="54" t="s">
        <v>520</v>
      </c>
      <c r="C110" s="55" t="s">
        <v>338</v>
      </c>
      <c r="D110" s="56" t="s">
        <v>428</v>
      </c>
      <c r="E110" s="56">
        <v>1010113</v>
      </c>
      <c r="F110" s="54" t="s">
        <v>58</v>
      </c>
      <c r="G110" s="54" t="s">
        <v>694</v>
      </c>
      <c r="H110" s="54" t="s">
        <v>372</v>
      </c>
      <c r="I110" s="57">
        <v>0.95899999999999996</v>
      </c>
      <c r="J110" s="58" t="s">
        <v>434</v>
      </c>
      <c r="K110" s="49">
        <v>685993</v>
      </c>
      <c r="L110" s="48">
        <v>342996</v>
      </c>
      <c r="M110" s="59">
        <f t="shared" si="20"/>
        <v>342997</v>
      </c>
      <c r="N110" s="60">
        <v>0.5</v>
      </c>
      <c r="O110" s="48"/>
      <c r="P110" s="48"/>
      <c r="Q110" s="53"/>
      <c r="R110" s="201">
        <f t="shared" si="15"/>
        <v>342996</v>
      </c>
      <c r="S110" s="53"/>
      <c r="T110" s="53"/>
      <c r="U110" s="53"/>
      <c r="V110" s="53"/>
      <c r="W110" s="53"/>
      <c r="X110" s="53"/>
      <c r="Y110" s="1" t="b">
        <f t="shared" si="21"/>
        <v>1</v>
      </c>
      <c r="Z110" s="44">
        <f t="shared" si="22"/>
        <v>0.5</v>
      </c>
      <c r="AA110" s="45" t="b">
        <f t="shared" si="23"/>
        <v>1</v>
      </c>
      <c r="AB110" s="45" t="b">
        <f t="shared" si="24"/>
        <v>1</v>
      </c>
    </row>
    <row r="111" spans="1:28" ht="30" customHeight="1" x14ac:dyDescent="0.25">
      <c r="A111" s="214">
        <v>109</v>
      </c>
      <c r="B111" s="54" t="s">
        <v>521</v>
      </c>
      <c r="C111" s="55" t="s">
        <v>338</v>
      </c>
      <c r="D111" s="56" t="s">
        <v>559</v>
      </c>
      <c r="E111" s="56">
        <v>1008052</v>
      </c>
      <c r="F111" s="54" t="s">
        <v>56</v>
      </c>
      <c r="G111" s="54" t="s">
        <v>695</v>
      </c>
      <c r="H111" s="54" t="s">
        <v>372</v>
      </c>
      <c r="I111" s="57">
        <v>0.38800000000000001</v>
      </c>
      <c r="J111" s="58" t="s">
        <v>696</v>
      </c>
      <c r="K111" s="49">
        <v>469130</v>
      </c>
      <c r="L111" s="48">
        <v>234565</v>
      </c>
      <c r="M111" s="59">
        <f t="shared" si="20"/>
        <v>234565</v>
      </c>
      <c r="N111" s="60">
        <v>0.5</v>
      </c>
      <c r="O111" s="48"/>
      <c r="P111" s="48"/>
      <c r="Q111" s="53"/>
      <c r="R111" s="201">
        <f t="shared" si="15"/>
        <v>234565</v>
      </c>
      <c r="S111" s="53"/>
      <c r="T111" s="53"/>
      <c r="U111" s="53"/>
      <c r="V111" s="53"/>
      <c r="W111" s="53"/>
      <c r="X111" s="53"/>
      <c r="Y111" s="1" t="b">
        <f t="shared" si="21"/>
        <v>1</v>
      </c>
      <c r="Z111" s="44">
        <f t="shared" si="22"/>
        <v>0.5</v>
      </c>
      <c r="AA111" s="45" t="b">
        <f t="shared" si="23"/>
        <v>1</v>
      </c>
      <c r="AB111" s="45" t="b">
        <f t="shared" si="24"/>
        <v>1</v>
      </c>
    </row>
    <row r="112" spans="1:28" ht="30" customHeight="1" x14ac:dyDescent="0.25">
      <c r="A112" s="214">
        <v>110</v>
      </c>
      <c r="B112" s="54" t="s">
        <v>522</v>
      </c>
      <c r="C112" s="55" t="s">
        <v>338</v>
      </c>
      <c r="D112" s="56" t="s">
        <v>560</v>
      </c>
      <c r="E112" s="56">
        <v>1005092</v>
      </c>
      <c r="F112" s="54" t="s">
        <v>53</v>
      </c>
      <c r="G112" s="54" t="s">
        <v>697</v>
      </c>
      <c r="H112" s="54" t="s">
        <v>372</v>
      </c>
      <c r="I112" s="57">
        <v>0.90649999999999997</v>
      </c>
      <c r="J112" s="58" t="s">
        <v>393</v>
      </c>
      <c r="K112" s="49">
        <v>364276</v>
      </c>
      <c r="L112" s="48">
        <v>291420</v>
      </c>
      <c r="M112" s="59">
        <f t="shared" si="20"/>
        <v>72856</v>
      </c>
      <c r="N112" s="60">
        <v>0.8</v>
      </c>
      <c r="O112" s="48"/>
      <c r="P112" s="48"/>
      <c r="Q112" s="53"/>
      <c r="R112" s="201">
        <f t="shared" si="15"/>
        <v>291420</v>
      </c>
      <c r="S112" s="53"/>
      <c r="T112" s="53"/>
      <c r="U112" s="53"/>
      <c r="V112" s="53"/>
      <c r="W112" s="53"/>
      <c r="X112" s="53"/>
      <c r="Y112" s="1" t="b">
        <f t="shared" si="21"/>
        <v>1</v>
      </c>
      <c r="Z112" s="44">
        <f t="shared" si="22"/>
        <v>0.8</v>
      </c>
      <c r="AA112" s="45" t="b">
        <f t="shared" si="23"/>
        <v>1</v>
      </c>
      <c r="AB112" s="45" t="b">
        <f t="shared" si="24"/>
        <v>1</v>
      </c>
    </row>
    <row r="113" spans="1:28" ht="30" customHeight="1" x14ac:dyDescent="0.25">
      <c r="A113" s="214">
        <v>111</v>
      </c>
      <c r="B113" s="54" t="s">
        <v>523</v>
      </c>
      <c r="C113" s="55" t="s">
        <v>338</v>
      </c>
      <c r="D113" s="56" t="s">
        <v>115</v>
      </c>
      <c r="E113" s="56">
        <v>1015032</v>
      </c>
      <c r="F113" s="54" t="s">
        <v>63</v>
      </c>
      <c r="G113" s="54" t="s">
        <v>698</v>
      </c>
      <c r="H113" s="54" t="s">
        <v>372</v>
      </c>
      <c r="I113" s="57">
        <v>1.41</v>
      </c>
      <c r="J113" s="58" t="s">
        <v>699</v>
      </c>
      <c r="K113" s="49">
        <v>1200000</v>
      </c>
      <c r="L113" s="48">
        <v>720000</v>
      </c>
      <c r="M113" s="59">
        <f t="shared" si="20"/>
        <v>480000</v>
      </c>
      <c r="N113" s="60">
        <v>0.6</v>
      </c>
      <c r="O113" s="48"/>
      <c r="P113" s="48"/>
      <c r="Q113" s="53"/>
      <c r="R113" s="201">
        <f t="shared" si="15"/>
        <v>720000</v>
      </c>
      <c r="S113" s="53"/>
      <c r="T113" s="53"/>
      <c r="U113" s="53"/>
      <c r="V113" s="53"/>
      <c r="W113" s="53"/>
      <c r="X113" s="53"/>
      <c r="Y113" s="1" t="b">
        <f t="shared" si="21"/>
        <v>1</v>
      </c>
      <c r="Z113" s="44">
        <f t="shared" si="22"/>
        <v>0.6</v>
      </c>
      <c r="AA113" s="45" t="b">
        <f t="shared" si="23"/>
        <v>1</v>
      </c>
      <c r="AB113" s="45" t="b">
        <f t="shared" si="24"/>
        <v>1</v>
      </c>
    </row>
    <row r="114" spans="1:28" ht="30" customHeight="1" x14ac:dyDescent="0.25">
      <c r="A114" s="214">
        <v>112</v>
      </c>
      <c r="B114" s="54" t="s">
        <v>524</v>
      </c>
      <c r="C114" s="55" t="s">
        <v>338</v>
      </c>
      <c r="D114" s="56" t="s">
        <v>589</v>
      </c>
      <c r="E114" s="56">
        <v>1012132</v>
      </c>
      <c r="F114" s="54" t="s">
        <v>60</v>
      </c>
      <c r="G114" s="54" t="s">
        <v>700</v>
      </c>
      <c r="H114" s="54" t="s">
        <v>100</v>
      </c>
      <c r="I114" s="57">
        <v>2.2149999999999999</v>
      </c>
      <c r="J114" s="58" t="s">
        <v>399</v>
      </c>
      <c r="K114" s="49">
        <v>1267525</v>
      </c>
      <c r="L114" s="48">
        <v>760515</v>
      </c>
      <c r="M114" s="59">
        <f t="shared" si="20"/>
        <v>507010</v>
      </c>
      <c r="N114" s="60">
        <v>0.6</v>
      </c>
      <c r="O114" s="48"/>
      <c r="P114" s="48"/>
      <c r="Q114" s="53"/>
      <c r="R114" s="201">
        <f t="shared" si="15"/>
        <v>760515</v>
      </c>
      <c r="S114" s="53"/>
      <c r="T114" s="53"/>
      <c r="U114" s="53"/>
      <c r="V114" s="53"/>
      <c r="W114" s="53"/>
      <c r="X114" s="53"/>
      <c r="Y114" s="1" t="b">
        <f t="shared" si="21"/>
        <v>1</v>
      </c>
      <c r="Z114" s="44">
        <f t="shared" si="22"/>
        <v>0.6</v>
      </c>
      <c r="AA114" s="45" t="b">
        <f t="shared" si="23"/>
        <v>1</v>
      </c>
      <c r="AB114" s="45" t="b">
        <f t="shared" si="24"/>
        <v>1</v>
      </c>
    </row>
    <row r="115" spans="1:28" ht="30" customHeight="1" x14ac:dyDescent="0.25">
      <c r="A115" s="214">
        <v>113</v>
      </c>
      <c r="B115" s="54" t="s">
        <v>525</v>
      </c>
      <c r="C115" s="55" t="s">
        <v>338</v>
      </c>
      <c r="D115" s="56" t="s">
        <v>590</v>
      </c>
      <c r="E115" s="56" t="s">
        <v>591</v>
      </c>
      <c r="F115" s="54" t="s">
        <v>62</v>
      </c>
      <c r="G115" s="54" t="s">
        <v>701</v>
      </c>
      <c r="H115" s="54" t="s">
        <v>100</v>
      </c>
      <c r="I115" s="57">
        <v>0.7</v>
      </c>
      <c r="J115" s="58" t="s">
        <v>388</v>
      </c>
      <c r="K115" s="49">
        <v>652490</v>
      </c>
      <c r="L115" s="48">
        <v>391494</v>
      </c>
      <c r="M115" s="59">
        <f t="shared" si="20"/>
        <v>260996</v>
      </c>
      <c r="N115" s="60">
        <v>0.6</v>
      </c>
      <c r="O115" s="48"/>
      <c r="P115" s="48"/>
      <c r="Q115" s="53"/>
      <c r="R115" s="201">
        <f t="shared" si="15"/>
        <v>391494</v>
      </c>
      <c r="S115" s="53"/>
      <c r="T115" s="53"/>
      <c r="U115" s="53"/>
      <c r="V115" s="53"/>
      <c r="W115" s="53"/>
      <c r="X115" s="53"/>
      <c r="Y115" s="1" t="b">
        <f t="shared" si="21"/>
        <v>1</v>
      </c>
      <c r="Z115" s="44">
        <f t="shared" si="22"/>
        <v>0.6</v>
      </c>
      <c r="AA115" s="45" t="b">
        <f t="shared" si="23"/>
        <v>1</v>
      </c>
      <c r="AB115" s="45" t="b">
        <f t="shared" si="24"/>
        <v>1</v>
      </c>
    </row>
    <row r="116" spans="1:28" ht="30" customHeight="1" x14ac:dyDescent="0.25">
      <c r="A116" s="214">
        <v>114</v>
      </c>
      <c r="B116" s="54" t="s">
        <v>526</v>
      </c>
      <c r="C116" s="55" t="s">
        <v>338</v>
      </c>
      <c r="D116" s="56" t="s">
        <v>592</v>
      </c>
      <c r="E116" s="56" t="s">
        <v>593</v>
      </c>
      <c r="F116" s="54" t="s">
        <v>62</v>
      </c>
      <c r="G116" s="54" t="s">
        <v>702</v>
      </c>
      <c r="H116" s="54" t="s">
        <v>372</v>
      </c>
      <c r="I116" s="57">
        <v>1.375</v>
      </c>
      <c r="J116" s="58" t="s">
        <v>703</v>
      </c>
      <c r="K116" s="49">
        <v>1199946</v>
      </c>
      <c r="L116" s="48">
        <v>719967</v>
      </c>
      <c r="M116" s="59">
        <f t="shared" si="20"/>
        <v>479979</v>
      </c>
      <c r="N116" s="60">
        <v>0.6</v>
      </c>
      <c r="O116" s="48"/>
      <c r="P116" s="48"/>
      <c r="Q116" s="53"/>
      <c r="R116" s="201">
        <f t="shared" si="15"/>
        <v>719967</v>
      </c>
      <c r="S116" s="53"/>
      <c r="T116" s="53"/>
      <c r="U116" s="53"/>
      <c r="V116" s="53"/>
      <c r="W116" s="53"/>
      <c r="X116" s="53"/>
      <c r="Y116" s="1" t="b">
        <f t="shared" si="21"/>
        <v>1</v>
      </c>
      <c r="Z116" s="44">
        <f t="shared" si="22"/>
        <v>0.6</v>
      </c>
      <c r="AA116" s="45" t="b">
        <f t="shared" si="23"/>
        <v>1</v>
      </c>
      <c r="AB116" s="45" t="b">
        <f t="shared" si="24"/>
        <v>1</v>
      </c>
    </row>
    <row r="117" spans="1:28" ht="30" customHeight="1" x14ac:dyDescent="0.25">
      <c r="A117" s="214">
        <v>115</v>
      </c>
      <c r="B117" s="54" t="s">
        <v>527</v>
      </c>
      <c r="C117" s="55" t="s">
        <v>338</v>
      </c>
      <c r="D117" s="56" t="s">
        <v>279</v>
      </c>
      <c r="E117" s="56">
        <v>1006022</v>
      </c>
      <c r="F117" s="54" t="s">
        <v>54</v>
      </c>
      <c r="G117" s="54" t="s">
        <v>704</v>
      </c>
      <c r="H117" s="54" t="s">
        <v>372</v>
      </c>
      <c r="I117" s="57">
        <v>2.86</v>
      </c>
      <c r="J117" s="58" t="s">
        <v>399</v>
      </c>
      <c r="K117" s="49">
        <v>913890</v>
      </c>
      <c r="L117" s="48">
        <v>548334</v>
      </c>
      <c r="M117" s="59">
        <f t="shared" si="20"/>
        <v>365556</v>
      </c>
      <c r="N117" s="60">
        <v>0.6</v>
      </c>
      <c r="O117" s="48"/>
      <c r="P117" s="48"/>
      <c r="Q117" s="53"/>
      <c r="R117" s="201">
        <f t="shared" si="15"/>
        <v>548334</v>
      </c>
      <c r="S117" s="53"/>
      <c r="T117" s="53"/>
      <c r="U117" s="53"/>
      <c r="V117" s="53"/>
      <c r="W117" s="53"/>
      <c r="X117" s="53"/>
      <c r="Y117" s="1" t="b">
        <f t="shared" si="21"/>
        <v>1</v>
      </c>
      <c r="Z117" s="44">
        <f t="shared" si="22"/>
        <v>0.6</v>
      </c>
      <c r="AA117" s="45" t="b">
        <f t="shared" si="23"/>
        <v>1</v>
      </c>
      <c r="AB117" s="45" t="b">
        <f t="shared" si="24"/>
        <v>1</v>
      </c>
    </row>
    <row r="118" spans="1:28" ht="30" customHeight="1" x14ac:dyDescent="0.25">
      <c r="A118" s="214">
        <v>116</v>
      </c>
      <c r="B118" s="54" t="s">
        <v>528</v>
      </c>
      <c r="C118" s="55" t="s">
        <v>338</v>
      </c>
      <c r="D118" s="56" t="s">
        <v>230</v>
      </c>
      <c r="E118" s="56">
        <v>1006073</v>
      </c>
      <c r="F118" s="54" t="s">
        <v>54</v>
      </c>
      <c r="G118" s="54" t="s">
        <v>705</v>
      </c>
      <c r="H118" s="54" t="s">
        <v>372</v>
      </c>
      <c r="I118" s="57">
        <v>1.716</v>
      </c>
      <c r="J118" s="58" t="s">
        <v>633</v>
      </c>
      <c r="K118" s="49">
        <v>1199973</v>
      </c>
      <c r="L118" s="48">
        <v>599986</v>
      </c>
      <c r="M118" s="59">
        <f t="shared" si="20"/>
        <v>599987</v>
      </c>
      <c r="N118" s="60">
        <v>0.5</v>
      </c>
      <c r="O118" s="48"/>
      <c r="P118" s="48"/>
      <c r="Q118" s="53"/>
      <c r="R118" s="201">
        <f t="shared" si="15"/>
        <v>599986</v>
      </c>
      <c r="S118" s="53"/>
      <c r="T118" s="53"/>
      <c r="U118" s="53"/>
      <c r="V118" s="53"/>
      <c r="W118" s="53"/>
      <c r="X118" s="53"/>
      <c r="Y118" s="1" t="b">
        <f t="shared" si="21"/>
        <v>1</v>
      </c>
      <c r="Z118" s="44">
        <f t="shared" si="22"/>
        <v>0.5</v>
      </c>
      <c r="AA118" s="45" t="b">
        <f t="shared" si="23"/>
        <v>1</v>
      </c>
      <c r="AB118" s="45" t="b">
        <f t="shared" si="24"/>
        <v>1</v>
      </c>
    </row>
    <row r="119" spans="1:28" ht="30" customHeight="1" x14ac:dyDescent="0.25">
      <c r="A119" s="214">
        <v>117</v>
      </c>
      <c r="B119" s="54" t="s">
        <v>529</v>
      </c>
      <c r="C119" s="55" t="s">
        <v>338</v>
      </c>
      <c r="D119" s="56" t="s">
        <v>594</v>
      </c>
      <c r="E119" s="56">
        <v>1012062</v>
      </c>
      <c r="F119" s="54" t="s">
        <v>60</v>
      </c>
      <c r="G119" s="54" t="s">
        <v>706</v>
      </c>
      <c r="H119" s="54" t="s">
        <v>94</v>
      </c>
      <c r="I119" s="57">
        <v>0.497</v>
      </c>
      <c r="J119" s="58" t="s">
        <v>703</v>
      </c>
      <c r="K119" s="49">
        <v>774223</v>
      </c>
      <c r="L119" s="48">
        <v>464533</v>
      </c>
      <c r="M119" s="59">
        <f t="shared" si="20"/>
        <v>309690</v>
      </c>
      <c r="N119" s="60">
        <v>0.6</v>
      </c>
      <c r="O119" s="48"/>
      <c r="P119" s="48"/>
      <c r="Q119" s="53"/>
      <c r="R119" s="201">
        <f t="shared" si="15"/>
        <v>464533</v>
      </c>
      <c r="S119" s="53"/>
      <c r="T119" s="53"/>
      <c r="U119" s="53"/>
      <c r="V119" s="53"/>
      <c r="W119" s="53"/>
      <c r="X119" s="53"/>
      <c r="Y119" s="1" t="b">
        <f t="shared" si="21"/>
        <v>1</v>
      </c>
      <c r="Z119" s="44">
        <f t="shared" si="22"/>
        <v>0.6</v>
      </c>
      <c r="AA119" s="45" t="b">
        <f t="shared" si="23"/>
        <v>1</v>
      </c>
      <c r="AB119" s="45" t="b">
        <f t="shared" si="24"/>
        <v>1</v>
      </c>
    </row>
    <row r="120" spans="1:28" ht="30" customHeight="1" x14ac:dyDescent="0.25">
      <c r="A120" s="214">
        <v>118</v>
      </c>
      <c r="B120" s="54" t="s">
        <v>530</v>
      </c>
      <c r="C120" s="55" t="s">
        <v>338</v>
      </c>
      <c r="D120" s="56" t="s">
        <v>595</v>
      </c>
      <c r="E120" s="56">
        <v>1018012</v>
      </c>
      <c r="F120" s="54" t="s">
        <v>66</v>
      </c>
      <c r="G120" s="54" t="s">
        <v>707</v>
      </c>
      <c r="H120" s="54" t="s">
        <v>372</v>
      </c>
      <c r="I120" s="57">
        <v>0.75</v>
      </c>
      <c r="J120" s="58" t="s">
        <v>615</v>
      </c>
      <c r="K120" s="49">
        <v>666166</v>
      </c>
      <c r="L120" s="48">
        <v>466316</v>
      </c>
      <c r="M120" s="59">
        <f t="shared" si="20"/>
        <v>199850</v>
      </c>
      <c r="N120" s="60">
        <v>0.7</v>
      </c>
      <c r="O120" s="48"/>
      <c r="P120" s="48"/>
      <c r="Q120" s="53"/>
      <c r="R120" s="201">
        <f t="shared" si="15"/>
        <v>466316</v>
      </c>
      <c r="S120" s="53"/>
      <c r="T120" s="53"/>
      <c r="U120" s="53"/>
      <c r="V120" s="53"/>
      <c r="W120" s="53"/>
      <c r="X120" s="53"/>
      <c r="Y120" s="1" t="b">
        <f t="shared" si="21"/>
        <v>1</v>
      </c>
      <c r="Z120" s="44">
        <f t="shared" si="22"/>
        <v>0.7</v>
      </c>
      <c r="AA120" s="45" t="b">
        <f t="shared" si="23"/>
        <v>1</v>
      </c>
      <c r="AB120" s="45" t="b">
        <f t="shared" si="24"/>
        <v>1</v>
      </c>
    </row>
    <row r="121" spans="1:28" ht="30" customHeight="1" x14ac:dyDescent="0.25">
      <c r="A121" s="214">
        <v>119</v>
      </c>
      <c r="B121" s="54" t="s">
        <v>531</v>
      </c>
      <c r="C121" s="55" t="s">
        <v>338</v>
      </c>
      <c r="D121" s="56" t="s">
        <v>596</v>
      </c>
      <c r="E121" s="56" t="s">
        <v>597</v>
      </c>
      <c r="F121" s="54" t="s">
        <v>62</v>
      </c>
      <c r="G121" s="54" t="s">
        <v>708</v>
      </c>
      <c r="H121" s="54" t="s">
        <v>100</v>
      </c>
      <c r="I121" s="57">
        <v>1.306</v>
      </c>
      <c r="J121" s="58" t="s">
        <v>396</v>
      </c>
      <c r="K121" s="49">
        <v>651302</v>
      </c>
      <c r="L121" s="48">
        <v>325651</v>
      </c>
      <c r="M121" s="59">
        <f t="shared" si="20"/>
        <v>325651</v>
      </c>
      <c r="N121" s="60">
        <v>0.5</v>
      </c>
      <c r="O121" s="48"/>
      <c r="P121" s="48"/>
      <c r="Q121" s="53"/>
      <c r="R121" s="201">
        <f t="shared" si="15"/>
        <v>325651</v>
      </c>
      <c r="S121" s="53"/>
      <c r="T121" s="53"/>
      <c r="U121" s="53"/>
      <c r="V121" s="53"/>
      <c r="W121" s="53"/>
      <c r="X121" s="53"/>
      <c r="Y121" s="1" t="b">
        <f t="shared" si="21"/>
        <v>1</v>
      </c>
      <c r="Z121" s="44">
        <f t="shared" si="22"/>
        <v>0.5</v>
      </c>
      <c r="AA121" s="45" t="b">
        <f t="shared" si="23"/>
        <v>1</v>
      </c>
      <c r="AB121" s="45" t="b">
        <f t="shared" si="24"/>
        <v>1</v>
      </c>
    </row>
    <row r="122" spans="1:28" ht="30" customHeight="1" x14ac:dyDescent="0.25">
      <c r="A122" s="214">
        <v>120</v>
      </c>
      <c r="B122" s="54" t="s">
        <v>532</v>
      </c>
      <c r="C122" s="55" t="s">
        <v>338</v>
      </c>
      <c r="D122" s="56" t="s">
        <v>598</v>
      </c>
      <c r="E122" s="56">
        <v>1008062</v>
      </c>
      <c r="F122" s="54" t="s">
        <v>56</v>
      </c>
      <c r="G122" s="54" t="s">
        <v>709</v>
      </c>
      <c r="H122" s="54" t="s">
        <v>372</v>
      </c>
      <c r="I122" s="57">
        <v>1.7909999999999999</v>
      </c>
      <c r="J122" s="58" t="s">
        <v>665</v>
      </c>
      <c r="K122" s="49">
        <v>655414</v>
      </c>
      <c r="L122" s="48">
        <v>327707</v>
      </c>
      <c r="M122" s="59">
        <f t="shared" si="20"/>
        <v>327707</v>
      </c>
      <c r="N122" s="60">
        <v>0.5</v>
      </c>
      <c r="O122" s="48"/>
      <c r="P122" s="48"/>
      <c r="Q122" s="53"/>
      <c r="R122" s="201">
        <f t="shared" si="15"/>
        <v>327707</v>
      </c>
      <c r="S122" s="53"/>
      <c r="T122" s="53"/>
      <c r="U122" s="53"/>
      <c r="V122" s="53"/>
      <c r="W122" s="53"/>
      <c r="X122" s="53"/>
      <c r="Y122" s="1" t="b">
        <f t="shared" si="21"/>
        <v>1</v>
      </c>
      <c r="Z122" s="44">
        <f t="shared" si="22"/>
        <v>0.5</v>
      </c>
      <c r="AA122" s="45" t="b">
        <f t="shared" si="23"/>
        <v>1</v>
      </c>
      <c r="AB122" s="45" t="b">
        <f t="shared" si="24"/>
        <v>1</v>
      </c>
    </row>
    <row r="123" spans="1:28" ht="30" customHeight="1" x14ac:dyDescent="0.25">
      <c r="A123" s="214">
        <v>121</v>
      </c>
      <c r="B123" s="54" t="s">
        <v>533</v>
      </c>
      <c r="C123" s="55" t="s">
        <v>338</v>
      </c>
      <c r="D123" s="56" t="s">
        <v>599</v>
      </c>
      <c r="E123" s="56">
        <v>1002102</v>
      </c>
      <c r="F123" s="54" t="s">
        <v>50</v>
      </c>
      <c r="G123" s="54" t="s">
        <v>710</v>
      </c>
      <c r="H123" s="54" t="s">
        <v>372</v>
      </c>
      <c r="I123" s="57">
        <v>1.07</v>
      </c>
      <c r="J123" s="58" t="s">
        <v>696</v>
      </c>
      <c r="K123" s="49">
        <v>657713</v>
      </c>
      <c r="L123" s="48">
        <v>394627</v>
      </c>
      <c r="M123" s="59">
        <f t="shared" si="20"/>
        <v>263086</v>
      </c>
      <c r="N123" s="60">
        <v>0.6</v>
      </c>
      <c r="O123" s="48"/>
      <c r="P123" s="48"/>
      <c r="Q123" s="53"/>
      <c r="R123" s="201">
        <f t="shared" si="15"/>
        <v>394627</v>
      </c>
      <c r="S123" s="53"/>
      <c r="T123" s="53"/>
      <c r="U123" s="53"/>
      <c r="V123" s="53"/>
      <c r="W123" s="53"/>
      <c r="X123" s="53"/>
      <c r="Y123" s="1" t="b">
        <f t="shared" si="21"/>
        <v>1</v>
      </c>
      <c r="Z123" s="44">
        <f t="shared" si="22"/>
        <v>0.6</v>
      </c>
      <c r="AA123" s="45" t="b">
        <f t="shared" si="23"/>
        <v>1</v>
      </c>
      <c r="AB123" s="45" t="b">
        <f t="shared" si="24"/>
        <v>1</v>
      </c>
    </row>
    <row r="124" spans="1:28" ht="30" customHeight="1" x14ac:dyDescent="0.25">
      <c r="A124" s="214">
        <v>122</v>
      </c>
      <c r="B124" s="54" t="s">
        <v>534</v>
      </c>
      <c r="C124" s="55" t="s">
        <v>338</v>
      </c>
      <c r="D124" s="56" t="s">
        <v>600</v>
      </c>
      <c r="E124" s="56">
        <v>1009082</v>
      </c>
      <c r="F124" s="54" t="s">
        <v>57</v>
      </c>
      <c r="G124" s="54" t="s">
        <v>711</v>
      </c>
      <c r="H124" s="54" t="s">
        <v>372</v>
      </c>
      <c r="I124" s="57">
        <v>1.04</v>
      </c>
      <c r="J124" s="58" t="s">
        <v>712</v>
      </c>
      <c r="K124" s="49">
        <v>518353.52</v>
      </c>
      <c r="L124" s="48">
        <v>259176</v>
      </c>
      <c r="M124" s="59">
        <f t="shared" si="20"/>
        <v>259177.52000000002</v>
      </c>
      <c r="N124" s="60">
        <v>0.5</v>
      </c>
      <c r="O124" s="48"/>
      <c r="P124" s="48"/>
      <c r="Q124" s="53"/>
      <c r="R124" s="201">
        <f t="shared" si="15"/>
        <v>259176</v>
      </c>
      <c r="S124" s="53"/>
      <c r="T124" s="53"/>
      <c r="U124" s="53"/>
      <c r="V124" s="53"/>
      <c r="W124" s="53"/>
      <c r="X124" s="53"/>
      <c r="Y124" s="1" t="b">
        <f t="shared" si="21"/>
        <v>1</v>
      </c>
      <c r="Z124" s="44">
        <f t="shared" si="22"/>
        <v>0.5</v>
      </c>
      <c r="AA124" s="45" t="b">
        <f t="shared" si="23"/>
        <v>1</v>
      </c>
      <c r="AB124" s="45" t="b">
        <f t="shared" si="24"/>
        <v>1</v>
      </c>
    </row>
    <row r="125" spans="1:28" ht="30" customHeight="1" x14ac:dyDescent="0.25">
      <c r="A125" s="214">
        <v>123</v>
      </c>
      <c r="B125" s="54" t="s">
        <v>535</v>
      </c>
      <c r="C125" s="55" t="s">
        <v>338</v>
      </c>
      <c r="D125" s="56" t="s">
        <v>601</v>
      </c>
      <c r="E125" s="56">
        <v>1013032</v>
      </c>
      <c r="F125" s="54" t="s">
        <v>61</v>
      </c>
      <c r="G125" s="54" t="s">
        <v>713</v>
      </c>
      <c r="H125" s="54" t="s">
        <v>372</v>
      </c>
      <c r="I125" s="57">
        <v>2.278</v>
      </c>
      <c r="J125" s="58" t="s">
        <v>398</v>
      </c>
      <c r="K125" s="49">
        <v>873621</v>
      </c>
      <c r="L125" s="48">
        <v>524172</v>
      </c>
      <c r="M125" s="59">
        <f t="shared" si="20"/>
        <v>349449</v>
      </c>
      <c r="N125" s="60">
        <v>0.6</v>
      </c>
      <c r="O125" s="48"/>
      <c r="P125" s="48"/>
      <c r="Q125" s="53"/>
      <c r="R125" s="201">
        <f t="shared" si="15"/>
        <v>524172</v>
      </c>
      <c r="S125" s="53"/>
      <c r="T125" s="53"/>
      <c r="U125" s="53"/>
      <c r="V125" s="53"/>
      <c r="W125" s="53"/>
      <c r="X125" s="53"/>
      <c r="Y125" s="1" t="b">
        <f t="shared" si="21"/>
        <v>1</v>
      </c>
      <c r="Z125" s="44">
        <f t="shared" si="22"/>
        <v>0.6</v>
      </c>
      <c r="AA125" s="45" t="b">
        <f t="shared" si="23"/>
        <v>1</v>
      </c>
      <c r="AB125" s="45" t="b">
        <f t="shared" si="24"/>
        <v>1</v>
      </c>
    </row>
    <row r="126" spans="1:28" ht="30" customHeight="1" x14ac:dyDescent="0.25">
      <c r="A126" s="214">
        <v>124</v>
      </c>
      <c r="B126" s="54" t="s">
        <v>753</v>
      </c>
      <c r="C126" s="186" t="s">
        <v>338</v>
      </c>
      <c r="D126" s="69" t="s">
        <v>544</v>
      </c>
      <c r="E126" s="69" t="s">
        <v>545</v>
      </c>
      <c r="F126" s="187" t="s">
        <v>62</v>
      </c>
      <c r="G126" s="54" t="s">
        <v>884</v>
      </c>
      <c r="H126" s="54" t="s">
        <v>372</v>
      </c>
      <c r="I126" s="57">
        <v>1.87</v>
      </c>
      <c r="J126" s="58" t="s">
        <v>622</v>
      </c>
      <c r="K126" s="49">
        <v>573546</v>
      </c>
      <c r="L126" s="48">
        <f>INT(K126*N126)</f>
        <v>458836</v>
      </c>
      <c r="M126" s="59">
        <f>K126-L126</f>
        <v>114710</v>
      </c>
      <c r="N126" s="60">
        <v>0.8</v>
      </c>
      <c r="O126" s="48"/>
      <c r="P126" s="48"/>
      <c r="Q126" s="52"/>
      <c r="R126" s="59">
        <f>L126</f>
        <v>458836</v>
      </c>
      <c r="S126" s="59"/>
      <c r="T126" s="59"/>
      <c r="U126" s="52"/>
      <c r="V126" s="52"/>
      <c r="W126" s="52"/>
      <c r="X126" s="52"/>
      <c r="Y126" s="1" t="b">
        <f t="shared" ref="Y126" si="25">L126=SUM(O126:X126)</f>
        <v>1</v>
      </c>
      <c r="Z126" s="44">
        <f t="shared" ref="Z126" si="26">ROUND(L126/K126,4)</f>
        <v>0.8</v>
      </c>
      <c r="AA126" s="45" t="b">
        <f t="shared" ref="AA126" si="27">Z126=N126</f>
        <v>1</v>
      </c>
      <c r="AB126" s="45" t="b">
        <f t="shared" ref="AB126" si="28">K126=L126+M126</f>
        <v>1</v>
      </c>
    </row>
    <row r="127" spans="1:28" ht="30" customHeight="1" x14ac:dyDescent="0.25">
      <c r="A127" s="214">
        <v>125</v>
      </c>
      <c r="B127" s="54" t="s">
        <v>802</v>
      </c>
      <c r="C127" s="186" t="s">
        <v>338</v>
      </c>
      <c r="D127" s="69" t="s">
        <v>422</v>
      </c>
      <c r="E127" s="69">
        <v>1007023</v>
      </c>
      <c r="F127" s="187" t="s">
        <v>55</v>
      </c>
      <c r="G127" s="54" t="s">
        <v>946</v>
      </c>
      <c r="H127" s="54" t="s">
        <v>372</v>
      </c>
      <c r="I127" s="57">
        <v>2.0470000000000002</v>
      </c>
      <c r="J127" s="58" t="s">
        <v>947</v>
      </c>
      <c r="K127" s="49">
        <v>1200000</v>
      </c>
      <c r="L127" s="48">
        <v>840000</v>
      </c>
      <c r="M127" s="59">
        <f t="shared" ref="M127:M128" si="29">K127-L127</f>
        <v>360000</v>
      </c>
      <c r="N127" s="60">
        <v>0.7</v>
      </c>
      <c r="O127" s="48"/>
      <c r="P127" s="48"/>
      <c r="Q127" s="52"/>
      <c r="R127" s="59">
        <f>L127</f>
        <v>840000</v>
      </c>
      <c r="S127" s="59"/>
      <c r="T127" s="59"/>
      <c r="U127" s="52"/>
      <c r="V127" s="52"/>
      <c r="W127" s="52"/>
      <c r="X127" s="52"/>
      <c r="Y127" s="1" t="b">
        <f t="shared" ref="Y127:Y128" si="30">L127=SUM(O127:X127)</f>
        <v>1</v>
      </c>
      <c r="Z127" s="44">
        <f t="shared" ref="Z127:Z128" si="31">ROUND(L127/K127,4)</f>
        <v>0.7</v>
      </c>
      <c r="AA127" s="45" t="b">
        <f t="shared" ref="AA127:AA128" si="32">Z127=N127</f>
        <v>1</v>
      </c>
      <c r="AB127" s="45" t="b">
        <f t="shared" ref="AB127:AB128" si="33">K127=L127+M127</f>
        <v>1</v>
      </c>
    </row>
    <row r="128" spans="1:28" ht="30" customHeight="1" x14ac:dyDescent="0.25">
      <c r="A128" s="214">
        <v>126</v>
      </c>
      <c r="B128" s="54" t="s">
        <v>742</v>
      </c>
      <c r="C128" s="186" t="s">
        <v>338</v>
      </c>
      <c r="D128" s="69" t="s">
        <v>813</v>
      </c>
      <c r="E128" s="69">
        <v>1015042</v>
      </c>
      <c r="F128" s="187" t="s">
        <v>63</v>
      </c>
      <c r="G128" s="54" t="s">
        <v>871</v>
      </c>
      <c r="H128" s="54" t="s">
        <v>372</v>
      </c>
      <c r="I128" s="57">
        <v>0.95099999999999996</v>
      </c>
      <c r="J128" s="58" t="s">
        <v>872</v>
      </c>
      <c r="K128" s="49">
        <v>821642</v>
      </c>
      <c r="L128" s="48">
        <f>INT(K128*N128)</f>
        <v>657313</v>
      </c>
      <c r="M128" s="59">
        <f t="shared" si="29"/>
        <v>164329</v>
      </c>
      <c r="N128" s="60">
        <v>0.8</v>
      </c>
      <c r="O128" s="48"/>
      <c r="P128" s="48"/>
      <c r="Q128" s="52"/>
      <c r="R128" s="59">
        <f>L128</f>
        <v>657313</v>
      </c>
      <c r="S128" s="59"/>
      <c r="T128" s="59"/>
      <c r="U128" s="52"/>
      <c r="V128" s="52"/>
      <c r="W128" s="52"/>
      <c r="X128" s="52"/>
      <c r="Y128" s="1" t="b">
        <f t="shared" si="30"/>
        <v>1</v>
      </c>
      <c r="Z128" s="44">
        <f t="shared" si="31"/>
        <v>0.8</v>
      </c>
      <c r="AA128" s="45" t="b">
        <f t="shared" si="32"/>
        <v>1</v>
      </c>
      <c r="AB128" s="45" t="b">
        <f t="shared" si="33"/>
        <v>1</v>
      </c>
    </row>
    <row r="129" spans="1:28" ht="30" customHeight="1" x14ac:dyDescent="0.25">
      <c r="A129" s="214">
        <v>127</v>
      </c>
      <c r="B129" s="54" t="s">
        <v>798</v>
      </c>
      <c r="C129" s="186" t="s">
        <v>338</v>
      </c>
      <c r="D129" s="69" t="s">
        <v>833</v>
      </c>
      <c r="E129" s="69">
        <v>1010052</v>
      </c>
      <c r="F129" s="187" t="s">
        <v>58</v>
      </c>
      <c r="G129" s="54" t="s">
        <v>940</v>
      </c>
      <c r="H129" s="54" t="s">
        <v>372</v>
      </c>
      <c r="I129" s="57">
        <v>1.69</v>
      </c>
      <c r="J129" s="58" t="s">
        <v>703</v>
      </c>
      <c r="K129" s="49">
        <v>661714</v>
      </c>
      <c r="L129" s="48">
        <f>INT(N129*K129)</f>
        <v>529371</v>
      </c>
      <c r="M129" s="59">
        <f>K129-L129</f>
        <v>132343</v>
      </c>
      <c r="N129" s="60">
        <v>0.8</v>
      </c>
      <c r="O129" s="48"/>
      <c r="P129" s="48"/>
      <c r="Q129" s="52"/>
      <c r="R129" s="59">
        <f t="shared" ref="R129:R134" si="34">L129</f>
        <v>529371</v>
      </c>
      <c r="S129" s="59"/>
      <c r="T129" s="59"/>
      <c r="U129" s="52"/>
      <c r="V129" s="52"/>
      <c r="W129" s="52"/>
      <c r="X129" s="52"/>
      <c r="Y129" s="1" t="b">
        <f t="shared" ref="Y129" si="35">L129=SUM(O129:X129)</f>
        <v>1</v>
      </c>
      <c r="Z129" s="44">
        <f t="shared" ref="Z129" si="36">ROUND(L129/K129,4)</f>
        <v>0.8</v>
      </c>
      <c r="AA129" s="45" t="b">
        <f t="shared" ref="AA129" si="37">Z129=N129</f>
        <v>1</v>
      </c>
      <c r="AB129" s="45" t="b">
        <f t="shared" ref="AB129" si="38">K129=L129+M129</f>
        <v>1</v>
      </c>
    </row>
    <row r="130" spans="1:28" ht="30" customHeight="1" x14ac:dyDescent="0.25">
      <c r="A130" s="214">
        <v>128</v>
      </c>
      <c r="B130" s="54" t="s">
        <v>777</v>
      </c>
      <c r="C130" s="186" t="s">
        <v>338</v>
      </c>
      <c r="D130" s="69" t="s">
        <v>362</v>
      </c>
      <c r="E130" s="69">
        <v>1007032</v>
      </c>
      <c r="F130" s="187" t="s">
        <v>55</v>
      </c>
      <c r="G130" s="54" t="s">
        <v>914</v>
      </c>
      <c r="H130" s="54" t="s">
        <v>100</v>
      </c>
      <c r="I130" s="57">
        <v>1.29</v>
      </c>
      <c r="J130" s="58" t="s">
        <v>402</v>
      </c>
      <c r="K130" s="49">
        <v>492736</v>
      </c>
      <c r="L130" s="48">
        <f>INT(N130*K130)</f>
        <v>394188</v>
      </c>
      <c r="M130" s="59">
        <f>K130-L130</f>
        <v>98548</v>
      </c>
      <c r="N130" s="60">
        <v>0.8</v>
      </c>
      <c r="O130" s="48"/>
      <c r="P130" s="48"/>
      <c r="Q130" s="52"/>
      <c r="R130" s="59">
        <f t="shared" si="34"/>
        <v>394188</v>
      </c>
      <c r="S130" s="59"/>
      <c r="T130" s="59"/>
      <c r="U130" s="52"/>
      <c r="V130" s="52"/>
      <c r="W130" s="52"/>
      <c r="X130" s="52"/>
      <c r="Y130" s="1" t="b">
        <f t="shared" ref="Y130" si="39">L130=SUM(O130:X130)</f>
        <v>1</v>
      </c>
      <c r="Z130" s="44">
        <f t="shared" ref="Z130" si="40">ROUND(L130/K130,4)</f>
        <v>0.8</v>
      </c>
      <c r="AA130" s="45" t="b">
        <f t="shared" ref="AA130" si="41">Z130=N130</f>
        <v>1</v>
      </c>
      <c r="AB130" s="45" t="b">
        <f t="shared" ref="AB130" si="42">K130=L130+M130</f>
        <v>1</v>
      </c>
    </row>
    <row r="131" spans="1:28" ht="30" customHeight="1" x14ac:dyDescent="0.25">
      <c r="A131" s="214">
        <v>129</v>
      </c>
      <c r="B131" s="54" t="s">
        <v>726</v>
      </c>
      <c r="C131" s="186" t="s">
        <v>338</v>
      </c>
      <c r="D131" s="69" t="s">
        <v>552</v>
      </c>
      <c r="E131" s="69">
        <v>1001072</v>
      </c>
      <c r="F131" s="187" t="s">
        <v>49</v>
      </c>
      <c r="G131" s="54" t="s">
        <v>851</v>
      </c>
      <c r="H131" s="54" t="s">
        <v>372</v>
      </c>
      <c r="I131" s="57">
        <v>2.0299999999999998</v>
      </c>
      <c r="J131" s="58" t="s">
        <v>703</v>
      </c>
      <c r="K131" s="49">
        <v>1199990</v>
      </c>
      <c r="L131" s="48">
        <f>INT(N131*K131)</f>
        <v>959992</v>
      </c>
      <c r="M131" s="59">
        <f>K131-L131</f>
        <v>239998</v>
      </c>
      <c r="N131" s="60">
        <v>0.8</v>
      </c>
      <c r="O131" s="48"/>
      <c r="P131" s="48"/>
      <c r="Q131" s="52"/>
      <c r="R131" s="59">
        <f t="shared" si="34"/>
        <v>959992</v>
      </c>
      <c r="S131" s="59"/>
      <c r="T131" s="59"/>
      <c r="U131" s="52"/>
      <c r="V131" s="52"/>
      <c r="W131" s="52"/>
      <c r="X131" s="52"/>
      <c r="Y131" s="1" t="b">
        <f t="shared" ref="Y131" si="43">L131=SUM(O131:X131)</f>
        <v>1</v>
      </c>
      <c r="Z131" s="44">
        <f t="shared" ref="Z131" si="44">ROUND(L131/K131,4)</f>
        <v>0.8</v>
      </c>
      <c r="AA131" s="45" t="b">
        <f t="shared" ref="AA131" si="45">Z131=N131</f>
        <v>1</v>
      </c>
      <c r="AB131" s="45" t="b">
        <f t="shared" ref="AB131" si="46">K131=L131+M131</f>
        <v>1</v>
      </c>
    </row>
    <row r="132" spans="1:28" ht="30" customHeight="1" x14ac:dyDescent="0.25">
      <c r="A132" s="214">
        <v>130</v>
      </c>
      <c r="B132" s="54" t="s">
        <v>722</v>
      </c>
      <c r="C132" s="186" t="s">
        <v>338</v>
      </c>
      <c r="D132" s="69" t="s">
        <v>805</v>
      </c>
      <c r="E132" s="69">
        <v>1012113</v>
      </c>
      <c r="F132" s="187" t="s">
        <v>60</v>
      </c>
      <c r="G132" s="54" t="s">
        <v>845</v>
      </c>
      <c r="H132" s="54" t="s">
        <v>372</v>
      </c>
      <c r="I132" s="57">
        <v>0.432</v>
      </c>
      <c r="J132" s="58" t="s">
        <v>388</v>
      </c>
      <c r="K132" s="49">
        <v>1054393</v>
      </c>
      <c r="L132" s="48">
        <v>632635</v>
      </c>
      <c r="M132" s="59">
        <f t="shared" ref="M132:M134" si="47">K132-L132</f>
        <v>421758</v>
      </c>
      <c r="N132" s="60">
        <v>0.6</v>
      </c>
      <c r="O132" s="48"/>
      <c r="P132" s="48"/>
      <c r="Q132" s="52"/>
      <c r="R132" s="59">
        <f t="shared" si="34"/>
        <v>632635</v>
      </c>
      <c r="S132" s="59"/>
      <c r="T132" s="59"/>
      <c r="U132" s="52"/>
      <c r="V132" s="52"/>
      <c r="W132" s="52"/>
      <c r="X132" s="52"/>
      <c r="Y132" s="1" t="b">
        <f t="shared" ref="Y132:Y133" si="48">L132=SUM(O132:X132)</f>
        <v>1</v>
      </c>
      <c r="Z132" s="44">
        <f t="shared" ref="Z132:Z133" si="49">ROUND(L132/K132,4)</f>
        <v>0.6</v>
      </c>
      <c r="AA132" s="45" t="b">
        <f t="shared" ref="AA132:AA133" si="50">Z132=N132</f>
        <v>1</v>
      </c>
      <c r="AB132" s="45" t="b">
        <f t="shared" ref="AB132:AB133" si="51">K132=L132+M132</f>
        <v>1</v>
      </c>
    </row>
    <row r="133" spans="1:28" ht="30" customHeight="1" x14ac:dyDescent="0.25">
      <c r="A133" s="214">
        <v>131</v>
      </c>
      <c r="B133" s="54" t="s">
        <v>732</v>
      </c>
      <c r="C133" s="186" t="s">
        <v>338</v>
      </c>
      <c r="D133" s="69" t="s">
        <v>805</v>
      </c>
      <c r="E133" s="69">
        <v>1012113</v>
      </c>
      <c r="F133" s="187" t="s">
        <v>60</v>
      </c>
      <c r="G133" s="54" t="s">
        <v>859</v>
      </c>
      <c r="H133" s="54" t="s">
        <v>372</v>
      </c>
      <c r="I133" s="57">
        <v>0.60199999999999998</v>
      </c>
      <c r="J133" s="58" t="s">
        <v>388</v>
      </c>
      <c r="K133" s="49">
        <v>1200000</v>
      </c>
      <c r="L133" s="48">
        <v>720000</v>
      </c>
      <c r="M133" s="59">
        <f t="shared" si="47"/>
        <v>480000</v>
      </c>
      <c r="N133" s="60">
        <v>0.6</v>
      </c>
      <c r="O133" s="48"/>
      <c r="P133" s="48"/>
      <c r="Q133" s="52"/>
      <c r="R133" s="59">
        <f t="shared" si="34"/>
        <v>720000</v>
      </c>
      <c r="S133" s="59"/>
      <c r="T133" s="59"/>
      <c r="U133" s="52"/>
      <c r="V133" s="52"/>
      <c r="W133" s="52"/>
      <c r="X133" s="52"/>
      <c r="Y133" s="1" t="b">
        <f t="shared" si="48"/>
        <v>1</v>
      </c>
      <c r="Z133" s="44">
        <f t="shared" si="49"/>
        <v>0.6</v>
      </c>
      <c r="AA133" s="45" t="b">
        <f t="shared" si="50"/>
        <v>1</v>
      </c>
      <c r="AB133" s="45" t="b">
        <f t="shared" si="51"/>
        <v>1</v>
      </c>
    </row>
    <row r="134" spans="1:28" ht="30" customHeight="1" x14ac:dyDescent="0.25">
      <c r="A134" s="214">
        <v>132</v>
      </c>
      <c r="B134" s="54" t="s">
        <v>751</v>
      </c>
      <c r="C134" s="186" t="s">
        <v>338</v>
      </c>
      <c r="D134" s="69" t="s">
        <v>818</v>
      </c>
      <c r="E134" s="69">
        <v>1004022</v>
      </c>
      <c r="F134" s="187" t="s">
        <v>52</v>
      </c>
      <c r="G134" s="54" t="s">
        <v>882</v>
      </c>
      <c r="H134" s="54" t="s">
        <v>372</v>
      </c>
      <c r="I134" s="57">
        <v>2.4300000000000002</v>
      </c>
      <c r="J134" s="58" t="s">
        <v>399</v>
      </c>
      <c r="K134" s="49">
        <v>1200000</v>
      </c>
      <c r="L134" s="48">
        <v>600000</v>
      </c>
      <c r="M134" s="59">
        <f t="shared" si="47"/>
        <v>600000</v>
      </c>
      <c r="N134" s="60">
        <v>0.5</v>
      </c>
      <c r="O134" s="48"/>
      <c r="P134" s="48"/>
      <c r="Q134" s="52"/>
      <c r="R134" s="59">
        <f t="shared" si="34"/>
        <v>600000</v>
      </c>
      <c r="S134" s="59"/>
      <c r="T134" s="59"/>
      <c r="U134" s="52"/>
      <c r="V134" s="52"/>
      <c r="W134" s="52"/>
      <c r="X134" s="52"/>
      <c r="Y134" s="1" t="b">
        <f t="shared" ref="Y134" si="52">L134=SUM(O134:X134)</f>
        <v>1</v>
      </c>
      <c r="Z134" s="44">
        <f t="shared" ref="Z134" si="53">ROUND(L134/K134,4)</f>
        <v>0.5</v>
      </c>
      <c r="AA134" s="45" t="b">
        <f t="shared" ref="AA134" si="54">Z134=N134</f>
        <v>1</v>
      </c>
      <c r="AB134" s="45" t="b">
        <f t="shared" ref="AB134" si="55">K134=L134+M134</f>
        <v>1</v>
      </c>
    </row>
    <row r="135" spans="1:28" ht="30" customHeight="1" x14ac:dyDescent="0.25">
      <c r="A135" s="214" t="s">
        <v>957</v>
      </c>
      <c r="B135" s="54" t="s">
        <v>536</v>
      </c>
      <c r="C135" s="55" t="s">
        <v>338</v>
      </c>
      <c r="D135" s="56" t="s">
        <v>602</v>
      </c>
      <c r="E135" s="56" t="s">
        <v>603</v>
      </c>
      <c r="F135" s="54" t="s">
        <v>67</v>
      </c>
      <c r="G135" s="54" t="s">
        <v>714</v>
      </c>
      <c r="H135" s="54" t="s">
        <v>100</v>
      </c>
      <c r="I135" s="57">
        <v>1.5489999999999999</v>
      </c>
      <c r="J135" s="58" t="s">
        <v>388</v>
      </c>
      <c r="K135" s="49">
        <v>2820390</v>
      </c>
      <c r="L135" s="48">
        <v>1601910.11</v>
      </c>
      <c r="M135" s="59">
        <f t="shared" si="20"/>
        <v>1218479.8899999999</v>
      </c>
      <c r="N135" s="60">
        <v>0.8</v>
      </c>
      <c r="O135" s="48"/>
      <c r="P135" s="48"/>
      <c r="Q135" s="53"/>
      <c r="R135" s="201">
        <v>1601910.11</v>
      </c>
      <c r="S135" s="53"/>
      <c r="T135" s="53"/>
      <c r="U135" s="53"/>
      <c r="V135" s="53"/>
      <c r="W135" s="53"/>
      <c r="X135" s="53"/>
      <c r="Y135" s="1" t="b">
        <f t="shared" si="21"/>
        <v>1</v>
      </c>
      <c r="Z135" s="44">
        <f t="shared" si="22"/>
        <v>0.56799999999999995</v>
      </c>
      <c r="AA135" s="45" t="b">
        <f t="shared" si="23"/>
        <v>0</v>
      </c>
      <c r="AB135" s="45" t="b">
        <f t="shared" si="24"/>
        <v>1</v>
      </c>
    </row>
    <row r="136" spans="1:28" ht="20.100000000000001" customHeight="1" x14ac:dyDescent="0.25">
      <c r="A136" s="268" t="s">
        <v>45</v>
      </c>
      <c r="B136" s="269"/>
      <c r="C136" s="269"/>
      <c r="D136" s="269"/>
      <c r="E136" s="269"/>
      <c r="F136" s="269"/>
      <c r="G136" s="269"/>
      <c r="H136" s="270"/>
      <c r="I136" s="70">
        <f>SUM(I3:I135)</f>
        <v>174.31324999999995</v>
      </c>
      <c r="J136" s="70" t="s">
        <v>14</v>
      </c>
      <c r="K136" s="219">
        <f t="shared" ref="K136:X136" si="56">SUM(K3:K135)</f>
        <v>219445595.64000002</v>
      </c>
      <c r="L136" s="219">
        <f t="shared" si="56"/>
        <v>130215449.19</v>
      </c>
      <c r="M136" s="219">
        <f t="shared" si="56"/>
        <v>89230146.450000003</v>
      </c>
      <c r="N136" s="223" t="s">
        <v>14</v>
      </c>
      <c r="O136" s="219">
        <f t="shared" si="56"/>
        <v>50230</v>
      </c>
      <c r="P136" s="219">
        <f t="shared" si="56"/>
        <v>5625523.5</v>
      </c>
      <c r="Q136" s="219">
        <f t="shared" si="56"/>
        <v>11814520.390000001</v>
      </c>
      <c r="R136" s="219">
        <f t="shared" si="56"/>
        <v>95438282.329999998</v>
      </c>
      <c r="S136" s="219">
        <f t="shared" si="56"/>
        <v>15479063.970000001</v>
      </c>
      <c r="T136" s="219">
        <f t="shared" si="56"/>
        <v>1807829</v>
      </c>
      <c r="U136" s="219">
        <f t="shared" si="56"/>
        <v>0</v>
      </c>
      <c r="V136" s="219">
        <f t="shared" si="56"/>
        <v>0</v>
      </c>
      <c r="W136" s="219">
        <f t="shared" si="56"/>
        <v>0</v>
      </c>
      <c r="X136" s="219">
        <f t="shared" si="56"/>
        <v>0</v>
      </c>
      <c r="Y136" s="1" t="b">
        <f t="shared" si="21"/>
        <v>1</v>
      </c>
      <c r="Z136" s="44">
        <f t="shared" si="22"/>
        <v>0.59340000000000004</v>
      </c>
      <c r="AA136" s="45" t="s">
        <v>14</v>
      </c>
      <c r="AB136" s="45" t="b">
        <f t="shared" si="24"/>
        <v>1</v>
      </c>
    </row>
    <row r="137" spans="1:28" ht="20.100000000000001" customHeight="1" x14ac:dyDescent="0.25">
      <c r="A137" s="268" t="s">
        <v>38</v>
      </c>
      <c r="B137" s="269"/>
      <c r="C137" s="269"/>
      <c r="D137" s="269"/>
      <c r="E137" s="269"/>
      <c r="F137" s="269"/>
      <c r="G137" s="269"/>
      <c r="H137" s="270"/>
      <c r="I137" s="70">
        <f>SUMIF($C$3:$C$135,"K",I3:I135)</f>
        <v>68.460549999999984</v>
      </c>
      <c r="J137" s="71" t="s">
        <v>14</v>
      </c>
      <c r="K137" s="72">
        <f>SUMIF($C$3:$C$135,"K",K3:K135)</f>
        <v>118599762.06999999</v>
      </c>
      <c r="L137" s="73">
        <f>SUMIF($C$3:$C$135,"K",L3:L135)</f>
        <v>68400924.079999998</v>
      </c>
      <c r="M137" s="73">
        <f>SUMIF($C$3:$C$135,"K",M3:M135)</f>
        <v>50198837.990000002</v>
      </c>
      <c r="N137" s="74" t="s">
        <v>14</v>
      </c>
      <c r="O137" s="73">
        <f>SUMIF($C$3:$C$135,"K",O3:O135)</f>
        <v>50230</v>
      </c>
      <c r="P137" s="73">
        <f t="shared" ref="P137:X137" si="57">SUMIF($C$3:$C$135,"K",P3:P135)</f>
        <v>5625523.5</v>
      </c>
      <c r="Q137" s="73">
        <f t="shared" si="57"/>
        <v>11814520.390000001</v>
      </c>
      <c r="R137" s="73">
        <f t="shared" si="57"/>
        <v>36864654.219999999</v>
      </c>
      <c r="S137" s="73">
        <f t="shared" si="57"/>
        <v>14045995.970000001</v>
      </c>
      <c r="T137" s="73">
        <f t="shared" si="57"/>
        <v>0</v>
      </c>
      <c r="U137" s="73">
        <f t="shared" si="57"/>
        <v>0</v>
      </c>
      <c r="V137" s="73">
        <f t="shared" si="57"/>
        <v>0</v>
      </c>
      <c r="W137" s="73">
        <f t="shared" si="57"/>
        <v>0</v>
      </c>
      <c r="X137" s="73">
        <f t="shared" si="57"/>
        <v>0</v>
      </c>
      <c r="Y137" s="1" t="b">
        <f t="shared" ref="Y137" si="58">L137=SUM(O137:X137)</f>
        <v>1</v>
      </c>
      <c r="Z137" s="44">
        <f t="shared" ref="Z137" si="59">ROUND(L137/K137,4)</f>
        <v>0.57669999999999999</v>
      </c>
      <c r="AA137" s="45" t="s">
        <v>14</v>
      </c>
      <c r="AB137" s="45" t="b">
        <f t="shared" ref="AB137" si="60">K137=L137+M137</f>
        <v>1</v>
      </c>
    </row>
    <row r="138" spans="1:28" ht="20.100000000000001" customHeight="1" x14ac:dyDescent="0.25">
      <c r="A138" s="268" t="s">
        <v>39</v>
      </c>
      <c r="B138" s="269"/>
      <c r="C138" s="269"/>
      <c r="D138" s="269"/>
      <c r="E138" s="269"/>
      <c r="F138" s="269"/>
      <c r="G138" s="269"/>
      <c r="H138" s="270"/>
      <c r="I138" s="70">
        <f>SUMIF($C$3:$C$135,"N",I3:I135)</f>
        <v>103.81270000000002</v>
      </c>
      <c r="J138" s="70" t="s">
        <v>14</v>
      </c>
      <c r="K138" s="219">
        <f t="shared" ref="K138:X138" si="61">SUMIF($C$3:$C$135,"N",K3:K135)</f>
        <v>95186284.569999993</v>
      </c>
      <c r="L138" s="219">
        <f t="shared" si="61"/>
        <v>58329420.109999999</v>
      </c>
      <c r="M138" s="219">
        <f t="shared" si="61"/>
        <v>36856864.460000001</v>
      </c>
      <c r="N138" s="223" t="s">
        <v>14</v>
      </c>
      <c r="O138" s="219">
        <f t="shared" si="61"/>
        <v>0</v>
      </c>
      <c r="P138" s="219">
        <f t="shared" si="61"/>
        <v>0</v>
      </c>
      <c r="Q138" s="219">
        <f t="shared" si="61"/>
        <v>0</v>
      </c>
      <c r="R138" s="219">
        <f t="shared" si="61"/>
        <v>58329420.109999999</v>
      </c>
      <c r="S138" s="219">
        <f t="shared" si="61"/>
        <v>0</v>
      </c>
      <c r="T138" s="219">
        <f t="shared" si="61"/>
        <v>0</v>
      </c>
      <c r="U138" s="219">
        <f t="shared" si="61"/>
        <v>0</v>
      </c>
      <c r="V138" s="219">
        <f t="shared" si="61"/>
        <v>0</v>
      </c>
      <c r="W138" s="219">
        <f t="shared" si="61"/>
        <v>0</v>
      </c>
      <c r="X138" s="219">
        <f t="shared" si="61"/>
        <v>0</v>
      </c>
      <c r="Y138" s="1" t="b">
        <f t="shared" si="21"/>
        <v>1</v>
      </c>
      <c r="Z138" s="44">
        <f t="shared" si="22"/>
        <v>0.61280000000000001</v>
      </c>
      <c r="AA138" s="45" t="s">
        <v>14</v>
      </c>
      <c r="AB138" s="45" t="b">
        <f t="shared" si="24"/>
        <v>1</v>
      </c>
    </row>
    <row r="139" spans="1:28" ht="20.100000000000001" customHeight="1" x14ac:dyDescent="0.25">
      <c r="A139" s="265" t="s">
        <v>40</v>
      </c>
      <c r="B139" s="266"/>
      <c r="C139" s="266"/>
      <c r="D139" s="266"/>
      <c r="E139" s="266"/>
      <c r="F139" s="266"/>
      <c r="G139" s="266"/>
      <c r="H139" s="267"/>
      <c r="I139" s="75">
        <f>SUMIF($C$3:$C$135,"W",I3:I135)</f>
        <v>2.04</v>
      </c>
      <c r="J139" s="75" t="s">
        <v>14</v>
      </c>
      <c r="K139" s="218">
        <f t="shared" ref="K139:X139" si="62">SUMIF($C$3:$C$135,"W",K3:K135)</f>
        <v>5659549</v>
      </c>
      <c r="L139" s="218">
        <f t="shared" si="62"/>
        <v>3485105</v>
      </c>
      <c r="M139" s="218">
        <f t="shared" si="62"/>
        <v>2174444</v>
      </c>
      <c r="N139" s="224" t="s">
        <v>14</v>
      </c>
      <c r="O139" s="218">
        <f t="shared" si="62"/>
        <v>0</v>
      </c>
      <c r="P139" s="218">
        <f t="shared" si="62"/>
        <v>0</v>
      </c>
      <c r="Q139" s="218">
        <f t="shared" si="62"/>
        <v>0</v>
      </c>
      <c r="R139" s="218">
        <f t="shared" si="62"/>
        <v>244208</v>
      </c>
      <c r="S139" s="218">
        <f t="shared" si="62"/>
        <v>1433068</v>
      </c>
      <c r="T139" s="218">
        <f t="shared" si="62"/>
        <v>1807829</v>
      </c>
      <c r="U139" s="218">
        <f t="shared" si="62"/>
        <v>0</v>
      </c>
      <c r="V139" s="218">
        <f t="shared" si="62"/>
        <v>0</v>
      </c>
      <c r="W139" s="218">
        <f t="shared" si="62"/>
        <v>0</v>
      </c>
      <c r="X139" s="218">
        <f t="shared" si="62"/>
        <v>0</v>
      </c>
      <c r="Y139" s="1" t="b">
        <f t="shared" ref="Y139" si="63">L139=SUM(O139:X139)</f>
        <v>1</v>
      </c>
      <c r="Z139" s="44">
        <f t="shared" ref="Z139" si="64">ROUND(L139/K139,4)</f>
        <v>0.61580000000000001</v>
      </c>
      <c r="AA139" s="45" t="s">
        <v>14</v>
      </c>
      <c r="AB139" s="45" t="b">
        <f t="shared" ref="AB139" si="65">K139=L139+M139</f>
        <v>1</v>
      </c>
    </row>
    <row r="140" spans="1:28" x14ac:dyDescent="0.25">
      <c r="A140" s="215"/>
      <c r="K140" s="5"/>
    </row>
    <row r="141" spans="1:28" x14ac:dyDescent="0.25">
      <c r="A141" s="226" t="s">
        <v>25</v>
      </c>
      <c r="Q141" s="220"/>
    </row>
    <row r="142" spans="1:28" x14ac:dyDescent="0.25">
      <c r="A142" s="227" t="s">
        <v>26</v>
      </c>
      <c r="L142" s="220"/>
      <c r="R142" s="220"/>
    </row>
    <row r="143" spans="1:28" x14ac:dyDescent="0.25">
      <c r="A143" s="226" t="s">
        <v>43</v>
      </c>
    </row>
    <row r="144" spans="1:28" x14ac:dyDescent="0.25">
      <c r="A144" s="228" t="s">
        <v>48</v>
      </c>
    </row>
  </sheetData>
  <mergeCells count="19">
    <mergeCell ref="O1:X1"/>
    <mergeCell ref="L1:L2"/>
    <mergeCell ref="M1:M2"/>
    <mergeCell ref="A136:H136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  <mergeCell ref="A139:H139"/>
    <mergeCell ref="A138:H138"/>
    <mergeCell ref="E1:E2"/>
    <mergeCell ref="A137:H137"/>
    <mergeCell ref="N1:N2"/>
  </mergeCells>
  <conditionalFormatting sqref="Y3:AB137">
    <cfRule type="cellIs" dxfId="42" priority="15" operator="equal">
      <formula>FALSE</formula>
    </cfRule>
  </conditionalFormatting>
  <conditionalFormatting sqref="Y3:AA137">
    <cfRule type="containsText" dxfId="41" priority="13" operator="containsText" text="fałsz">
      <formula>NOT(ISERROR(SEARCH("fałsz",Y3)))</formula>
    </cfRule>
  </conditionalFormatting>
  <conditionalFormatting sqref="Z139:AA139">
    <cfRule type="cellIs" dxfId="40" priority="10" operator="equal">
      <formula>FALSE</formula>
    </cfRule>
  </conditionalFormatting>
  <conditionalFormatting sqref="Y139:AA139">
    <cfRule type="containsText" dxfId="39" priority="8" operator="containsText" text="fałsz">
      <formula>NOT(ISERROR(SEARCH("fałsz",Y139)))</formula>
    </cfRule>
  </conditionalFormatting>
  <conditionalFormatting sqref="Y139">
    <cfRule type="cellIs" dxfId="38" priority="9" operator="equal">
      <formula>FALSE</formula>
    </cfRule>
  </conditionalFormatting>
  <conditionalFormatting sqref="AB139">
    <cfRule type="cellIs" dxfId="37" priority="7" operator="equal">
      <formula>FALSE</formula>
    </cfRule>
  </conditionalFormatting>
  <conditionalFormatting sqref="AB139">
    <cfRule type="cellIs" dxfId="36" priority="6" operator="equal">
      <formula>FALSE</formula>
    </cfRule>
  </conditionalFormatting>
  <conditionalFormatting sqref="Z138:AA138">
    <cfRule type="cellIs" dxfId="35" priority="5" operator="equal">
      <formula>FALSE</formula>
    </cfRule>
  </conditionalFormatting>
  <conditionalFormatting sqref="Y138">
    <cfRule type="cellIs" dxfId="34" priority="4" operator="equal">
      <formula>FALSE</formula>
    </cfRule>
  </conditionalFormatting>
  <conditionalFormatting sqref="Y138:AA138">
    <cfRule type="containsText" dxfId="33" priority="3" operator="containsText" text="fałsz">
      <formula>NOT(ISERROR(SEARCH("fałsz",Y138)))</formula>
    </cfRule>
  </conditionalFormatting>
  <conditionalFormatting sqref="AB138">
    <cfRule type="cellIs" dxfId="32" priority="2" operator="equal">
      <formula>FALSE</formula>
    </cfRule>
  </conditionalFormatting>
  <conditionalFormatting sqref="AB138">
    <cfRule type="cellIs" dxfId="31" priority="1" operator="equal">
      <formula>FALSE</formula>
    </cfRule>
  </conditionalFormatting>
  <dataValidations count="3">
    <dataValidation type="list" allowBlank="1" showInputMessage="1" showErrorMessage="1" sqref="H3:H125 H135 G126:G134">
      <formula1>"B,P,R"</formula1>
    </dataValidation>
    <dataValidation type="list" allowBlank="1" showInputMessage="1" showErrorMessage="1" sqref="C3:C125 C135">
      <formula1>"N,K,W"</formula1>
    </dataValidation>
    <dataValidation type="list" allowBlank="1" showInputMessage="1" showErrorMessage="1" sqref="C126:C134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&amp;LWojewództwo łódzkie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5" width="15.7109375" style="14" customWidth="1"/>
    <col min="6" max="6" width="47.140625" style="14" customWidth="1"/>
    <col min="7" max="9" width="15.7109375" style="14" customWidth="1"/>
    <col min="10" max="10" width="15.7109375" style="38" customWidth="1"/>
    <col min="11" max="12" width="15.7109375" style="14" customWidth="1"/>
    <col min="13" max="13" width="15.7109375" style="1" customWidth="1"/>
    <col min="14" max="27" width="15.7109375" style="14" customWidth="1"/>
    <col min="28" max="16384" width="9.140625" style="14"/>
  </cols>
  <sheetData>
    <row r="1" spans="1:28" ht="20.100000000000001" customHeight="1" x14ac:dyDescent="0.25">
      <c r="A1" s="259" t="s">
        <v>4</v>
      </c>
      <c r="B1" s="259" t="s">
        <v>5</v>
      </c>
      <c r="C1" s="263" t="s">
        <v>46</v>
      </c>
      <c r="D1" s="257" t="s">
        <v>6</v>
      </c>
      <c r="E1" s="263" t="s">
        <v>33</v>
      </c>
      <c r="F1" s="257" t="s">
        <v>7</v>
      </c>
      <c r="G1" s="259" t="s">
        <v>27</v>
      </c>
      <c r="H1" s="259" t="s">
        <v>8</v>
      </c>
      <c r="I1" s="259" t="s">
        <v>24</v>
      </c>
      <c r="J1" s="260" t="s">
        <v>9</v>
      </c>
      <c r="K1" s="259" t="s">
        <v>10</v>
      </c>
      <c r="L1" s="257" t="s">
        <v>13</v>
      </c>
      <c r="M1" s="259" t="s">
        <v>11</v>
      </c>
      <c r="N1" s="259" t="s">
        <v>12</v>
      </c>
      <c r="O1" s="259"/>
      <c r="P1" s="259"/>
      <c r="Q1" s="259"/>
      <c r="R1" s="259"/>
      <c r="S1" s="259"/>
      <c r="T1" s="259"/>
      <c r="U1" s="259"/>
      <c r="V1" s="259"/>
      <c r="W1" s="259"/>
    </row>
    <row r="2" spans="1:28" ht="20.100000000000001" customHeight="1" x14ac:dyDescent="0.25">
      <c r="A2" s="259"/>
      <c r="B2" s="259"/>
      <c r="C2" s="264"/>
      <c r="D2" s="258"/>
      <c r="E2" s="264"/>
      <c r="F2" s="258"/>
      <c r="G2" s="259"/>
      <c r="H2" s="259"/>
      <c r="I2" s="259"/>
      <c r="J2" s="260"/>
      <c r="K2" s="259"/>
      <c r="L2" s="258"/>
      <c r="M2" s="259"/>
      <c r="N2" s="37">
        <v>2019</v>
      </c>
      <c r="O2" s="37">
        <v>2020</v>
      </c>
      <c r="P2" s="37">
        <v>2021</v>
      </c>
      <c r="Q2" s="37">
        <v>2022</v>
      </c>
      <c r="R2" s="37">
        <v>2023</v>
      </c>
      <c r="S2" s="37">
        <v>2024</v>
      </c>
      <c r="T2" s="37">
        <v>2025</v>
      </c>
      <c r="U2" s="37">
        <v>2026</v>
      </c>
      <c r="V2" s="37">
        <v>2027</v>
      </c>
      <c r="W2" s="37">
        <v>2028</v>
      </c>
      <c r="X2" s="1" t="s">
        <v>29</v>
      </c>
      <c r="Y2" s="1" t="s">
        <v>30</v>
      </c>
      <c r="Z2" s="1" t="s">
        <v>31</v>
      </c>
      <c r="AA2" s="43" t="s">
        <v>32</v>
      </c>
    </row>
    <row r="3" spans="1:28" s="46" customFormat="1" ht="36" x14ac:dyDescent="0.25">
      <c r="A3" s="216">
        <v>1</v>
      </c>
      <c r="B3" s="235" t="s">
        <v>421</v>
      </c>
      <c r="C3" s="233" t="s">
        <v>336</v>
      </c>
      <c r="D3" s="231" t="s">
        <v>422</v>
      </c>
      <c r="E3" s="206">
        <v>1007</v>
      </c>
      <c r="F3" s="229" t="s">
        <v>447</v>
      </c>
      <c r="G3" s="205" t="s">
        <v>94</v>
      </c>
      <c r="H3" s="207">
        <v>2.4159999999999999</v>
      </c>
      <c r="I3" s="208" t="s">
        <v>448</v>
      </c>
      <c r="J3" s="209">
        <v>8383958</v>
      </c>
      <c r="K3" s="210">
        <v>6707166</v>
      </c>
      <c r="L3" s="211">
        <f t="shared" ref="L3" si="0">J3-K3</f>
        <v>1676792</v>
      </c>
      <c r="M3" s="212">
        <v>0.8</v>
      </c>
      <c r="N3" s="210"/>
      <c r="O3" s="210"/>
      <c r="P3" s="213"/>
      <c r="Q3" s="211">
        <v>3405729</v>
      </c>
      <c r="R3" s="211">
        <v>3301437</v>
      </c>
      <c r="S3" s="211"/>
      <c r="T3" s="213"/>
      <c r="U3" s="213"/>
      <c r="V3" s="213"/>
      <c r="W3" s="213"/>
      <c r="X3" s="1" t="b">
        <f t="shared" ref="X3:X5" si="1">K3=SUM(N3:W3)</f>
        <v>1</v>
      </c>
      <c r="Y3" s="44">
        <f t="shared" ref="Y3:Y5" si="2">ROUND(K3/J3,4)</f>
        <v>0.8</v>
      </c>
      <c r="Z3" s="45" t="b">
        <f t="shared" ref="Z3:Z5" si="3">Y3=M3</f>
        <v>1</v>
      </c>
      <c r="AA3" s="45" t="b">
        <f t="shared" ref="AA3:AA5" si="4">J3=K3+L3</f>
        <v>1</v>
      </c>
      <c r="AB3" s="47"/>
    </row>
    <row r="4" spans="1:28" s="46" customFormat="1" ht="24" x14ac:dyDescent="0.25">
      <c r="A4" s="216">
        <v>2</v>
      </c>
      <c r="B4" s="235" t="s">
        <v>420</v>
      </c>
      <c r="C4" s="233" t="s">
        <v>336</v>
      </c>
      <c r="D4" s="231" t="s">
        <v>81</v>
      </c>
      <c r="E4" s="206">
        <v>1013</v>
      </c>
      <c r="F4" s="229" t="s">
        <v>445</v>
      </c>
      <c r="G4" s="205" t="s">
        <v>100</v>
      </c>
      <c r="H4" s="207">
        <v>6.4950000000000001</v>
      </c>
      <c r="I4" s="208" t="s">
        <v>446</v>
      </c>
      <c r="J4" s="209">
        <v>5369994</v>
      </c>
      <c r="K4" s="210">
        <f>INT(J4*M4)</f>
        <v>4295995</v>
      </c>
      <c r="L4" s="211">
        <f>J4-K4</f>
        <v>1073999</v>
      </c>
      <c r="M4" s="212">
        <v>0.8</v>
      </c>
      <c r="N4" s="210"/>
      <c r="O4" s="210"/>
      <c r="P4" s="213"/>
      <c r="Q4" s="211">
        <v>3185754</v>
      </c>
      <c r="R4" s="211">
        <v>1110241</v>
      </c>
      <c r="S4" s="211"/>
      <c r="T4" s="213"/>
      <c r="U4" s="213"/>
      <c r="V4" s="213"/>
      <c r="W4" s="213"/>
      <c r="X4" s="1" t="b">
        <f t="shared" si="1"/>
        <v>1</v>
      </c>
      <c r="Y4" s="44">
        <f t="shared" si="2"/>
        <v>0.8</v>
      </c>
      <c r="Z4" s="45" t="b">
        <f t="shared" si="3"/>
        <v>1</v>
      </c>
      <c r="AA4" s="45" t="b">
        <f t="shared" si="4"/>
        <v>1</v>
      </c>
      <c r="AB4" s="47"/>
    </row>
    <row r="5" spans="1:28" s="46" customFormat="1" ht="24" x14ac:dyDescent="0.25">
      <c r="A5" s="216">
        <v>3</v>
      </c>
      <c r="B5" s="235" t="s">
        <v>404</v>
      </c>
      <c r="C5" s="233" t="s">
        <v>336</v>
      </c>
      <c r="D5" s="231" t="s">
        <v>405</v>
      </c>
      <c r="E5" s="206">
        <v>1010</v>
      </c>
      <c r="F5" s="229" t="s">
        <v>431</v>
      </c>
      <c r="G5" s="205" t="s">
        <v>100</v>
      </c>
      <c r="H5" s="207">
        <v>3.7130000000000001</v>
      </c>
      <c r="I5" s="208" t="s">
        <v>432</v>
      </c>
      <c r="J5" s="209">
        <v>9774744</v>
      </c>
      <c r="K5" s="210">
        <v>6842320</v>
      </c>
      <c r="L5" s="211">
        <f t="shared" ref="L5" si="5">J5-K5</f>
        <v>2932424</v>
      </c>
      <c r="M5" s="212">
        <v>0.7</v>
      </c>
      <c r="N5" s="210"/>
      <c r="O5" s="210"/>
      <c r="P5" s="213"/>
      <c r="Q5" s="211">
        <v>1033</v>
      </c>
      <c r="R5" s="211">
        <v>3420127</v>
      </c>
      <c r="S5" s="211">
        <v>3421160</v>
      </c>
      <c r="T5" s="213"/>
      <c r="U5" s="213"/>
      <c r="V5" s="213"/>
      <c r="W5" s="213"/>
      <c r="X5" s="1" t="b">
        <f t="shared" si="1"/>
        <v>1</v>
      </c>
      <c r="Y5" s="44">
        <f t="shared" si="2"/>
        <v>0.7</v>
      </c>
      <c r="Z5" s="45" t="b">
        <f t="shared" si="3"/>
        <v>1</v>
      </c>
      <c r="AA5" s="45" t="b">
        <f t="shared" si="4"/>
        <v>1</v>
      </c>
      <c r="AB5" s="47"/>
    </row>
    <row r="6" spans="1:28" s="46" customFormat="1" ht="24" x14ac:dyDescent="0.25">
      <c r="A6" s="217">
        <v>4</v>
      </c>
      <c r="B6" s="236" t="s">
        <v>406</v>
      </c>
      <c r="C6" s="234" t="s">
        <v>338</v>
      </c>
      <c r="D6" s="232" t="s">
        <v>407</v>
      </c>
      <c r="E6" s="188">
        <v>1007</v>
      </c>
      <c r="F6" s="230" t="s">
        <v>433</v>
      </c>
      <c r="G6" s="64" t="s">
        <v>372</v>
      </c>
      <c r="H6" s="65">
        <v>1.98</v>
      </c>
      <c r="I6" s="66" t="s">
        <v>434</v>
      </c>
      <c r="J6" s="61">
        <v>2462979</v>
      </c>
      <c r="K6" s="62">
        <v>1970383</v>
      </c>
      <c r="L6" s="63">
        <f t="shared" ref="L6:L17" si="6">J6-K6</f>
        <v>492596</v>
      </c>
      <c r="M6" s="67">
        <v>0.8</v>
      </c>
      <c r="N6" s="62"/>
      <c r="O6" s="62"/>
      <c r="P6" s="68"/>
      <c r="Q6" s="63">
        <f>K6</f>
        <v>1970383</v>
      </c>
      <c r="R6" s="63"/>
      <c r="S6" s="63"/>
      <c r="T6" s="68"/>
      <c r="U6" s="68"/>
      <c r="V6" s="68"/>
      <c r="W6" s="68"/>
      <c r="X6" s="1" t="b">
        <f t="shared" ref="X6:X17" si="7">K6=SUM(N6:W6)</f>
        <v>1</v>
      </c>
      <c r="Y6" s="44">
        <f t="shared" ref="Y6:Y17" si="8">ROUND(K6/J6,4)</f>
        <v>0.8</v>
      </c>
      <c r="Z6" s="45" t="b">
        <f t="shared" ref="Z6:Z17" si="9">Y6=M6</f>
        <v>1</v>
      </c>
      <c r="AA6" s="45" t="b">
        <f t="shared" ref="AA6:AA17" si="10">J6=K6+L6</f>
        <v>1</v>
      </c>
      <c r="AB6" s="47"/>
    </row>
    <row r="7" spans="1:28" s="46" customFormat="1" ht="24" x14ac:dyDescent="0.25">
      <c r="A7" s="217">
        <v>5</v>
      </c>
      <c r="B7" s="236" t="s">
        <v>408</v>
      </c>
      <c r="C7" s="234" t="s">
        <v>338</v>
      </c>
      <c r="D7" s="232" t="s">
        <v>409</v>
      </c>
      <c r="E7" s="188">
        <v>1002</v>
      </c>
      <c r="F7" s="230" t="s">
        <v>435</v>
      </c>
      <c r="G7" s="64" t="s">
        <v>100</v>
      </c>
      <c r="H7" s="65">
        <v>5.41</v>
      </c>
      <c r="I7" s="66" t="s">
        <v>436</v>
      </c>
      <c r="J7" s="61">
        <v>4902441</v>
      </c>
      <c r="K7" s="62">
        <v>2451220</v>
      </c>
      <c r="L7" s="63">
        <f t="shared" si="6"/>
        <v>2451221</v>
      </c>
      <c r="M7" s="67">
        <v>0.5</v>
      </c>
      <c r="N7" s="62"/>
      <c r="O7" s="62"/>
      <c r="P7" s="68"/>
      <c r="Q7" s="63">
        <f t="shared" ref="Q7:Q12" si="11">K7</f>
        <v>2451220</v>
      </c>
      <c r="R7" s="63"/>
      <c r="S7" s="63"/>
      <c r="T7" s="68"/>
      <c r="U7" s="68"/>
      <c r="V7" s="68"/>
      <c r="W7" s="68"/>
      <c r="X7" s="1" t="b">
        <f t="shared" si="7"/>
        <v>1</v>
      </c>
      <c r="Y7" s="44">
        <f t="shared" si="8"/>
        <v>0.5</v>
      </c>
      <c r="Z7" s="45" t="b">
        <f t="shared" si="9"/>
        <v>1</v>
      </c>
      <c r="AA7" s="45" t="b">
        <f t="shared" si="10"/>
        <v>1</v>
      </c>
      <c r="AB7" s="47"/>
    </row>
    <row r="8" spans="1:28" s="46" customFormat="1" ht="36" x14ac:dyDescent="0.25">
      <c r="A8" s="217">
        <v>6</v>
      </c>
      <c r="B8" s="236" t="s">
        <v>410</v>
      </c>
      <c r="C8" s="234" t="s">
        <v>338</v>
      </c>
      <c r="D8" s="232" t="s">
        <v>73</v>
      </c>
      <c r="E8" s="188">
        <v>1004</v>
      </c>
      <c r="F8" s="230" t="s">
        <v>437</v>
      </c>
      <c r="G8" s="64" t="s">
        <v>372</v>
      </c>
      <c r="H8" s="65">
        <v>4.43</v>
      </c>
      <c r="I8" s="66" t="s">
        <v>388</v>
      </c>
      <c r="J8" s="61">
        <v>2058971.6</v>
      </c>
      <c r="K8" s="62">
        <v>1235382</v>
      </c>
      <c r="L8" s="63">
        <f t="shared" si="6"/>
        <v>823589.60000000009</v>
      </c>
      <c r="M8" s="67">
        <v>0.6</v>
      </c>
      <c r="N8" s="62"/>
      <c r="O8" s="62"/>
      <c r="P8" s="68"/>
      <c r="Q8" s="63">
        <f t="shared" si="11"/>
        <v>1235382</v>
      </c>
      <c r="R8" s="63"/>
      <c r="S8" s="63"/>
      <c r="T8" s="68"/>
      <c r="U8" s="68"/>
      <c r="V8" s="68"/>
      <c r="W8" s="68"/>
      <c r="X8" s="1" t="b">
        <f t="shared" si="7"/>
        <v>1</v>
      </c>
      <c r="Y8" s="44">
        <f t="shared" si="8"/>
        <v>0.6</v>
      </c>
      <c r="Z8" s="45" t="b">
        <f t="shared" si="9"/>
        <v>1</v>
      </c>
      <c r="AA8" s="45" t="b">
        <f t="shared" si="10"/>
        <v>1</v>
      </c>
      <c r="AB8" s="47"/>
    </row>
    <row r="9" spans="1:28" s="46" customFormat="1" ht="24" x14ac:dyDescent="0.25">
      <c r="A9" s="217">
        <v>7</v>
      </c>
      <c r="B9" s="236" t="s">
        <v>412</v>
      </c>
      <c r="C9" s="234" t="s">
        <v>338</v>
      </c>
      <c r="D9" s="232" t="s">
        <v>413</v>
      </c>
      <c r="E9" s="188">
        <v>1005</v>
      </c>
      <c r="F9" s="230" t="s">
        <v>440</v>
      </c>
      <c r="G9" s="64" t="s">
        <v>372</v>
      </c>
      <c r="H9" s="65">
        <v>8.81</v>
      </c>
      <c r="I9" s="66" t="s">
        <v>441</v>
      </c>
      <c r="J9" s="61">
        <v>2483310</v>
      </c>
      <c r="K9" s="62">
        <v>1489986</v>
      </c>
      <c r="L9" s="63">
        <f t="shared" si="6"/>
        <v>993324</v>
      </c>
      <c r="M9" s="67">
        <v>0.6</v>
      </c>
      <c r="N9" s="62"/>
      <c r="O9" s="62"/>
      <c r="P9" s="68"/>
      <c r="Q9" s="63">
        <f t="shared" si="11"/>
        <v>1489986</v>
      </c>
      <c r="R9" s="63"/>
      <c r="S9" s="63"/>
      <c r="T9" s="68"/>
      <c r="U9" s="68"/>
      <c r="V9" s="68"/>
      <c r="W9" s="68"/>
      <c r="X9" s="1" t="b">
        <f t="shared" si="7"/>
        <v>1</v>
      </c>
      <c r="Y9" s="44">
        <f t="shared" si="8"/>
        <v>0.6</v>
      </c>
      <c r="Z9" s="45" t="b">
        <f t="shared" si="9"/>
        <v>1</v>
      </c>
      <c r="AA9" s="45" t="b">
        <f t="shared" si="10"/>
        <v>1</v>
      </c>
      <c r="AB9" s="47"/>
    </row>
    <row r="10" spans="1:28" s="46" customFormat="1" ht="24" x14ac:dyDescent="0.25">
      <c r="A10" s="217">
        <v>8</v>
      </c>
      <c r="B10" s="236" t="s">
        <v>414</v>
      </c>
      <c r="C10" s="234" t="s">
        <v>338</v>
      </c>
      <c r="D10" s="232" t="s">
        <v>415</v>
      </c>
      <c r="E10" s="188">
        <v>1005</v>
      </c>
      <c r="F10" s="230" t="s">
        <v>442</v>
      </c>
      <c r="G10" s="64" t="s">
        <v>372</v>
      </c>
      <c r="H10" s="65">
        <v>4.7</v>
      </c>
      <c r="I10" s="66" t="s">
        <v>393</v>
      </c>
      <c r="J10" s="61">
        <v>1900030</v>
      </c>
      <c r="K10" s="62">
        <v>1140018</v>
      </c>
      <c r="L10" s="63">
        <f t="shared" si="6"/>
        <v>760012</v>
      </c>
      <c r="M10" s="67">
        <v>0.6</v>
      </c>
      <c r="N10" s="62"/>
      <c r="O10" s="62"/>
      <c r="P10" s="68"/>
      <c r="Q10" s="63">
        <f t="shared" si="11"/>
        <v>1140018</v>
      </c>
      <c r="R10" s="63"/>
      <c r="S10" s="63"/>
      <c r="T10" s="68"/>
      <c r="U10" s="68"/>
      <c r="V10" s="68"/>
      <c r="W10" s="68"/>
      <c r="X10" s="1" t="b">
        <f t="shared" si="7"/>
        <v>1</v>
      </c>
      <c r="Y10" s="44">
        <f t="shared" si="8"/>
        <v>0.6</v>
      </c>
      <c r="Z10" s="45" t="b">
        <f t="shared" si="9"/>
        <v>1</v>
      </c>
      <c r="AA10" s="45" t="b">
        <f t="shared" si="10"/>
        <v>1</v>
      </c>
      <c r="AB10" s="47"/>
    </row>
    <row r="11" spans="1:28" s="46" customFormat="1" ht="24" x14ac:dyDescent="0.25">
      <c r="A11" s="217">
        <v>9</v>
      </c>
      <c r="B11" s="236" t="s">
        <v>416</v>
      </c>
      <c r="C11" s="234" t="s">
        <v>338</v>
      </c>
      <c r="D11" s="232" t="s">
        <v>417</v>
      </c>
      <c r="E11" s="188">
        <v>1005</v>
      </c>
      <c r="F11" s="230" t="s">
        <v>443</v>
      </c>
      <c r="G11" s="64" t="s">
        <v>372</v>
      </c>
      <c r="H11" s="65">
        <v>4.9000000000000004</v>
      </c>
      <c r="I11" s="66" t="s">
        <v>393</v>
      </c>
      <c r="J11" s="61">
        <v>1099908</v>
      </c>
      <c r="K11" s="62">
        <v>659944</v>
      </c>
      <c r="L11" s="63">
        <f t="shared" si="6"/>
        <v>439964</v>
      </c>
      <c r="M11" s="67">
        <v>0.6</v>
      </c>
      <c r="N11" s="62"/>
      <c r="O11" s="62"/>
      <c r="P11" s="68"/>
      <c r="Q11" s="63">
        <f t="shared" si="11"/>
        <v>659944</v>
      </c>
      <c r="R11" s="63"/>
      <c r="S11" s="63"/>
      <c r="T11" s="68"/>
      <c r="U11" s="68"/>
      <c r="V11" s="68"/>
      <c r="W11" s="68"/>
      <c r="X11" s="1" t="b">
        <f t="shared" si="7"/>
        <v>1</v>
      </c>
      <c r="Y11" s="44">
        <f t="shared" si="8"/>
        <v>0.6</v>
      </c>
      <c r="Z11" s="45" t="b">
        <f t="shared" si="9"/>
        <v>1</v>
      </c>
      <c r="AA11" s="45" t="b">
        <f t="shared" si="10"/>
        <v>1</v>
      </c>
      <c r="AB11" s="47"/>
    </row>
    <row r="12" spans="1:28" s="46" customFormat="1" x14ac:dyDescent="0.25">
      <c r="A12" s="217">
        <v>10</v>
      </c>
      <c r="B12" s="236" t="s">
        <v>418</v>
      </c>
      <c r="C12" s="234" t="s">
        <v>338</v>
      </c>
      <c r="D12" s="232" t="s">
        <v>419</v>
      </c>
      <c r="E12" s="188">
        <v>1007</v>
      </c>
      <c r="F12" s="230" t="s">
        <v>444</v>
      </c>
      <c r="G12" s="64" t="s">
        <v>372</v>
      </c>
      <c r="H12" s="65">
        <v>1.82</v>
      </c>
      <c r="I12" s="66" t="s">
        <v>400</v>
      </c>
      <c r="J12" s="61">
        <v>1198011</v>
      </c>
      <c r="K12" s="62">
        <v>958408</v>
      </c>
      <c r="L12" s="63">
        <f t="shared" si="6"/>
        <v>239603</v>
      </c>
      <c r="M12" s="67">
        <v>0.8</v>
      </c>
      <c r="N12" s="62"/>
      <c r="O12" s="62"/>
      <c r="P12" s="68"/>
      <c r="Q12" s="63">
        <f t="shared" si="11"/>
        <v>958408</v>
      </c>
      <c r="R12" s="63"/>
      <c r="S12" s="63"/>
      <c r="T12" s="68"/>
      <c r="U12" s="68"/>
      <c r="V12" s="68"/>
      <c r="W12" s="68"/>
      <c r="X12" s="1" t="b">
        <f t="shared" si="7"/>
        <v>1</v>
      </c>
      <c r="Y12" s="44">
        <f t="shared" si="8"/>
        <v>0.8</v>
      </c>
      <c r="Z12" s="45" t="b">
        <f t="shared" si="9"/>
        <v>1</v>
      </c>
      <c r="AA12" s="45" t="b">
        <f t="shared" si="10"/>
        <v>1</v>
      </c>
      <c r="AB12" s="47"/>
    </row>
    <row r="13" spans="1:28" s="46" customFormat="1" ht="48" x14ac:dyDescent="0.25">
      <c r="A13" s="216">
        <v>11</v>
      </c>
      <c r="B13" s="235" t="s">
        <v>423</v>
      </c>
      <c r="C13" s="233" t="s">
        <v>336</v>
      </c>
      <c r="D13" s="231" t="s">
        <v>77</v>
      </c>
      <c r="E13" s="206">
        <v>1009</v>
      </c>
      <c r="F13" s="229" t="s">
        <v>449</v>
      </c>
      <c r="G13" s="205" t="s">
        <v>94</v>
      </c>
      <c r="H13" s="207">
        <v>3.86</v>
      </c>
      <c r="I13" s="208" t="s">
        <v>450</v>
      </c>
      <c r="J13" s="209">
        <v>11168754</v>
      </c>
      <c r="K13" s="210">
        <v>6701252</v>
      </c>
      <c r="L13" s="211">
        <f t="shared" si="6"/>
        <v>4467502</v>
      </c>
      <c r="M13" s="212">
        <v>0.6</v>
      </c>
      <c r="N13" s="210"/>
      <c r="O13" s="210"/>
      <c r="P13" s="213"/>
      <c r="Q13" s="211">
        <v>5377212</v>
      </c>
      <c r="R13" s="211">
        <v>1324040</v>
      </c>
      <c r="S13" s="211"/>
      <c r="T13" s="213"/>
      <c r="U13" s="213"/>
      <c r="V13" s="213"/>
      <c r="W13" s="213"/>
      <c r="X13" s="1" t="b">
        <f t="shared" si="7"/>
        <v>1</v>
      </c>
      <c r="Y13" s="44">
        <f t="shared" si="8"/>
        <v>0.6</v>
      </c>
      <c r="Z13" s="45" t="b">
        <f t="shared" si="9"/>
        <v>1</v>
      </c>
      <c r="AA13" s="45" t="b">
        <f t="shared" si="10"/>
        <v>1</v>
      </c>
      <c r="AB13" s="47"/>
    </row>
    <row r="14" spans="1:28" s="46" customFormat="1" ht="24" x14ac:dyDescent="0.25">
      <c r="A14" s="217">
        <v>12</v>
      </c>
      <c r="B14" s="236" t="s">
        <v>425</v>
      </c>
      <c r="C14" s="234" t="s">
        <v>338</v>
      </c>
      <c r="D14" s="232" t="s">
        <v>76</v>
      </c>
      <c r="E14" s="188">
        <v>1008</v>
      </c>
      <c r="F14" s="230" t="s">
        <v>453</v>
      </c>
      <c r="G14" s="64" t="s">
        <v>100</v>
      </c>
      <c r="H14" s="65">
        <v>4.2119999999999997</v>
      </c>
      <c r="I14" s="66" t="s">
        <v>454</v>
      </c>
      <c r="J14" s="61">
        <v>6778272</v>
      </c>
      <c r="K14" s="62">
        <v>5422617</v>
      </c>
      <c r="L14" s="63">
        <f t="shared" si="6"/>
        <v>1355655</v>
      </c>
      <c r="M14" s="67">
        <v>0.8</v>
      </c>
      <c r="N14" s="62"/>
      <c r="O14" s="62"/>
      <c r="P14" s="68"/>
      <c r="Q14" s="63">
        <f t="shared" ref="Q14" si="12">K14</f>
        <v>5422617</v>
      </c>
      <c r="R14" s="63"/>
      <c r="S14" s="63"/>
      <c r="T14" s="68"/>
      <c r="U14" s="68"/>
      <c r="V14" s="68"/>
      <c r="W14" s="68"/>
      <c r="X14" s="1" t="b">
        <f t="shared" si="7"/>
        <v>1</v>
      </c>
      <c r="Y14" s="44">
        <f t="shared" si="8"/>
        <v>0.8</v>
      </c>
      <c r="Z14" s="45" t="b">
        <f t="shared" si="9"/>
        <v>1</v>
      </c>
      <c r="AA14" s="45" t="b">
        <f t="shared" si="10"/>
        <v>1</v>
      </c>
      <c r="AB14" s="47"/>
    </row>
    <row r="15" spans="1:28" s="46" customFormat="1" ht="24" x14ac:dyDescent="0.25">
      <c r="A15" s="216">
        <v>13</v>
      </c>
      <c r="B15" s="235" t="s">
        <v>426</v>
      </c>
      <c r="C15" s="233" t="s">
        <v>336</v>
      </c>
      <c r="D15" s="231" t="s">
        <v>195</v>
      </c>
      <c r="E15" s="206">
        <v>1010</v>
      </c>
      <c r="F15" s="229" t="s">
        <v>455</v>
      </c>
      <c r="G15" s="205" t="s">
        <v>100</v>
      </c>
      <c r="H15" s="207">
        <v>8.609</v>
      </c>
      <c r="I15" s="208" t="s">
        <v>456</v>
      </c>
      <c r="J15" s="209">
        <v>14849000</v>
      </c>
      <c r="K15" s="210">
        <v>10394300</v>
      </c>
      <c r="L15" s="211">
        <f t="shared" si="6"/>
        <v>4454700</v>
      </c>
      <c r="M15" s="212">
        <v>0.7</v>
      </c>
      <c r="N15" s="210"/>
      <c r="O15" s="210"/>
      <c r="P15" s="213"/>
      <c r="Q15" s="211">
        <v>700</v>
      </c>
      <c r="R15" s="211">
        <v>6193600</v>
      </c>
      <c r="S15" s="211">
        <v>4200000</v>
      </c>
      <c r="T15" s="213"/>
      <c r="U15" s="213"/>
      <c r="V15" s="213"/>
      <c r="W15" s="213"/>
      <c r="X15" s="1" t="b">
        <f t="shared" si="7"/>
        <v>1</v>
      </c>
      <c r="Y15" s="44">
        <f t="shared" si="8"/>
        <v>0.7</v>
      </c>
      <c r="Z15" s="45" t="b">
        <f t="shared" si="9"/>
        <v>1</v>
      </c>
      <c r="AA15" s="45" t="b">
        <f t="shared" si="10"/>
        <v>1</v>
      </c>
      <c r="AB15" s="47"/>
    </row>
    <row r="16" spans="1:28" s="46" customFormat="1" ht="48" x14ac:dyDescent="0.25">
      <c r="A16" s="217">
        <v>14</v>
      </c>
      <c r="B16" s="236" t="s">
        <v>427</v>
      </c>
      <c r="C16" s="234" t="s">
        <v>338</v>
      </c>
      <c r="D16" s="232" t="s">
        <v>428</v>
      </c>
      <c r="E16" s="188">
        <v>1010</v>
      </c>
      <c r="F16" s="230" t="s">
        <v>457</v>
      </c>
      <c r="G16" s="64" t="s">
        <v>100</v>
      </c>
      <c r="H16" s="65">
        <v>1.657</v>
      </c>
      <c r="I16" s="66" t="s">
        <v>434</v>
      </c>
      <c r="J16" s="61">
        <v>2196629</v>
      </c>
      <c r="K16" s="62">
        <v>1537640</v>
      </c>
      <c r="L16" s="63">
        <f t="shared" si="6"/>
        <v>658989</v>
      </c>
      <c r="M16" s="67">
        <v>0.7</v>
      </c>
      <c r="N16" s="62"/>
      <c r="O16" s="62"/>
      <c r="P16" s="68"/>
      <c r="Q16" s="63">
        <f t="shared" ref="Q16:Q17" si="13">K16</f>
        <v>1537640</v>
      </c>
      <c r="R16" s="63"/>
      <c r="S16" s="63"/>
      <c r="T16" s="68"/>
      <c r="U16" s="68"/>
      <c r="V16" s="68"/>
      <c r="W16" s="68"/>
      <c r="X16" s="1" t="b">
        <f t="shared" si="7"/>
        <v>1</v>
      </c>
      <c r="Y16" s="44">
        <f t="shared" si="8"/>
        <v>0.7</v>
      </c>
      <c r="Z16" s="45" t="b">
        <f t="shared" si="9"/>
        <v>1</v>
      </c>
      <c r="AA16" s="45" t="b">
        <f t="shared" si="10"/>
        <v>1</v>
      </c>
      <c r="AB16" s="47"/>
    </row>
    <row r="17" spans="1:28" s="46" customFormat="1" ht="24" x14ac:dyDescent="0.25">
      <c r="A17" s="217">
        <v>15</v>
      </c>
      <c r="B17" s="236" t="s">
        <v>429</v>
      </c>
      <c r="C17" s="234" t="s">
        <v>338</v>
      </c>
      <c r="D17" s="232" t="s">
        <v>430</v>
      </c>
      <c r="E17" s="188">
        <v>1005</v>
      </c>
      <c r="F17" s="230" t="s">
        <v>458</v>
      </c>
      <c r="G17" s="64" t="s">
        <v>372</v>
      </c>
      <c r="H17" s="65">
        <v>8.1999999999999993</v>
      </c>
      <c r="I17" s="66" t="s">
        <v>393</v>
      </c>
      <c r="J17" s="61">
        <v>2500000</v>
      </c>
      <c r="K17" s="62">
        <v>1500000</v>
      </c>
      <c r="L17" s="63">
        <f t="shared" si="6"/>
        <v>1000000</v>
      </c>
      <c r="M17" s="67">
        <v>0.6</v>
      </c>
      <c r="N17" s="62"/>
      <c r="O17" s="62"/>
      <c r="P17" s="68"/>
      <c r="Q17" s="63">
        <f t="shared" si="13"/>
        <v>1500000</v>
      </c>
      <c r="R17" s="63"/>
      <c r="S17" s="63"/>
      <c r="T17" s="68"/>
      <c r="U17" s="68"/>
      <c r="V17" s="68"/>
      <c r="W17" s="68"/>
      <c r="X17" s="1" t="b">
        <f t="shared" si="7"/>
        <v>1</v>
      </c>
      <c r="Y17" s="44">
        <f t="shared" si="8"/>
        <v>0.6</v>
      </c>
      <c r="Z17" s="45" t="b">
        <f t="shared" si="9"/>
        <v>1</v>
      </c>
      <c r="AA17" s="45" t="b">
        <f t="shared" si="10"/>
        <v>1</v>
      </c>
      <c r="AB17" s="47"/>
    </row>
    <row r="18" spans="1:28" ht="20.100000000000001" customHeight="1" x14ac:dyDescent="0.25">
      <c r="A18" s="272" t="s">
        <v>45</v>
      </c>
      <c r="B18" s="272"/>
      <c r="C18" s="272"/>
      <c r="D18" s="272"/>
      <c r="E18" s="272"/>
      <c r="F18" s="272"/>
      <c r="G18" s="272"/>
      <c r="H18" s="70">
        <f>SUM(H3:H17)</f>
        <v>71.212000000000003</v>
      </c>
      <c r="I18" s="70" t="s">
        <v>14</v>
      </c>
      <c r="J18" s="219">
        <f>SUM(J3:J17)</f>
        <v>77127001.599999994</v>
      </c>
      <c r="K18" s="219">
        <f>SUM(K3:K17)</f>
        <v>53306631</v>
      </c>
      <c r="L18" s="219">
        <f>SUM(L3:L17)</f>
        <v>23820370.600000001</v>
      </c>
      <c r="M18" s="70" t="s">
        <v>14</v>
      </c>
      <c r="N18" s="219">
        <f t="shared" ref="N18:W18" si="14">SUM(N3:N17)</f>
        <v>0</v>
      </c>
      <c r="O18" s="219">
        <f t="shared" si="14"/>
        <v>0</v>
      </c>
      <c r="P18" s="219">
        <f t="shared" si="14"/>
        <v>0</v>
      </c>
      <c r="Q18" s="219">
        <f t="shared" si="14"/>
        <v>30336026</v>
      </c>
      <c r="R18" s="219">
        <f t="shared" si="14"/>
        <v>15349445</v>
      </c>
      <c r="S18" s="219">
        <f t="shared" si="14"/>
        <v>7621160</v>
      </c>
      <c r="T18" s="219">
        <f t="shared" si="14"/>
        <v>0</v>
      </c>
      <c r="U18" s="219">
        <f t="shared" si="14"/>
        <v>0</v>
      </c>
      <c r="V18" s="219">
        <f t="shared" si="14"/>
        <v>0</v>
      </c>
      <c r="W18" s="219">
        <f t="shared" si="14"/>
        <v>0</v>
      </c>
      <c r="X18" s="1" t="b">
        <f t="shared" ref="X18" si="15">K18=SUM(N18:W18)</f>
        <v>1</v>
      </c>
      <c r="Y18" s="44">
        <f t="shared" ref="Y18" si="16">ROUND(K18/J18,4)</f>
        <v>0.69120000000000004</v>
      </c>
      <c r="Z18" s="45" t="s">
        <v>14</v>
      </c>
      <c r="AA18" s="45" t="b">
        <f t="shared" ref="AA18" si="17">J18=K18+L18</f>
        <v>1</v>
      </c>
      <c r="AB18" s="36"/>
    </row>
    <row r="19" spans="1:28" ht="20.100000000000001" customHeight="1" x14ac:dyDescent="0.25">
      <c r="A19" s="272" t="s">
        <v>39</v>
      </c>
      <c r="B19" s="272"/>
      <c r="C19" s="272"/>
      <c r="D19" s="272"/>
      <c r="E19" s="272"/>
      <c r="F19" s="272"/>
      <c r="G19" s="272"/>
      <c r="H19" s="223">
        <f>SUMIF($C$3:$C$17,"N",H3:H17)</f>
        <v>46.119</v>
      </c>
      <c r="I19" s="223" t="s">
        <v>14</v>
      </c>
      <c r="J19" s="219">
        <f>SUMIF($C$3:$C$17,"N",J3:J17)</f>
        <v>27580551.600000001</v>
      </c>
      <c r="K19" s="219">
        <f>SUMIF($C$3:$C$17,"N",K3:K17)</f>
        <v>18365598</v>
      </c>
      <c r="L19" s="219">
        <f>SUMIF($C$3:$C$17,"N",L3:L17)</f>
        <v>9214953.5999999996</v>
      </c>
      <c r="M19" s="223" t="s">
        <v>14</v>
      </c>
      <c r="N19" s="219">
        <f t="shared" ref="N19:W19" si="18">SUMIF($C$3:$C$17,"N",N3:N17)</f>
        <v>0</v>
      </c>
      <c r="O19" s="219">
        <f t="shared" si="18"/>
        <v>0</v>
      </c>
      <c r="P19" s="219">
        <f t="shared" si="18"/>
        <v>0</v>
      </c>
      <c r="Q19" s="219">
        <f t="shared" si="18"/>
        <v>18365598</v>
      </c>
      <c r="R19" s="219">
        <f t="shared" si="18"/>
        <v>0</v>
      </c>
      <c r="S19" s="219">
        <f t="shared" si="18"/>
        <v>0</v>
      </c>
      <c r="T19" s="219">
        <f t="shared" si="18"/>
        <v>0</v>
      </c>
      <c r="U19" s="219">
        <f t="shared" si="18"/>
        <v>0</v>
      </c>
      <c r="V19" s="219">
        <f t="shared" si="18"/>
        <v>0</v>
      </c>
      <c r="W19" s="219">
        <f t="shared" si="18"/>
        <v>0</v>
      </c>
      <c r="X19" s="1" t="b">
        <f t="shared" ref="X19" si="19">K19=SUM(N19:W19)</f>
        <v>1</v>
      </c>
      <c r="Y19" s="44">
        <f t="shared" ref="Y19" si="20">ROUND(K19/J19,4)</f>
        <v>0.66590000000000005</v>
      </c>
      <c r="Z19" s="45" t="s">
        <v>14</v>
      </c>
      <c r="AA19" s="45" t="b">
        <f t="shared" ref="AA19" si="21">J19=K19+L19</f>
        <v>1</v>
      </c>
      <c r="AB19" s="36"/>
    </row>
    <row r="20" spans="1:28" ht="20.100000000000001" customHeight="1" x14ac:dyDescent="0.25">
      <c r="A20" s="271" t="s">
        <v>40</v>
      </c>
      <c r="B20" s="271"/>
      <c r="C20" s="271"/>
      <c r="D20" s="271"/>
      <c r="E20" s="271"/>
      <c r="F20" s="271"/>
      <c r="G20" s="271"/>
      <c r="H20" s="224">
        <f>SUMIF($C$3:$C$17,"W",H3:H17)</f>
        <v>25.092999999999996</v>
      </c>
      <c r="I20" s="224" t="s">
        <v>14</v>
      </c>
      <c r="J20" s="218">
        <f>SUMIF($C$3:$C$17,"W",J3:J17)</f>
        <v>49546450</v>
      </c>
      <c r="K20" s="218">
        <f>SUMIF($C$3:$C$17,"W",K3:K17)</f>
        <v>34941033</v>
      </c>
      <c r="L20" s="218">
        <f>SUMIF($C$3:$C$17,"W",L3:L17)</f>
        <v>14605417</v>
      </c>
      <c r="M20" s="224" t="s">
        <v>14</v>
      </c>
      <c r="N20" s="218">
        <f t="shared" ref="N20:W20" si="22">SUMIF($C$3:$C$17,"W",N3:N17)</f>
        <v>0</v>
      </c>
      <c r="O20" s="218">
        <f t="shared" si="22"/>
        <v>0</v>
      </c>
      <c r="P20" s="218">
        <f t="shared" si="22"/>
        <v>0</v>
      </c>
      <c r="Q20" s="218">
        <f t="shared" si="22"/>
        <v>11970428</v>
      </c>
      <c r="R20" s="218">
        <f t="shared" si="22"/>
        <v>15349445</v>
      </c>
      <c r="S20" s="218">
        <f t="shared" si="22"/>
        <v>7621160</v>
      </c>
      <c r="T20" s="218">
        <f t="shared" si="22"/>
        <v>0</v>
      </c>
      <c r="U20" s="218">
        <f t="shared" si="22"/>
        <v>0</v>
      </c>
      <c r="V20" s="218">
        <f t="shared" si="22"/>
        <v>0</v>
      </c>
      <c r="W20" s="218">
        <f t="shared" si="22"/>
        <v>0</v>
      </c>
      <c r="X20" s="1" t="b">
        <f t="shared" ref="X20" si="23">K20=SUM(N20:W20)</f>
        <v>1</v>
      </c>
      <c r="Y20" s="44">
        <f t="shared" ref="Y20" si="24">ROUND(K20/J20,4)</f>
        <v>0.70520000000000005</v>
      </c>
      <c r="Z20" s="45" t="s">
        <v>14</v>
      </c>
      <c r="AA20" s="45" t="b">
        <f t="shared" ref="AA20" si="25">J20=K20+L20</f>
        <v>1</v>
      </c>
      <c r="AB20" s="36"/>
    </row>
    <row r="21" spans="1:28" x14ac:dyDescent="0.25">
      <c r="A21" s="39"/>
    </row>
    <row r="22" spans="1:28" x14ac:dyDescent="0.25">
      <c r="A22" s="32" t="s">
        <v>25</v>
      </c>
    </row>
    <row r="23" spans="1:28" x14ac:dyDescent="0.25">
      <c r="A23" s="33" t="s">
        <v>26</v>
      </c>
    </row>
    <row r="24" spans="1:28" x14ac:dyDescent="0.25">
      <c r="A24" s="32" t="s">
        <v>36</v>
      </c>
    </row>
    <row r="25" spans="1:28" x14ac:dyDescent="0.25">
      <c r="A25" s="40"/>
    </row>
  </sheetData>
  <mergeCells count="17">
    <mergeCell ref="J1:J2"/>
    <mergeCell ref="K1:K2"/>
    <mergeCell ref="L1:L2"/>
    <mergeCell ref="M1:M2"/>
    <mergeCell ref="N1:W1"/>
    <mergeCell ref="A20:G20"/>
    <mergeCell ref="I1:I2"/>
    <mergeCell ref="A1:A2"/>
    <mergeCell ref="B1:B2"/>
    <mergeCell ref="C1:C2"/>
    <mergeCell ref="F1:F2"/>
    <mergeCell ref="G1:G2"/>
    <mergeCell ref="H1:H2"/>
    <mergeCell ref="D1:D2"/>
    <mergeCell ref="A18:G18"/>
    <mergeCell ref="E1:E2"/>
    <mergeCell ref="A19:G19"/>
  </mergeCells>
  <conditionalFormatting sqref="AA20 X3:AB17">
    <cfRule type="cellIs" dxfId="30" priority="16" operator="equal">
      <formula>FALSE</formula>
    </cfRule>
  </conditionalFormatting>
  <conditionalFormatting sqref="AB20">
    <cfRule type="cellIs" dxfId="29" priority="21" operator="equal">
      <formula>FALSE</formula>
    </cfRule>
  </conditionalFormatting>
  <conditionalFormatting sqref="AB20">
    <cfRule type="cellIs" dxfId="28" priority="20" operator="equal">
      <formula>FALSE</formula>
    </cfRule>
  </conditionalFormatting>
  <conditionalFormatting sqref="Y20:Z20">
    <cfRule type="cellIs" dxfId="27" priority="19" operator="equal">
      <formula>FALSE</formula>
    </cfRule>
  </conditionalFormatting>
  <conditionalFormatting sqref="X20">
    <cfRule type="cellIs" dxfId="26" priority="18" operator="equal">
      <formula>FALSE</formula>
    </cfRule>
  </conditionalFormatting>
  <conditionalFormatting sqref="X20:Z20 X3:Z17">
    <cfRule type="containsText" dxfId="25" priority="17" operator="containsText" text="fałsz">
      <formula>NOT(ISERROR(SEARCH("fałsz",X3)))</formula>
    </cfRule>
  </conditionalFormatting>
  <conditionalFormatting sqref="AA20">
    <cfRule type="cellIs" dxfId="24" priority="15" operator="equal">
      <formula>FALSE</formula>
    </cfRule>
  </conditionalFormatting>
  <conditionalFormatting sqref="AB18:AB19">
    <cfRule type="cellIs" dxfId="23" priority="14" operator="equal">
      <formula>FALSE</formula>
    </cfRule>
  </conditionalFormatting>
  <conditionalFormatting sqref="AB18:AB19">
    <cfRule type="cellIs" dxfId="22" priority="13" operator="equal">
      <formula>FALSE</formula>
    </cfRule>
  </conditionalFormatting>
  <conditionalFormatting sqref="Y18:Z18">
    <cfRule type="cellIs" dxfId="21" priority="12" operator="equal">
      <formula>FALSE</formula>
    </cfRule>
  </conditionalFormatting>
  <conditionalFormatting sqref="X18">
    <cfRule type="cellIs" dxfId="20" priority="11" operator="equal">
      <formula>FALSE</formula>
    </cfRule>
  </conditionalFormatting>
  <conditionalFormatting sqref="X18:Z18">
    <cfRule type="containsText" dxfId="19" priority="10" operator="containsText" text="fałsz">
      <formula>NOT(ISERROR(SEARCH("fałsz",X18)))</formula>
    </cfRule>
  </conditionalFormatting>
  <conditionalFormatting sqref="AA18">
    <cfRule type="cellIs" dxfId="18" priority="9" operator="equal">
      <formula>FALSE</formula>
    </cfRule>
  </conditionalFormatting>
  <conditionalFormatting sqref="AA18">
    <cfRule type="cellIs" dxfId="17" priority="8" operator="equal">
      <formula>FALSE</formula>
    </cfRule>
  </conditionalFormatting>
  <conditionalFormatting sqref="Y19:Z19">
    <cfRule type="cellIs" dxfId="16" priority="7" operator="equal">
      <formula>FALSE</formula>
    </cfRule>
  </conditionalFormatting>
  <conditionalFormatting sqref="X19">
    <cfRule type="cellIs" dxfId="15" priority="6" operator="equal">
      <formula>FALSE</formula>
    </cfRule>
  </conditionalFormatting>
  <conditionalFormatting sqref="X19:Z19">
    <cfRule type="containsText" dxfId="14" priority="5" operator="containsText" text="fałsz">
      <formula>NOT(ISERROR(SEARCH("fałsz",X19)))</formula>
    </cfRule>
  </conditionalFormatting>
  <conditionalFormatting sqref="AA19">
    <cfRule type="cellIs" dxfId="13" priority="4" operator="equal">
      <formula>FALSE</formula>
    </cfRule>
  </conditionalFormatting>
  <conditionalFormatting sqref="AA19">
    <cfRule type="cellIs" dxfId="12" priority="3" operator="equal">
      <formula>FALSE</formula>
    </cfRule>
  </conditionalFormatting>
  <dataValidations count="2">
    <dataValidation type="list" allowBlank="1" showInputMessage="1" showErrorMessage="1" sqref="C3:C17">
      <formula1>"N,W"</formula1>
    </dataValidation>
    <dataValidation type="list" allowBlank="1" showInputMessage="1" showErrorMessage="1" sqref="G3:G17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łódzkie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3" width="15.7109375" style="14" customWidth="1"/>
    <col min="4" max="4" width="15.28515625" style="14" customWidth="1"/>
    <col min="5" max="6" width="15.7109375" style="14" customWidth="1"/>
    <col min="7" max="7" width="63.5703125" style="14" customWidth="1"/>
    <col min="8" max="10" width="15.7109375" style="14" customWidth="1"/>
    <col min="11" max="11" width="15.7109375" style="38" customWidth="1"/>
    <col min="12" max="13" width="15.7109375" style="14" customWidth="1"/>
    <col min="14" max="14" width="15.7109375" style="1" customWidth="1"/>
    <col min="15" max="28" width="15.7109375" style="14" customWidth="1"/>
    <col min="29" max="16384" width="9.140625" style="14"/>
  </cols>
  <sheetData>
    <row r="1" spans="1:28" ht="20.100000000000001" customHeight="1" x14ac:dyDescent="0.25">
      <c r="A1" s="259" t="s">
        <v>4</v>
      </c>
      <c r="B1" s="259" t="s">
        <v>5</v>
      </c>
      <c r="C1" s="263" t="s">
        <v>46</v>
      </c>
      <c r="D1" s="257" t="s">
        <v>6</v>
      </c>
      <c r="E1" s="257" t="s">
        <v>33</v>
      </c>
      <c r="F1" s="257" t="s">
        <v>15</v>
      </c>
      <c r="G1" s="259" t="s">
        <v>7</v>
      </c>
      <c r="H1" s="259" t="s">
        <v>27</v>
      </c>
      <c r="I1" s="259" t="s">
        <v>8</v>
      </c>
      <c r="J1" s="259" t="s">
        <v>28</v>
      </c>
      <c r="K1" s="260" t="s">
        <v>9</v>
      </c>
      <c r="L1" s="259" t="s">
        <v>10</v>
      </c>
      <c r="M1" s="257" t="s">
        <v>13</v>
      </c>
      <c r="N1" s="259" t="s">
        <v>11</v>
      </c>
      <c r="O1" s="259" t="s">
        <v>12</v>
      </c>
      <c r="P1" s="259"/>
      <c r="Q1" s="259"/>
      <c r="R1" s="259"/>
      <c r="S1" s="259"/>
      <c r="T1" s="259"/>
      <c r="U1" s="259"/>
      <c r="V1" s="259"/>
      <c r="W1" s="259"/>
      <c r="X1" s="259"/>
    </row>
    <row r="2" spans="1:28" ht="20.100000000000001" customHeight="1" x14ac:dyDescent="0.25">
      <c r="A2" s="259"/>
      <c r="B2" s="259"/>
      <c r="C2" s="264"/>
      <c r="D2" s="258"/>
      <c r="E2" s="258"/>
      <c r="F2" s="258"/>
      <c r="G2" s="259"/>
      <c r="H2" s="259"/>
      <c r="I2" s="259"/>
      <c r="J2" s="259"/>
      <c r="K2" s="260"/>
      <c r="L2" s="259"/>
      <c r="M2" s="258"/>
      <c r="N2" s="259"/>
      <c r="O2" s="37">
        <v>2019</v>
      </c>
      <c r="P2" s="37">
        <v>2020</v>
      </c>
      <c r="Q2" s="37">
        <v>2021</v>
      </c>
      <c r="R2" s="37">
        <v>2022</v>
      </c>
      <c r="S2" s="37">
        <v>2023</v>
      </c>
      <c r="T2" s="37">
        <v>2024</v>
      </c>
      <c r="U2" s="37">
        <v>2025</v>
      </c>
      <c r="V2" s="37">
        <v>2026</v>
      </c>
      <c r="W2" s="37">
        <v>2027</v>
      </c>
      <c r="X2" s="37">
        <v>2028</v>
      </c>
      <c r="Y2" s="1" t="s">
        <v>29</v>
      </c>
      <c r="Z2" s="1" t="s">
        <v>30</v>
      </c>
      <c r="AA2" s="1" t="s">
        <v>31</v>
      </c>
      <c r="AB2" s="43" t="s">
        <v>32</v>
      </c>
    </row>
    <row r="3" spans="1:28" ht="31.5" customHeight="1" x14ac:dyDescent="0.25">
      <c r="A3" s="274">
        <v>1</v>
      </c>
      <c r="B3" s="275" t="s">
        <v>744</v>
      </c>
      <c r="C3" s="276" t="s">
        <v>338</v>
      </c>
      <c r="D3" s="277" t="s">
        <v>814</v>
      </c>
      <c r="E3" s="278">
        <v>1013042</v>
      </c>
      <c r="F3" s="278" t="s">
        <v>61</v>
      </c>
      <c r="G3" s="275" t="s">
        <v>874</v>
      </c>
      <c r="H3" s="274" t="s">
        <v>372</v>
      </c>
      <c r="I3" s="279">
        <v>1.71</v>
      </c>
      <c r="J3" s="274" t="s">
        <v>839</v>
      </c>
      <c r="K3" s="225">
        <v>891547</v>
      </c>
      <c r="L3" s="280">
        <v>445773</v>
      </c>
      <c r="M3" s="281">
        <v>445774</v>
      </c>
      <c r="N3" s="282">
        <v>0.5</v>
      </c>
      <c r="O3" s="283"/>
      <c r="P3" s="283"/>
      <c r="Q3" s="237"/>
      <c r="R3" s="284">
        <v>445773</v>
      </c>
      <c r="S3" s="237"/>
      <c r="T3" s="237"/>
      <c r="U3" s="237"/>
      <c r="V3" s="237"/>
      <c r="W3" s="237"/>
      <c r="X3" s="237"/>
      <c r="Y3" s="1" t="b">
        <f t="shared" ref="Y3" si="0">L3=SUM(O3:X3)</f>
        <v>1</v>
      </c>
      <c r="Z3" s="44">
        <f t="shared" ref="Z3" si="1">ROUND(L3/K3,4)</f>
        <v>0.5</v>
      </c>
      <c r="AA3" s="45" t="b">
        <f t="shared" ref="AA3" si="2">Z3=N3</f>
        <v>1</v>
      </c>
      <c r="AB3" s="45" t="b">
        <f t="shared" ref="AB3" si="3">K3=L3+M3</f>
        <v>1</v>
      </c>
    </row>
    <row r="4" spans="1:28" ht="39" customHeight="1" x14ac:dyDescent="0.25">
      <c r="A4" s="217">
        <v>2</v>
      </c>
      <c r="B4" s="54" t="s">
        <v>715</v>
      </c>
      <c r="C4" s="186" t="s">
        <v>338</v>
      </c>
      <c r="D4" s="69" t="s">
        <v>259</v>
      </c>
      <c r="E4" s="69">
        <v>1016011</v>
      </c>
      <c r="F4" s="187" t="s">
        <v>64</v>
      </c>
      <c r="G4" s="54" t="s">
        <v>835</v>
      </c>
      <c r="H4" s="54" t="s">
        <v>372</v>
      </c>
      <c r="I4" s="57">
        <v>0.42499999999999999</v>
      </c>
      <c r="J4" s="58" t="s">
        <v>648</v>
      </c>
      <c r="K4" s="49">
        <v>995483</v>
      </c>
      <c r="L4" s="48">
        <v>696838</v>
      </c>
      <c r="M4" s="59">
        <f t="shared" ref="M4:M81" si="4">K4-L4</f>
        <v>298645</v>
      </c>
      <c r="N4" s="60">
        <v>0.7</v>
      </c>
      <c r="O4" s="48"/>
      <c r="P4" s="48"/>
      <c r="Q4" s="52"/>
      <c r="R4" s="59">
        <f>L4</f>
        <v>696838</v>
      </c>
      <c r="S4" s="59"/>
      <c r="T4" s="59"/>
      <c r="U4" s="52"/>
      <c r="V4" s="52"/>
      <c r="W4" s="52"/>
      <c r="X4" s="52"/>
      <c r="Y4" s="1" t="b">
        <f t="shared" ref="Y4:Y60" si="5">L4=SUM(O4:X4)</f>
        <v>1</v>
      </c>
      <c r="Z4" s="44">
        <f t="shared" ref="Z4:Z60" si="6">ROUND(L4/K4,4)</f>
        <v>0.7</v>
      </c>
      <c r="AA4" s="45" t="b">
        <f t="shared" ref="AA4:AA60" si="7">Z4=N4</f>
        <v>1</v>
      </c>
      <c r="AB4" s="45" t="b">
        <f t="shared" ref="AB4:AB60" si="8">K4=L4+M4</f>
        <v>1</v>
      </c>
    </row>
    <row r="5" spans="1:28" ht="30" customHeight="1" x14ac:dyDescent="0.25">
      <c r="A5" s="274">
        <v>3</v>
      </c>
      <c r="B5" s="54" t="s">
        <v>716</v>
      </c>
      <c r="C5" s="186" t="s">
        <v>338</v>
      </c>
      <c r="D5" s="69" t="s">
        <v>586</v>
      </c>
      <c r="E5" s="69">
        <v>1015052</v>
      </c>
      <c r="F5" s="187" t="s">
        <v>63</v>
      </c>
      <c r="G5" s="54" t="s">
        <v>836</v>
      </c>
      <c r="H5" s="54" t="s">
        <v>372</v>
      </c>
      <c r="I5" s="57">
        <v>0.86499999999999999</v>
      </c>
      <c r="J5" s="58" t="s">
        <v>633</v>
      </c>
      <c r="K5" s="49">
        <v>697410</v>
      </c>
      <c r="L5" s="48">
        <v>557928</v>
      </c>
      <c r="M5" s="59">
        <f t="shared" si="4"/>
        <v>139482</v>
      </c>
      <c r="N5" s="60">
        <v>0.8</v>
      </c>
      <c r="O5" s="48"/>
      <c r="P5" s="48"/>
      <c r="Q5" s="52"/>
      <c r="R5" s="59">
        <f t="shared" ref="R5:R9" si="9">L5</f>
        <v>557928</v>
      </c>
      <c r="S5" s="59"/>
      <c r="T5" s="59"/>
      <c r="U5" s="52"/>
      <c r="V5" s="52"/>
      <c r="W5" s="52"/>
      <c r="X5" s="52"/>
      <c r="Y5" s="1" t="b">
        <f t="shared" si="5"/>
        <v>1</v>
      </c>
      <c r="Z5" s="44">
        <f t="shared" si="6"/>
        <v>0.8</v>
      </c>
      <c r="AA5" s="45" t="b">
        <f t="shared" si="7"/>
        <v>1</v>
      </c>
      <c r="AB5" s="45" t="b">
        <f t="shared" si="8"/>
        <v>1</v>
      </c>
    </row>
    <row r="6" spans="1:28" ht="30" customHeight="1" x14ac:dyDescent="0.25">
      <c r="A6" s="217">
        <v>4</v>
      </c>
      <c r="B6" s="54" t="s">
        <v>772</v>
      </c>
      <c r="C6" s="186" t="s">
        <v>338</v>
      </c>
      <c r="D6" s="69" t="s">
        <v>814</v>
      </c>
      <c r="E6" s="69">
        <v>1013042</v>
      </c>
      <c r="F6" s="187" t="s">
        <v>61</v>
      </c>
      <c r="G6" s="54" t="s">
        <v>907</v>
      </c>
      <c r="H6" s="54" t="s">
        <v>372</v>
      </c>
      <c r="I6" s="57">
        <v>1.24</v>
      </c>
      <c r="J6" s="58" t="s">
        <v>839</v>
      </c>
      <c r="K6" s="49">
        <v>699110</v>
      </c>
      <c r="L6" s="48">
        <v>349555</v>
      </c>
      <c r="M6" s="59">
        <v>349555</v>
      </c>
      <c r="N6" s="60">
        <v>0.5</v>
      </c>
      <c r="O6" s="48"/>
      <c r="P6" s="48"/>
      <c r="Q6" s="52"/>
      <c r="R6" s="59">
        <v>349555</v>
      </c>
      <c r="S6" s="59"/>
      <c r="T6" s="59"/>
      <c r="U6" s="52"/>
      <c r="V6" s="52"/>
      <c r="W6" s="52"/>
      <c r="X6" s="52"/>
      <c r="Y6" s="1" t="b">
        <f t="shared" si="5"/>
        <v>1</v>
      </c>
      <c r="Z6" s="44">
        <f t="shared" si="6"/>
        <v>0.5</v>
      </c>
      <c r="AA6" s="45" t="b">
        <f t="shared" si="7"/>
        <v>1</v>
      </c>
      <c r="AB6" s="45" t="b">
        <f t="shared" si="8"/>
        <v>1</v>
      </c>
    </row>
    <row r="7" spans="1:28" ht="30" customHeight="1" x14ac:dyDescent="0.25">
      <c r="A7" s="274">
        <v>5</v>
      </c>
      <c r="B7" s="54" t="s">
        <v>717</v>
      </c>
      <c r="C7" s="186" t="s">
        <v>338</v>
      </c>
      <c r="D7" s="69" t="s">
        <v>279</v>
      </c>
      <c r="E7" s="69">
        <v>1006022</v>
      </c>
      <c r="F7" s="187" t="s">
        <v>54</v>
      </c>
      <c r="G7" s="54" t="s">
        <v>837</v>
      </c>
      <c r="H7" s="54" t="s">
        <v>372</v>
      </c>
      <c r="I7" s="57">
        <v>1.79</v>
      </c>
      <c r="J7" s="58" t="s">
        <v>399</v>
      </c>
      <c r="K7" s="49">
        <v>686346</v>
      </c>
      <c r="L7" s="48">
        <v>411807</v>
      </c>
      <c r="M7" s="59">
        <f t="shared" si="4"/>
        <v>274539</v>
      </c>
      <c r="N7" s="60">
        <v>0.6</v>
      </c>
      <c r="O7" s="48"/>
      <c r="P7" s="48"/>
      <c r="Q7" s="52"/>
      <c r="R7" s="59">
        <f t="shared" si="9"/>
        <v>411807</v>
      </c>
      <c r="S7" s="59"/>
      <c r="T7" s="59"/>
      <c r="U7" s="52"/>
      <c r="V7" s="52"/>
      <c r="W7" s="52"/>
      <c r="X7" s="52"/>
      <c r="Y7" s="1" t="b">
        <f t="shared" si="5"/>
        <v>1</v>
      </c>
      <c r="Z7" s="44">
        <f t="shared" si="6"/>
        <v>0.6</v>
      </c>
      <c r="AA7" s="45" t="b">
        <f t="shared" si="7"/>
        <v>1</v>
      </c>
      <c r="AB7" s="45" t="b">
        <f t="shared" si="8"/>
        <v>1</v>
      </c>
    </row>
    <row r="8" spans="1:28" ht="30" customHeight="1" x14ac:dyDescent="0.25">
      <c r="A8" s="217">
        <v>6</v>
      </c>
      <c r="B8" s="54" t="s">
        <v>718</v>
      </c>
      <c r="C8" s="186" t="s">
        <v>338</v>
      </c>
      <c r="D8" s="69" t="s">
        <v>570</v>
      </c>
      <c r="E8" s="69">
        <v>1008021</v>
      </c>
      <c r="F8" s="187" t="s">
        <v>56</v>
      </c>
      <c r="G8" s="54" t="s">
        <v>838</v>
      </c>
      <c r="H8" s="54" t="s">
        <v>100</v>
      </c>
      <c r="I8" s="57">
        <v>0.82899999999999996</v>
      </c>
      <c r="J8" s="58" t="s">
        <v>839</v>
      </c>
      <c r="K8" s="49">
        <v>1197107</v>
      </c>
      <c r="L8" s="48">
        <v>837974</v>
      </c>
      <c r="M8" s="59">
        <f t="shared" si="4"/>
        <v>359133</v>
      </c>
      <c r="N8" s="60">
        <v>0.7</v>
      </c>
      <c r="O8" s="48"/>
      <c r="P8" s="48"/>
      <c r="Q8" s="52"/>
      <c r="R8" s="59">
        <f t="shared" si="9"/>
        <v>837974</v>
      </c>
      <c r="S8" s="59"/>
      <c r="T8" s="59"/>
      <c r="U8" s="52"/>
      <c r="V8" s="52"/>
      <c r="W8" s="52"/>
      <c r="X8" s="52"/>
      <c r="Y8" s="1" t="b">
        <f t="shared" si="5"/>
        <v>1</v>
      </c>
      <c r="Z8" s="44">
        <f t="shared" si="6"/>
        <v>0.7</v>
      </c>
      <c r="AA8" s="45" t="b">
        <f t="shared" si="7"/>
        <v>1</v>
      </c>
      <c r="AB8" s="45" t="b">
        <f t="shared" si="8"/>
        <v>1</v>
      </c>
    </row>
    <row r="9" spans="1:28" ht="30" customHeight="1" x14ac:dyDescent="0.25">
      <c r="A9" s="274">
        <v>7</v>
      </c>
      <c r="B9" s="54" t="s">
        <v>719</v>
      </c>
      <c r="C9" s="186" t="s">
        <v>338</v>
      </c>
      <c r="D9" s="69" t="s">
        <v>803</v>
      </c>
      <c r="E9" s="69" t="s">
        <v>804</v>
      </c>
      <c r="F9" s="187" t="s">
        <v>62</v>
      </c>
      <c r="G9" s="54" t="s">
        <v>840</v>
      </c>
      <c r="H9" s="54" t="s">
        <v>100</v>
      </c>
      <c r="I9" s="57">
        <v>0.81399999999999995</v>
      </c>
      <c r="J9" s="58" t="s">
        <v>841</v>
      </c>
      <c r="K9" s="49">
        <v>1700522</v>
      </c>
      <c r="L9" s="48">
        <v>1360417</v>
      </c>
      <c r="M9" s="59">
        <f t="shared" si="4"/>
        <v>340105</v>
      </c>
      <c r="N9" s="60">
        <v>0.8</v>
      </c>
      <c r="O9" s="48"/>
      <c r="P9" s="48"/>
      <c r="Q9" s="52"/>
      <c r="R9" s="59">
        <f t="shared" si="9"/>
        <v>1360417</v>
      </c>
      <c r="S9" s="59"/>
      <c r="T9" s="59"/>
      <c r="U9" s="52"/>
      <c r="V9" s="52"/>
      <c r="W9" s="52"/>
      <c r="X9" s="52"/>
      <c r="Y9" s="1" t="b">
        <f t="shared" si="5"/>
        <v>1</v>
      </c>
      <c r="Z9" s="44">
        <f t="shared" si="6"/>
        <v>0.8</v>
      </c>
      <c r="AA9" s="45" t="b">
        <f t="shared" si="7"/>
        <v>1</v>
      </c>
      <c r="AB9" s="45" t="b">
        <f t="shared" si="8"/>
        <v>1</v>
      </c>
    </row>
    <row r="10" spans="1:28" ht="30" customHeight="1" x14ac:dyDescent="0.25">
      <c r="A10" s="216">
        <v>8</v>
      </c>
      <c r="B10" s="189" t="s">
        <v>720</v>
      </c>
      <c r="C10" s="190" t="s">
        <v>336</v>
      </c>
      <c r="D10" s="191" t="s">
        <v>344</v>
      </c>
      <c r="E10" s="191">
        <v>1017022</v>
      </c>
      <c r="F10" s="193" t="s">
        <v>65</v>
      </c>
      <c r="G10" s="189" t="s">
        <v>842</v>
      </c>
      <c r="H10" s="189" t="s">
        <v>94</v>
      </c>
      <c r="I10" s="194">
        <v>0.996</v>
      </c>
      <c r="J10" s="195" t="s">
        <v>843</v>
      </c>
      <c r="K10" s="196">
        <v>3125542</v>
      </c>
      <c r="L10" s="197">
        <v>2187879</v>
      </c>
      <c r="M10" s="198">
        <f t="shared" si="4"/>
        <v>937663</v>
      </c>
      <c r="N10" s="199">
        <v>0.7</v>
      </c>
      <c r="O10" s="197"/>
      <c r="P10" s="197"/>
      <c r="Q10" s="202"/>
      <c r="R10" s="198">
        <v>700000</v>
      </c>
      <c r="S10" s="198">
        <v>1487879</v>
      </c>
      <c r="T10" s="198"/>
      <c r="U10" s="202"/>
      <c r="V10" s="202"/>
      <c r="W10" s="202"/>
      <c r="X10" s="202"/>
      <c r="Y10" s="1" t="b">
        <f t="shared" si="5"/>
        <v>1</v>
      </c>
      <c r="Z10" s="44">
        <f t="shared" si="6"/>
        <v>0.7</v>
      </c>
      <c r="AA10" s="45" t="b">
        <f t="shared" si="7"/>
        <v>1</v>
      </c>
      <c r="AB10" s="45" t="b">
        <f t="shared" si="8"/>
        <v>1</v>
      </c>
    </row>
    <row r="11" spans="1:28" ht="30" customHeight="1" x14ac:dyDescent="0.25">
      <c r="A11" s="274">
        <v>9</v>
      </c>
      <c r="B11" s="54" t="s">
        <v>721</v>
      </c>
      <c r="C11" s="186" t="s">
        <v>338</v>
      </c>
      <c r="D11" s="69" t="s">
        <v>245</v>
      </c>
      <c r="E11" s="69">
        <v>1015062</v>
      </c>
      <c r="F11" s="187" t="s">
        <v>63</v>
      </c>
      <c r="G11" s="54" t="s">
        <v>844</v>
      </c>
      <c r="H11" s="54" t="s">
        <v>100</v>
      </c>
      <c r="I11" s="57">
        <v>0.52800000000000002</v>
      </c>
      <c r="J11" s="58" t="s">
        <v>399</v>
      </c>
      <c r="K11" s="49">
        <v>1199468</v>
      </c>
      <c r="L11" s="48">
        <v>959574</v>
      </c>
      <c r="M11" s="59">
        <f t="shared" si="4"/>
        <v>239894</v>
      </c>
      <c r="N11" s="60">
        <v>0.8</v>
      </c>
      <c r="O11" s="48"/>
      <c r="P11" s="48"/>
      <c r="Q11" s="52"/>
      <c r="R11" s="59">
        <f t="shared" ref="R11:R24" si="10">L11</f>
        <v>959574</v>
      </c>
      <c r="S11" s="59"/>
      <c r="T11" s="59"/>
      <c r="U11" s="52"/>
      <c r="V11" s="52"/>
      <c r="W11" s="52"/>
      <c r="X11" s="52"/>
      <c r="Y11" s="1" t="b">
        <f t="shared" si="5"/>
        <v>1</v>
      </c>
      <c r="Z11" s="44">
        <f t="shared" si="6"/>
        <v>0.8</v>
      </c>
      <c r="AA11" s="45" t="b">
        <f t="shared" si="7"/>
        <v>1</v>
      </c>
      <c r="AB11" s="45" t="b">
        <f t="shared" si="8"/>
        <v>1</v>
      </c>
    </row>
    <row r="12" spans="1:28" ht="30" customHeight="1" x14ac:dyDescent="0.25">
      <c r="A12" s="217">
        <v>10</v>
      </c>
      <c r="B12" s="54" t="s">
        <v>723</v>
      </c>
      <c r="C12" s="186" t="s">
        <v>338</v>
      </c>
      <c r="D12" s="69" t="s">
        <v>806</v>
      </c>
      <c r="E12" s="69">
        <v>1004052</v>
      </c>
      <c r="F12" s="187" t="s">
        <v>52</v>
      </c>
      <c r="G12" s="54" t="s">
        <v>846</v>
      </c>
      <c r="H12" s="54" t="s">
        <v>100</v>
      </c>
      <c r="I12" s="57">
        <v>0.76600000000000001</v>
      </c>
      <c r="J12" s="58" t="s">
        <v>605</v>
      </c>
      <c r="K12" s="49">
        <v>1174992</v>
      </c>
      <c r="L12" s="48">
        <v>587496</v>
      </c>
      <c r="M12" s="59">
        <f t="shared" si="4"/>
        <v>587496</v>
      </c>
      <c r="N12" s="60">
        <v>0.5</v>
      </c>
      <c r="O12" s="48"/>
      <c r="P12" s="48"/>
      <c r="Q12" s="52"/>
      <c r="R12" s="59">
        <f t="shared" si="10"/>
        <v>587496</v>
      </c>
      <c r="S12" s="59"/>
      <c r="T12" s="59"/>
      <c r="U12" s="52"/>
      <c r="V12" s="52"/>
      <c r="W12" s="52"/>
      <c r="X12" s="52"/>
      <c r="Y12" s="1" t="b">
        <f t="shared" si="5"/>
        <v>1</v>
      </c>
      <c r="Z12" s="44">
        <f t="shared" si="6"/>
        <v>0.5</v>
      </c>
      <c r="AA12" s="45" t="b">
        <f t="shared" si="7"/>
        <v>1</v>
      </c>
      <c r="AB12" s="45" t="b">
        <f t="shared" si="8"/>
        <v>1</v>
      </c>
    </row>
    <row r="13" spans="1:28" ht="30" customHeight="1" x14ac:dyDescent="0.25">
      <c r="A13" s="274">
        <v>11</v>
      </c>
      <c r="B13" s="54" t="s">
        <v>724</v>
      </c>
      <c r="C13" s="186" t="s">
        <v>338</v>
      </c>
      <c r="D13" s="69" t="s">
        <v>202</v>
      </c>
      <c r="E13" s="69" t="s">
        <v>203</v>
      </c>
      <c r="F13" s="187" t="s">
        <v>62</v>
      </c>
      <c r="G13" s="54" t="s">
        <v>847</v>
      </c>
      <c r="H13" s="54" t="s">
        <v>372</v>
      </c>
      <c r="I13" s="57">
        <v>2.9</v>
      </c>
      <c r="J13" s="58" t="s">
        <v>848</v>
      </c>
      <c r="K13" s="49">
        <v>1200000</v>
      </c>
      <c r="L13" s="48">
        <v>840000</v>
      </c>
      <c r="M13" s="59">
        <f t="shared" si="4"/>
        <v>360000</v>
      </c>
      <c r="N13" s="60">
        <v>0.7</v>
      </c>
      <c r="O13" s="48"/>
      <c r="P13" s="48"/>
      <c r="Q13" s="52"/>
      <c r="R13" s="59">
        <f t="shared" si="10"/>
        <v>840000</v>
      </c>
      <c r="S13" s="59"/>
      <c r="T13" s="59"/>
      <c r="U13" s="52"/>
      <c r="V13" s="52"/>
      <c r="W13" s="52"/>
      <c r="X13" s="52"/>
      <c r="Y13" s="1" t="b">
        <f t="shared" si="5"/>
        <v>1</v>
      </c>
      <c r="Z13" s="44">
        <f t="shared" si="6"/>
        <v>0.7</v>
      </c>
      <c r="AA13" s="45" t="b">
        <f t="shared" si="7"/>
        <v>1</v>
      </c>
      <c r="AB13" s="45" t="b">
        <f t="shared" si="8"/>
        <v>1</v>
      </c>
    </row>
    <row r="14" spans="1:28" ht="30" customHeight="1" x14ac:dyDescent="0.25">
      <c r="A14" s="217">
        <v>12</v>
      </c>
      <c r="B14" s="54" t="s">
        <v>725</v>
      </c>
      <c r="C14" s="186" t="s">
        <v>338</v>
      </c>
      <c r="D14" s="69" t="s">
        <v>264</v>
      </c>
      <c r="E14" s="69">
        <v>1009052</v>
      </c>
      <c r="F14" s="187" t="s">
        <v>57</v>
      </c>
      <c r="G14" s="54" t="s">
        <v>849</v>
      </c>
      <c r="H14" s="54" t="s">
        <v>372</v>
      </c>
      <c r="I14" s="57">
        <v>2.7109999999999999</v>
      </c>
      <c r="J14" s="58" t="s">
        <v>850</v>
      </c>
      <c r="K14" s="49">
        <v>1130703</v>
      </c>
      <c r="L14" s="48">
        <v>565351</v>
      </c>
      <c r="M14" s="59">
        <f t="shared" si="4"/>
        <v>565352</v>
      </c>
      <c r="N14" s="60">
        <v>0.5</v>
      </c>
      <c r="O14" s="48"/>
      <c r="P14" s="48"/>
      <c r="Q14" s="52"/>
      <c r="R14" s="59">
        <f t="shared" si="10"/>
        <v>565351</v>
      </c>
      <c r="S14" s="59"/>
      <c r="T14" s="59"/>
      <c r="U14" s="52"/>
      <c r="V14" s="52"/>
      <c r="W14" s="52"/>
      <c r="X14" s="52"/>
      <c r="Y14" s="1" t="b">
        <f t="shared" si="5"/>
        <v>1</v>
      </c>
      <c r="Z14" s="44">
        <f t="shared" si="6"/>
        <v>0.5</v>
      </c>
      <c r="AA14" s="45" t="b">
        <f t="shared" si="7"/>
        <v>1</v>
      </c>
      <c r="AB14" s="45" t="b">
        <f t="shared" si="8"/>
        <v>1</v>
      </c>
    </row>
    <row r="15" spans="1:28" ht="30" customHeight="1" x14ac:dyDescent="0.25">
      <c r="A15" s="274">
        <v>13</v>
      </c>
      <c r="B15" s="54" t="s">
        <v>727</v>
      </c>
      <c r="C15" s="186" t="s">
        <v>338</v>
      </c>
      <c r="D15" s="69" t="s">
        <v>807</v>
      </c>
      <c r="E15" s="69">
        <v>1016092</v>
      </c>
      <c r="F15" s="187" t="s">
        <v>64</v>
      </c>
      <c r="G15" s="54" t="s">
        <v>852</v>
      </c>
      <c r="H15" s="54" t="s">
        <v>372</v>
      </c>
      <c r="I15" s="57">
        <v>2.8</v>
      </c>
      <c r="J15" s="58" t="s">
        <v>436</v>
      </c>
      <c r="K15" s="49">
        <v>1199000</v>
      </c>
      <c r="L15" s="48">
        <v>599500</v>
      </c>
      <c r="M15" s="59">
        <f t="shared" si="4"/>
        <v>599500</v>
      </c>
      <c r="N15" s="60">
        <v>0.5</v>
      </c>
      <c r="O15" s="48"/>
      <c r="P15" s="48"/>
      <c r="Q15" s="52"/>
      <c r="R15" s="59">
        <f t="shared" si="10"/>
        <v>599500</v>
      </c>
      <c r="S15" s="59"/>
      <c r="T15" s="59"/>
      <c r="U15" s="52"/>
      <c r="V15" s="52"/>
      <c r="W15" s="52"/>
      <c r="X15" s="52"/>
      <c r="Y15" s="1" t="b">
        <f t="shared" si="5"/>
        <v>1</v>
      </c>
      <c r="Z15" s="44">
        <f t="shared" si="6"/>
        <v>0.5</v>
      </c>
      <c r="AA15" s="45" t="b">
        <f t="shared" si="7"/>
        <v>1</v>
      </c>
      <c r="AB15" s="45" t="b">
        <f t="shared" si="8"/>
        <v>1</v>
      </c>
    </row>
    <row r="16" spans="1:28" ht="30" customHeight="1" x14ac:dyDescent="0.25">
      <c r="A16" s="217">
        <v>14</v>
      </c>
      <c r="B16" s="54" t="s">
        <v>728</v>
      </c>
      <c r="C16" s="186" t="s">
        <v>338</v>
      </c>
      <c r="D16" s="69" t="s">
        <v>808</v>
      </c>
      <c r="E16" s="69">
        <v>1001062</v>
      </c>
      <c r="F16" s="187" t="s">
        <v>49</v>
      </c>
      <c r="G16" s="54" t="s">
        <v>853</v>
      </c>
      <c r="H16" s="54" t="s">
        <v>100</v>
      </c>
      <c r="I16" s="57">
        <v>1.294</v>
      </c>
      <c r="J16" s="58" t="s">
        <v>622</v>
      </c>
      <c r="K16" s="49">
        <v>1210002</v>
      </c>
      <c r="L16" s="48">
        <v>605001</v>
      </c>
      <c r="M16" s="59">
        <f t="shared" si="4"/>
        <v>605001</v>
      </c>
      <c r="N16" s="60">
        <v>0.5</v>
      </c>
      <c r="O16" s="48"/>
      <c r="P16" s="48"/>
      <c r="Q16" s="52"/>
      <c r="R16" s="59">
        <f t="shared" si="10"/>
        <v>605001</v>
      </c>
      <c r="S16" s="59"/>
      <c r="T16" s="59"/>
      <c r="U16" s="52"/>
      <c r="V16" s="52"/>
      <c r="W16" s="52"/>
      <c r="X16" s="52"/>
      <c r="Y16" s="1" t="b">
        <f t="shared" si="5"/>
        <v>1</v>
      </c>
      <c r="Z16" s="44">
        <f t="shared" si="6"/>
        <v>0.5</v>
      </c>
      <c r="AA16" s="45" t="b">
        <f t="shared" si="7"/>
        <v>1</v>
      </c>
      <c r="AB16" s="45" t="b">
        <f t="shared" si="8"/>
        <v>1</v>
      </c>
    </row>
    <row r="17" spans="1:28" ht="30" customHeight="1" x14ac:dyDescent="0.25">
      <c r="A17" s="274">
        <v>15</v>
      </c>
      <c r="B17" s="54" t="s">
        <v>729</v>
      </c>
      <c r="C17" s="186" t="s">
        <v>338</v>
      </c>
      <c r="D17" s="69" t="s">
        <v>583</v>
      </c>
      <c r="E17" s="69">
        <v>1012142</v>
      </c>
      <c r="F17" s="187" t="s">
        <v>60</v>
      </c>
      <c r="G17" s="54" t="s">
        <v>854</v>
      </c>
      <c r="H17" s="54" t="s">
        <v>372</v>
      </c>
      <c r="I17" s="57">
        <v>0.45700000000000002</v>
      </c>
      <c r="J17" s="58" t="s">
        <v>855</v>
      </c>
      <c r="K17" s="49">
        <v>196742</v>
      </c>
      <c r="L17" s="48">
        <v>118045</v>
      </c>
      <c r="M17" s="59">
        <f t="shared" si="4"/>
        <v>78697</v>
      </c>
      <c r="N17" s="60">
        <v>0.6</v>
      </c>
      <c r="O17" s="48"/>
      <c r="P17" s="48"/>
      <c r="Q17" s="52"/>
      <c r="R17" s="59">
        <f t="shared" si="10"/>
        <v>118045</v>
      </c>
      <c r="S17" s="59"/>
      <c r="T17" s="59"/>
      <c r="U17" s="52"/>
      <c r="V17" s="52"/>
      <c r="W17" s="52"/>
      <c r="X17" s="52"/>
      <c r="Y17" s="1" t="b">
        <f t="shared" si="5"/>
        <v>1</v>
      </c>
      <c r="Z17" s="44">
        <f t="shared" si="6"/>
        <v>0.6</v>
      </c>
      <c r="AA17" s="45" t="b">
        <f t="shared" si="7"/>
        <v>1</v>
      </c>
      <c r="AB17" s="45" t="b">
        <f t="shared" si="8"/>
        <v>1</v>
      </c>
    </row>
    <row r="18" spans="1:28" ht="30" customHeight="1" x14ac:dyDescent="0.25">
      <c r="A18" s="217">
        <v>16</v>
      </c>
      <c r="B18" s="54" t="s">
        <v>730</v>
      </c>
      <c r="C18" s="186" t="s">
        <v>338</v>
      </c>
      <c r="D18" s="69" t="s">
        <v>551</v>
      </c>
      <c r="E18" s="69">
        <v>1009022</v>
      </c>
      <c r="F18" s="187" t="s">
        <v>57</v>
      </c>
      <c r="G18" s="54" t="s">
        <v>856</v>
      </c>
      <c r="H18" s="54" t="s">
        <v>372</v>
      </c>
      <c r="I18" s="57">
        <v>0.79700000000000004</v>
      </c>
      <c r="J18" s="58" t="s">
        <v>388</v>
      </c>
      <c r="K18" s="49">
        <v>423755</v>
      </c>
      <c r="L18" s="48">
        <v>254253</v>
      </c>
      <c r="M18" s="59">
        <f t="shared" si="4"/>
        <v>169502</v>
      </c>
      <c r="N18" s="60">
        <v>0.6</v>
      </c>
      <c r="O18" s="48"/>
      <c r="P18" s="48"/>
      <c r="Q18" s="52"/>
      <c r="R18" s="59">
        <f t="shared" si="10"/>
        <v>254253</v>
      </c>
      <c r="S18" s="59"/>
      <c r="T18" s="59"/>
      <c r="U18" s="52"/>
      <c r="V18" s="52"/>
      <c r="W18" s="52"/>
      <c r="X18" s="52"/>
      <c r="Y18" s="1" t="b">
        <f t="shared" si="5"/>
        <v>1</v>
      </c>
      <c r="Z18" s="44">
        <f t="shared" si="6"/>
        <v>0.6</v>
      </c>
      <c r="AA18" s="45" t="b">
        <f t="shared" si="7"/>
        <v>1</v>
      </c>
      <c r="AB18" s="45" t="b">
        <f t="shared" si="8"/>
        <v>1</v>
      </c>
    </row>
    <row r="19" spans="1:28" ht="30" customHeight="1" x14ac:dyDescent="0.25">
      <c r="A19" s="274">
        <v>17</v>
      </c>
      <c r="B19" s="54" t="s">
        <v>731</v>
      </c>
      <c r="C19" s="186" t="s">
        <v>338</v>
      </c>
      <c r="D19" s="69" t="s">
        <v>553</v>
      </c>
      <c r="E19" s="69">
        <v>1018032</v>
      </c>
      <c r="F19" s="187" t="s">
        <v>66</v>
      </c>
      <c r="G19" s="54" t="s">
        <v>857</v>
      </c>
      <c r="H19" s="54" t="s">
        <v>372</v>
      </c>
      <c r="I19" s="57">
        <v>1.32</v>
      </c>
      <c r="J19" s="58" t="s">
        <v>858</v>
      </c>
      <c r="K19" s="49">
        <v>1183863</v>
      </c>
      <c r="L19" s="48">
        <v>710317</v>
      </c>
      <c r="M19" s="59">
        <f t="shared" si="4"/>
        <v>473546</v>
      </c>
      <c r="N19" s="60">
        <v>0.6</v>
      </c>
      <c r="O19" s="48"/>
      <c r="P19" s="48"/>
      <c r="Q19" s="52"/>
      <c r="R19" s="59">
        <f t="shared" si="10"/>
        <v>710317</v>
      </c>
      <c r="S19" s="59"/>
      <c r="T19" s="59"/>
      <c r="U19" s="52"/>
      <c r="V19" s="52"/>
      <c r="W19" s="52"/>
      <c r="X19" s="52"/>
      <c r="Y19" s="1" t="b">
        <f t="shared" si="5"/>
        <v>1</v>
      </c>
      <c r="Z19" s="44">
        <f t="shared" si="6"/>
        <v>0.6</v>
      </c>
      <c r="AA19" s="45" t="b">
        <f t="shared" si="7"/>
        <v>1</v>
      </c>
      <c r="AB19" s="45" t="b">
        <f t="shared" si="8"/>
        <v>1</v>
      </c>
    </row>
    <row r="20" spans="1:28" ht="30" customHeight="1" x14ac:dyDescent="0.25">
      <c r="A20" s="217">
        <v>18</v>
      </c>
      <c r="B20" s="54" t="s">
        <v>733</v>
      </c>
      <c r="C20" s="186" t="s">
        <v>338</v>
      </c>
      <c r="D20" s="69" t="s">
        <v>587</v>
      </c>
      <c r="E20" s="69">
        <v>1004042</v>
      </c>
      <c r="F20" s="187" t="s">
        <v>52</v>
      </c>
      <c r="G20" s="54" t="s">
        <v>860</v>
      </c>
      <c r="H20" s="54" t="s">
        <v>372</v>
      </c>
      <c r="I20" s="57">
        <v>1.1279999999999999</v>
      </c>
      <c r="J20" s="58" t="s">
        <v>692</v>
      </c>
      <c r="K20" s="49">
        <v>627171</v>
      </c>
      <c r="L20" s="48">
        <v>376302</v>
      </c>
      <c r="M20" s="59">
        <f t="shared" si="4"/>
        <v>250869</v>
      </c>
      <c r="N20" s="60">
        <v>0.6</v>
      </c>
      <c r="O20" s="48"/>
      <c r="P20" s="48"/>
      <c r="Q20" s="52"/>
      <c r="R20" s="59">
        <f t="shared" si="10"/>
        <v>376302</v>
      </c>
      <c r="S20" s="59"/>
      <c r="T20" s="59"/>
      <c r="U20" s="52"/>
      <c r="V20" s="52"/>
      <c r="W20" s="52"/>
      <c r="X20" s="52"/>
      <c r="Y20" s="1" t="b">
        <f t="shared" si="5"/>
        <v>1</v>
      </c>
      <c r="Z20" s="44">
        <f t="shared" si="6"/>
        <v>0.6</v>
      </c>
      <c r="AA20" s="45" t="b">
        <f t="shared" si="7"/>
        <v>1</v>
      </c>
      <c r="AB20" s="45" t="b">
        <f t="shared" si="8"/>
        <v>1</v>
      </c>
    </row>
    <row r="21" spans="1:28" ht="30" customHeight="1" x14ac:dyDescent="0.25">
      <c r="A21" s="274">
        <v>19</v>
      </c>
      <c r="B21" s="54" t="s">
        <v>734</v>
      </c>
      <c r="C21" s="186" t="s">
        <v>338</v>
      </c>
      <c r="D21" s="69" t="s">
        <v>417</v>
      </c>
      <c r="E21" s="69">
        <v>1005032</v>
      </c>
      <c r="F21" s="187" t="s">
        <v>53</v>
      </c>
      <c r="G21" s="54" t="s">
        <v>861</v>
      </c>
      <c r="H21" s="54" t="s">
        <v>372</v>
      </c>
      <c r="I21" s="57">
        <v>1.7</v>
      </c>
      <c r="J21" s="58" t="s">
        <v>393</v>
      </c>
      <c r="K21" s="49">
        <v>370000</v>
      </c>
      <c r="L21" s="48">
        <v>222000</v>
      </c>
      <c r="M21" s="59">
        <f t="shared" si="4"/>
        <v>148000</v>
      </c>
      <c r="N21" s="60">
        <v>0.6</v>
      </c>
      <c r="O21" s="48"/>
      <c r="P21" s="48"/>
      <c r="Q21" s="52"/>
      <c r="R21" s="59">
        <f t="shared" si="10"/>
        <v>222000</v>
      </c>
      <c r="S21" s="59"/>
      <c r="T21" s="59"/>
      <c r="U21" s="52"/>
      <c r="V21" s="52"/>
      <c r="W21" s="52"/>
      <c r="X21" s="52"/>
      <c r="Y21" s="1" t="b">
        <f t="shared" si="5"/>
        <v>1</v>
      </c>
      <c r="Z21" s="44">
        <f t="shared" si="6"/>
        <v>0.6</v>
      </c>
      <c r="AA21" s="45" t="b">
        <f t="shared" si="7"/>
        <v>1</v>
      </c>
      <c r="AB21" s="45" t="b">
        <f t="shared" si="8"/>
        <v>1</v>
      </c>
    </row>
    <row r="22" spans="1:28" ht="30" customHeight="1" x14ac:dyDescent="0.25">
      <c r="A22" s="217">
        <v>20</v>
      </c>
      <c r="B22" s="54" t="s">
        <v>735</v>
      </c>
      <c r="C22" s="186" t="s">
        <v>338</v>
      </c>
      <c r="D22" s="69" t="s">
        <v>222</v>
      </c>
      <c r="E22" s="69" t="s">
        <v>223</v>
      </c>
      <c r="F22" s="187" t="s">
        <v>67</v>
      </c>
      <c r="G22" s="54" t="s">
        <v>862</v>
      </c>
      <c r="H22" s="54" t="s">
        <v>94</v>
      </c>
      <c r="I22" s="57">
        <v>0.61399999999999999</v>
      </c>
      <c r="J22" s="58" t="s">
        <v>622</v>
      </c>
      <c r="K22" s="49">
        <v>912521</v>
      </c>
      <c r="L22" s="48">
        <v>547512</v>
      </c>
      <c r="M22" s="59">
        <f t="shared" si="4"/>
        <v>365009</v>
      </c>
      <c r="N22" s="60">
        <v>0.6</v>
      </c>
      <c r="O22" s="48"/>
      <c r="P22" s="48"/>
      <c r="Q22" s="52"/>
      <c r="R22" s="59">
        <f t="shared" si="10"/>
        <v>547512</v>
      </c>
      <c r="S22" s="59"/>
      <c r="T22" s="59"/>
      <c r="U22" s="52"/>
      <c r="V22" s="52"/>
      <c r="W22" s="52"/>
      <c r="X22" s="52"/>
      <c r="Y22" s="1" t="b">
        <f t="shared" si="5"/>
        <v>1</v>
      </c>
      <c r="Z22" s="44">
        <f t="shared" si="6"/>
        <v>0.6</v>
      </c>
      <c r="AA22" s="45" t="b">
        <f t="shared" si="7"/>
        <v>1</v>
      </c>
      <c r="AB22" s="45" t="b">
        <f t="shared" si="8"/>
        <v>1</v>
      </c>
    </row>
    <row r="23" spans="1:28" ht="30" customHeight="1" x14ac:dyDescent="0.25">
      <c r="A23" s="274">
        <v>21</v>
      </c>
      <c r="B23" s="54" t="s">
        <v>736</v>
      </c>
      <c r="C23" s="186" t="s">
        <v>338</v>
      </c>
      <c r="D23" s="69" t="s">
        <v>214</v>
      </c>
      <c r="E23" s="69">
        <v>1016082</v>
      </c>
      <c r="F23" s="187" t="s">
        <v>64</v>
      </c>
      <c r="G23" s="54" t="s">
        <v>863</v>
      </c>
      <c r="H23" s="54" t="s">
        <v>372</v>
      </c>
      <c r="I23" s="57">
        <v>2.464</v>
      </c>
      <c r="J23" s="58" t="s">
        <v>393</v>
      </c>
      <c r="K23" s="49">
        <v>1198170</v>
      </c>
      <c r="L23" s="48">
        <v>718902</v>
      </c>
      <c r="M23" s="59">
        <f t="shared" si="4"/>
        <v>479268</v>
      </c>
      <c r="N23" s="60">
        <v>0.6</v>
      </c>
      <c r="O23" s="48"/>
      <c r="P23" s="48"/>
      <c r="Q23" s="52"/>
      <c r="R23" s="59">
        <f t="shared" si="10"/>
        <v>718902</v>
      </c>
      <c r="S23" s="59"/>
      <c r="T23" s="59"/>
      <c r="U23" s="52"/>
      <c r="V23" s="52"/>
      <c r="W23" s="52"/>
      <c r="X23" s="52"/>
      <c r="Y23" s="1" t="b">
        <f t="shared" si="5"/>
        <v>1</v>
      </c>
      <c r="Z23" s="44">
        <f t="shared" si="6"/>
        <v>0.6</v>
      </c>
      <c r="AA23" s="45" t="b">
        <f t="shared" si="7"/>
        <v>1</v>
      </c>
      <c r="AB23" s="45" t="b">
        <f t="shared" si="8"/>
        <v>1</v>
      </c>
    </row>
    <row r="24" spans="1:28" ht="30" customHeight="1" x14ac:dyDescent="0.25">
      <c r="A24" s="217">
        <v>22</v>
      </c>
      <c r="B24" s="54" t="s">
        <v>737</v>
      </c>
      <c r="C24" s="186" t="s">
        <v>338</v>
      </c>
      <c r="D24" s="69" t="s">
        <v>592</v>
      </c>
      <c r="E24" s="69" t="s">
        <v>593</v>
      </c>
      <c r="F24" s="187" t="s">
        <v>62</v>
      </c>
      <c r="G24" s="54" t="s">
        <v>864</v>
      </c>
      <c r="H24" s="54" t="s">
        <v>100</v>
      </c>
      <c r="I24" s="57">
        <v>2.0750000000000002</v>
      </c>
      <c r="J24" s="58" t="s">
        <v>703</v>
      </c>
      <c r="K24" s="49">
        <v>2317893</v>
      </c>
      <c r="L24" s="48">
        <v>1390735</v>
      </c>
      <c r="M24" s="59">
        <f t="shared" si="4"/>
        <v>927158</v>
      </c>
      <c r="N24" s="60">
        <v>0.6</v>
      </c>
      <c r="O24" s="48"/>
      <c r="P24" s="48"/>
      <c r="Q24" s="52"/>
      <c r="R24" s="59">
        <f t="shared" si="10"/>
        <v>1390735</v>
      </c>
      <c r="S24" s="59"/>
      <c r="T24" s="59"/>
      <c r="U24" s="52"/>
      <c r="V24" s="52"/>
      <c r="W24" s="52"/>
      <c r="X24" s="52"/>
      <c r="Y24" s="1" t="b">
        <f t="shared" si="5"/>
        <v>1</v>
      </c>
      <c r="Z24" s="44">
        <f t="shared" si="6"/>
        <v>0.6</v>
      </c>
      <c r="AA24" s="45" t="b">
        <f t="shared" si="7"/>
        <v>1</v>
      </c>
      <c r="AB24" s="45" t="b">
        <f t="shared" si="8"/>
        <v>1</v>
      </c>
    </row>
    <row r="25" spans="1:28" ht="30" customHeight="1" x14ac:dyDescent="0.25">
      <c r="A25" s="285">
        <v>23</v>
      </c>
      <c r="B25" s="189" t="s">
        <v>738</v>
      </c>
      <c r="C25" s="190" t="s">
        <v>336</v>
      </c>
      <c r="D25" s="191" t="s">
        <v>809</v>
      </c>
      <c r="E25" s="191">
        <v>1018052</v>
      </c>
      <c r="F25" s="193" t="s">
        <v>66</v>
      </c>
      <c r="G25" s="189" t="s">
        <v>865</v>
      </c>
      <c r="H25" s="189" t="s">
        <v>100</v>
      </c>
      <c r="I25" s="194">
        <v>0.41799999999999998</v>
      </c>
      <c r="J25" s="195" t="s">
        <v>866</v>
      </c>
      <c r="K25" s="196">
        <v>772989</v>
      </c>
      <c r="L25" s="197">
        <v>463793</v>
      </c>
      <c r="M25" s="198">
        <f t="shared" si="4"/>
        <v>309196</v>
      </c>
      <c r="N25" s="199">
        <v>0.6</v>
      </c>
      <c r="O25" s="197"/>
      <c r="P25" s="197"/>
      <c r="Q25" s="202"/>
      <c r="R25" s="198">
        <v>224178</v>
      </c>
      <c r="S25" s="198">
        <v>239615</v>
      </c>
      <c r="T25" s="198"/>
      <c r="U25" s="202"/>
      <c r="V25" s="202"/>
      <c r="W25" s="202"/>
      <c r="X25" s="202"/>
      <c r="Y25" s="1" t="b">
        <f t="shared" si="5"/>
        <v>1</v>
      </c>
      <c r="Z25" s="44">
        <f t="shared" si="6"/>
        <v>0.6</v>
      </c>
      <c r="AA25" s="45" t="b">
        <f t="shared" si="7"/>
        <v>1</v>
      </c>
      <c r="AB25" s="45" t="b">
        <f t="shared" si="8"/>
        <v>1</v>
      </c>
    </row>
    <row r="26" spans="1:28" ht="30" customHeight="1" x14ac:dyDescent="0.25">
      <c r="A26" s="217">
        <v>24</v>
      </c>
      <c r="B26" s="54" t="s">
        <v>739</v>
      </c>
      <c r="C26" s="186" t="s">
        <v>338</v>
      </c>
      <c r="D26" s="69" t="s">
        <v>810</v>
      </c>
      <c r="E26" s="69" t="s">
        <v>811</v>
      </c>
      <c r="F26" s="187" t="s">
        <v>51</v>
      </c>
      <c r="G26" s="54" t="s">
        <v>867</v>
      </c>
      <c r="H26" s="54" t="s">
        <v>372</v>
      </c>
      <c r="I26" s="57">
        <v>1.4650000000000001</v>
      </c>
      <c r="J26" s="58" t="s">
        <v>434</v>
      </c>
      <c r="K26" s="49">
        <v>1200000</v>
      </c>
      <c r="L26" s="48">
        <v>960000</v>
      </c>
      <c r="M26" s="59">
        <f t="shared" si="4"/>
        <v>240000</v>
      </c>
      <c r="N26" s="60">
        <v>0.8</v>
      </c>
      <c r="O26" s="48"/>
      <c r="P26" s="48"/>
      <c r="Q26" s="52"/>
      <c r="R26" s="59">
        <f>L26</f>
        <v>960000</v>
      </c>
      <c r="S26" s="59"/>
      <c r="T26" s="59"/>
      <c r="U26" s="52"/>
      <c r="V26" s="52"/>
      <c r="W26" s="52"/>
      <c r="X26" s="52"/>
      <c r="Y26" s="1" t="b">
        <f t="shared" si="5"/>
        <v>1</v>
      </c>
      <c r="Z26" s="44">
        <f t="shared" si="6"/>
        <v>0.8</v>
      </c>
      <c r="AA26" s="45" t="b">
        <f t="shared" si="7"/>
        <v>1</v>
      </c>
      <c r="AB26" s="45" t="b">
        <f t="shared" si="8"/>
        <v>1</v>
      </c>
    </row>
    <row r="27" spans="1:28" ht="30" customHeight="1" x14ac:dyDescent="0.25">
      <c r="A27" s="285">
        <v>25</v>
      </c>
      <c r="B27" s="189" t="s">
        <v>740</v>
      </c>
      <c r="C27" s="190" t="s">
        <v>336</v>
      </c>
      <c r="D27" s="191" t="s">
        <v>91</v>
      </c>
      <c r="E27" s="191">
        <v>1005011</v>
      </c>
      <c r="F27" s="193" t="s">
        <v>53</v>
      </c>
      <c r="G27" s="189" t="s">
        <v>868</v>
      </c>
      <c r="H27" s="189" t="s">
        <v>94</v>
      </c>
      <c r="I27" s="194">
        <v>0.71250000000000002</v>
      </c>
      <c r="J27" s="195" t="s">
        <v>869</v>
      </c>
      <c r="K27" s="196">
        <v>4500000</v>
      </c>
      <c r="L27" s="197">
        <v>2250000</v>
      </c>
      <c r="M27" s="198">
        <f t="shared" si="4"/>
        <v>2250000</v>
      </c>
      <c r="N27" s="199">
        <v>0.5</v>
      </c>
      <c r="O27" s="197"/>
      <c r="P27" s="197"/>
      <c r="Q27" s="202"/>
      <c r="R27" s="198">
        <v>750000</v>
      </c>
      <c r="S27" s="198">
        <v>1500000</v>
      </c>
      <c r="T27" s="198"/>
      <c r="U27" s="202"/>
      <c r="V27" s="202"/>
      <c r="W27" s="202"/>
      <c r="X27" s="202"/>
      <c r="Y27" s="1" t="b">
        <f t="shared" si="5"/>
        <v>1</v>
      </c>
      <c r="Z27" s="44">
        <f t="shared" si="6"/>
        <v>0.5</v>
      </c>
      <c r="AA27" s="45" t="b">
        <f t="shared" si="7"/>
        <v>1</v>
      </c>
      <c r="AB27" s="45" t="b">
        <f t="shared" si="8"/>
        <v>1</v>
      </c>
    </row>
    <row r="28" spans="1:28" ht="30" customHeight="1" x14ac:dyDescent="0.25">
      <c r="A28" s="217">
        <v>26</v>
      </c>
      <c r="B28" s="54" t="s">
        <v>741</v>
      </c>
      <c r="C28" s="186" t="s">
        <v>338</v>
      </c>
      <c r="D28" s="69" t="s">
        <v>812</v>
      </c>
      <c r="E28" s="69">
        <v>1012032</v>
      </c>
      <c r="F28" s="187" t="s">
        <v>60</v>
      </c>
      <c r="G28" s="54" t="s">
        <v>870</v>
      </c>
      <c r="H28" s="54" t="s">
        <v>100</v>
      </c>
      <c r="I28" s="57">
        <v>3.1920000000000002</v>
      </c>
      <c r="J28" s="58" t="s">
        <v>388</v>
      </c>
      <c r="K28" s="49">
        <v>2014968</v>
      </c>
      <c r="L28" s="48">
        <v>1208980</v>
      </c>
      <c r="M28" s="59">
        <f t="shared" si="4"/>
        <v>805988</v>
      </c>
      <c r="N28" s="60">
        <v>0.6</v>
      </c>
      <c r="O28" s="48"/>
      <c r="P28" s="48"/>
      <c r="Q28" s="52"/>
      <c r="R28" s="59">
        <f t="shared" ref="R28:R71" si="11">L28</f>
        <v>1208980</v>
      </c>
      <c r="S28" s="59"/>
      <c r="T28" s="59"/>
      <c r="U28" s="52"/>
      <c r="V28" s="52"/>
      <c r="W28" s="52"/>
      <c r="X28" s="52"/>
      <c r="Y28" s="1" t="b">
        <f t="shared" si="5"/>
        <v>1</v>
      </c>
      <c r="Z28" s="44">
        <f t="shared" si="6"/>
        <v>0.6</v>
      </c>
      <c r="AA28" s="45" t="b">
        <f t="shared" si="7"/>
        <v>1</v>
      </c>
      <c r="AB28" s="45" t="b">
        <f t="shared" si="8"/>
        <v>1</v>
      </c>
    </row>
    <row r="29" spans="1:28" ht="30" customHeight="1" x14ac:dyDescent="0.25">
      <c r="A29" s="274">
        <v>27</v>
      </c>
      <c r="B29" s="54" t="s">
        <v>743</v>
      </c>
      <c r="C29" s="186" t="s">
        <v>338</v>
      </c>
      <c r="D29" s="69" t="s">
        <v>807</v>
      </c>
      <c r="E29" s="69">
        <v>1016092</v>
      </c>
      <c r="F29" s="187" t="s">
        <v>64</v>
      </c>
      <c r="G29" s="54" t="s">
        <v>873</v>
      </c>
      <c r="H29" s="54" t="s">
        <v>94</v>
      </c>
      <c r="I29" s="57">
        <v>0.505</v>
      </c>
      <c r="J29" s="58" t="s">
        <v>670</v>
      </c>
      <c r="K29" s="49">
        <v>3467859</v>
      </c>
      <c r="L29" s="48">
        <v>1733929</v>
      </c>
      <c r="M29" s="59">
        <f t="shared" si="4"/>
        <v>1733930</v>
      </c>
      <c r="N29" s="60">
        <v>0.5</v>
      </c>
      <c r="O29" s="48"/>
      <c r="P29" s="48"/>
      <c r="Q29" s="52"/>
      <c r="R29" s="59">
        <f t="shared" si="11"/>
        <v>1733929</v>
      </c>
      <c r="S29" s="59"/>
      <c r="T29" s="59"/>
      <c r="U29" s="52"/>
      <c r="V29" s="52"/>
      <c r="W29" s="52"/>
      <c r="X29" s="52"/>
      <c r="Y29" s="1" t="b">
        <f t="shared" si="5"/>
        <v>1</v>
      </c>
      <c r="Z29" s="44">
        <f t="shared" si="6"/>
        <v>0.5</v>
      </c>
      <c r="AA29" s="45" t="b">
        <f t="shared" si="7"/>
        <v>1</v>
      </c>
      <c r="AB29" s="45" t="b">
        <f t="shared" si="8"/>
        <v>1</v>
      </c>
    </row>
    <row r="30" spans="1:28" ht="30" customHeight="1" x14ac:dyDescent="0.25">
      <c r="A30" s="217">
        <v>28</v>
      </c>
      <c r="B30" s="54" t="s">
        <v>745</v>
      </c>
      <c r="C30" s="186" t="s">
        <v>338</v>
      </c>
      <c r="D30" s="69" t="s">
        <v>815</v>
      </c>
      <c r="E30" s="69">
        <v>1016052</v>
      </c>
      <c r="F30" s="187" t="s">
        <v>64</v>
      </c>
      <c r="G30" s="54" t="s">
        <v>875</v>
      </c>
      <c r="H30" s="54" t="s">
        <v>372</v>
      </c>
      <c r="I30" s="57">
        <v>1.125</v>
      </c>
      <c r="J30" s="58" t="s">
        <v>876</v>
      </c>
      <c r="K30" s="49">
        <v>455958</v>
      </c>
      <c r="L30" s="48">
        <v>227979</v>
      </c>
      <c r="M30" s="59">
        <f t="shared" si="4"/>
        <v>227979</v>
      </c>
      <c r="N30" s="60">
        <v>0.5</v>
      </c>
      <c r="O30" s="48"/>
      <c r="P30" s="48"/>
      <c r="Q30" s="52"/>
      <c r="R30" s="59">
        <f t="shared" si="11"/>
        <v>227979</v>
      </c>
      <c r="S30" s="59"/>
      <c r="T30" s="59"/>
      <c r="U30" s="52"/>
      <c r="V30" s="52"/>
      <c r="W30" s="52"/>
      <c r="X30" s="52"/>
      <c r="Y30" s="1" t="b">
        <f t="shared" si="5"/>
        <v>1</v>
      </c>
      <c r="Z30" s="44">
        <f t="shared" si="6"/>
        <v>0.5</v>
      </c>
      <c r="AA30" s="45" t="b">
        <f t="shared" si="7"/>
        <v>1</v>
      </c>
      <c r="AB30" s="45" t="b">
        <f t="shared" si="8"/>
        <v>1</v>
      </c>
    </row>
    <row r="31" spans="1:28" ht="30" customHeight="1" x14ac:dyDescent="0.25">
      <c r="A31" s="274">
        <v>29</v>
      </c>
      <c r="B31" s="54" t="s">
        <v>746</v>
      </c>
      <c r="C31" s="186" t="s">
        <v>338</v>
      </c>
      <c r="D31" s="69" t="s">
        <v>130</v>
      </c>
      <c r="E31" s="69">
        <v>1020031</v>
      </c>
      <c r="F31" s="187" t="s">
        <v>68</v>
      </c>
      <c r="G31" s="54" t="s">
        <v>877</v>
      </c>
      <c r="H31" s="54" t="s">
        <v>372</v>
      </c>
      <c r="I31" s="57">
        <v>0.17899999999999999</v>
      </c>
      <c r="J31" s="58" t="s">
        <v>398</v>
      </c>
      <c r="K31" s="49">
        <v>273060</v>
      </c>
      <c r="L31" s="48">
        <v>191142</v>
      </c>
      <c r="M31" s="59">
        <f t="shared" si="4"/>
        <v>81918</v>
      </c>
      <c r="N31" s="60">
        <v>0.7</v>
      </c>
      <c r="O31" s="48"/>
      <c r="P31" s="48"/>
      <c r="Q31" s="52"/>
      <c r="R31" s="59">
        <f t="shared" si="11"/>
        <v>191142</v>
      </c>
      <c r="S31" s="59"/>
      <c r="T31" s="59"/>
      <c r="U31" s="52"/>
      <c r="V31" s="52"/>
      <c r="W31" s="52"/>
      <c r="X31" s="52"/>
      <c r="Y31" s="1" t="b">
        <f t="shared" si="5"/>
        <v>1</v>
      </c>
      <c r="Z31" s="44">
        <f t="shared" si="6"/>
        <v>0.7</v>
      </c>
      <c r="AA31" s="45" t="b">
        <f t="shared" si="7"/>
        <v>1</v>
      </c>
      <c r="AB31" s="45" t="b">
        <f t="shared" si="8"/>
        <v>1</v>
      </c>
    </row>
    <row r="32" spans="1:28" ht="30" customHeight="1" x14ac:dyDescent="0.25">
      <c r="A32" s="217">
        <v>30</v>
      </c>
      <c r="B32" s="54" t="s">
        <v>747</v>
      </c>
      <c r="C32" s="186" t="s">
        <v>338</v>
      </c>
      <c r="D32" s="69" t="s">
        <v>556</v>
      </c>
      <c r="E32" s="69">
        <v>1016072</v>
      </c>
      <c r="F32" s="187" t="s">
        <v>64</v>
      </c>
      <c r="G32" s="54" t="s">
        <v>878</v>
      </c>
      <c r="H32" s="54" t="s">
        <v>372</v>
      </c>
      <c r="I32" s="57">
        <v>1</v>
      </c>
      <c r="J32" s="58" t="s">
        <v>642</v>
      </c>
      <c r="K32" s="49">
        <v>771532</v>
      </c>
      <c r="L32" s="48">
        <f>INT(N32*K32)</f>
        <v>617225</v>
      </c>
      <c r="M32" s="59">
        <f>K32-L32</f>
        <v>154307</v>
      </c>
      <c r="N32" s="60">
        <v>0.8</v>
      </c>
      <c r="O32" s="48"/>
      <c r="P32" s="48"/>
      <c r="Q32" s="52"/>
      <c r="R32" s="59">
        <f t="shared" si="11"/>
        <v>617225</v>
      </c>
      <c r="S32" s="59"/>
      <c r="T32" s="59"/>
      <c r="U32" s="52"/>
      <c r="V32" s="52"/>
      <c r="W32" s="52"/>
      <c r="X32" s="52"/>
      <c r="Y32" s="1" t="b">
        <f t="shared" si="5"/>
        <v>1</v>
      </c>
      <c r="Z32" s="44">
        <f t="shared" si="6"/>
        <v>0.8</v>
      </c>
      <c r="AA32" s="45" t="b">
        <f t="shared" si="7"/>
        <v>1</v>
      </c>
      <c r="AB32" s="45" t="b">
        <f t="shared" si="8"/>
        <v>1</v>
      </c>
    </row>
    <row r="33" spans="1:28" ht="30" customHeight="1" x14ac:dyDescent="0.25">
      <c r="A33" s="274">
        <v>31</v>
      </c>
      <c r="B33" s="54" t="s">
        <v>748</v>
      </c>
      <c r="C33" s="186" t="s">
        <v>338</v>
      </c>
      <c r="D33" s="69" t="s">
        <v>816</v>
      </c>
      <c r="E33" s="69">
        <v>1001083</v>
      </c>
      <c r="F33" s="187" t="s">
        <v>49</v>
      </c>
      <c r="G33" s="54" t="s">
        <v>879</v>
      </c>
      <c r="H33" s="54" t="s">
        <v>372</v>
      </c>
      <c r="I33" s="57">
        <v>2.56</v>
      </c>
      <c r="J33" s="58" t="s">
        <v>624</v>
      </c>
      <c r="K33" s="49">
        <v>1199988</v>
      </c>
      <c r="L33" s="48">
        <v>959990</v>
      </c>
      <c r="M33" s="59">
        <f t="shared" si="4"/>
        <v>239998</v>
      </c>
      <c r="N33" s="60">
        <v>0.8</v>
      </c>
      <c r="O33" s="48"/>
      <c r="P33" s="48"/>
      <c r="Q33" s="52"/>
      <c r="R33" s="59">
        <f t="shared" si="11"/>
        <v>959990</v>
      </c>
      <c r="S33" s="59"/>
      <c r="T33" s="59"/>
      <c r="U33" s="52"/>
      <c r="V33" s="52"/>
      <c r="W33" s="52"/>
      <c r="X33" s="52"/>
      <c r="Y33" s="1" t="b">
        <f t="shared" si="5"/>
        <v>1</v>
      </c>
      <c r="Z33" s="44">
        <f t="shared" si="6"/>
        <v>0.8</v>
      </c>
      <c r="AA33" s="45" t="b">
        <f t="shared" si="7"/>
        <v>1</v>
      </c>
      <c r="AB33" s="45" t="b">
        <f t="shared" si="8"/>
        <v>1</v>
      </c>
    </row>
    <row r="34" spans="1:28" ht="30" customHeight="1" x14ac:dyDescent="0.25">
      <c r="A34" s="217">
        <v>32</v>
      </c>
      <c r="B34" s="54" t="s">
        <v>749</v>
      </c>
      <c r="C34" s="186" t="s">
        <v>338</v>
      </c>
      <c r="D34" s="69" t="s">
        <v>255</v>
      </c>
      <c r="E34" s="69">
        <v>1009043</v>
      </c>
      <c r="F34" s="187" t="s">
        <v>57</v>
      </c>
      <c r="G34" s="54" t="s">
        <v>880</v>
      </c>
      <c r="H34" s="54" t="s">
        <v>372</v>
      </c>
      <c r="I34" s="57">
        <v>0.68500000000000005</v>
      </c>
      <c r="J34" s="58" t="s">
        <v>683</v>
      </c>
      <c r="K34" s="49">
        <v>1121830</v>
      </c>
      <c r="L34" s="48">
        <v>785281</v>
      </c>
      <c r="M34" s="59">
        <f t="shared" si="4"/>
        <v>336549</v>
      </c>
      <c r="N34" s="60">
        <v>0.7</v>
      </c>
      <c r="O34" s="48"/>
      <c r="P34" s="48"/>
      <c r="Q34" s="52"/>
      <c r="R34" s="59">
        <f t="shared" si="11"/>
        <v>785281</v>
      </c>
      <c r="S34" s="59"/>
      <c r="T34" s="59"/>
      <c r="U34" s="52"/>
      <c r="V34" s="52"/>
      <c r="W34" s="52"/>
      <c r="X34" s="52"/>
      <c r="Y34" s="1" t="b">
        <f t="shared" si="5"/>
        <v>1</v>
      </c>
      <c r="Z34" s="44">
        <f t="shared" si="6"/>
        <v>0.7</v>
      </c>
      <c r="AA34" s="45" t="b">
        <f t="shared" si="7"/>
        <v>1</v>
      </c>
      <c r="AB34" s="45" t="b">
        <f t="shared" si="8"/>
        <v>1</v>
      </c>
    </row>
    <row r="35" spans="1:28" ht="30" customHeight="1" x14ac:dyDescent="0.25">
      <c r="A35" s="274">
        <v>33</v>
      </c>
      <c r="B35" s="54" t="s">
        <v>750</v>
      </c>
      <c r="C35" s="186" t="s">
        <v>338</v>
      </c>
      <c r="D35" s="69" t="s">
        <v>817</v>
      </c>
      <c r="E35" s="69">
        <v>1005052</v>
      </c>
      <c r="F35" s="187" t="s">
        <v>53</v>
      </c>
      <c r="G35" s="54" t="s">
        <v>881</v>
      </c>
      <c r="H35" s="54" t="s">
        <v>100</v>
      </c>
      <c r="I35" s="57">
        <v>1.321</v>
      </c>
      <c r="J35" s="58" t="s">
        <v>648</v>
      </c>
      <c r="K35" s="49">
        <v>1039007</v>
      </c>
      <c r="L35" s="48">
        <v>623404</v>
      </c>
      <c r="M35" s="59">
        <f t="shared" si="4"/>
        <v>415603</v>
      </c>
      <c r="N35" s="60">
        <v>0.6</v>
      </c>
      <c r="O35" s="48"/>
      <c r="P35" s="48"/>
      <c r="Q35" s="52"/>
      <c r="R35" s="59">
        <f t="shared" si="11"/>
        <v>623404</v>
      </c>
      <c r="S35" s="59"/>
      <c r="T35" s="59"/>
      <c r="U35" s="52"/>
      <c r="V35" s="52"/>
      <c r="W35" s="52"/>
      <c r="X35" s="52"/>
      <c r="Y35" s="1" t="b">
        <f t="shared" si="5"/>
        <v>1</v>
      </c>
      <c r="Z35" s="44">
        <f t="shared" si="6"/>
        <v>0.6</v>
      </c>
      <c r="AA35" s="45" t="b">
        <f t="shared" si="7"/>
        <v>1</v>
      </c>
      <c r="AB35" s="45" t="b">
        <f t="shared" si="8"/>
        <v>1</v>
      </c>
    </row>
    <row r="36" spans="1:28" ht="30" customHeight="1" x14ac:dyDescent="0.25">
      <c r="A36" s="217">
        <v>34</v>
      </c>
      <c r="B36" s="54" t="s">
        <v>752</v>
      </c>
      <c r="C36" s="186" t="s">
        <v>338</v>
      </c>
      <c r="D36" s="69" t="s">
        <v>115</v>
      </c>
      <c r="E36" s="69">
        <v>1015032</v>
      </c>
      <c r="F36" s="187" t="s">
        <v>63</v>
      </c>
      <c r="G36" s="54" t="s">
        <v>883</v>
      </c>
      <c r="H36" s="54" t="s">
        <v>372</v>
      </c>
      <c r="I36" s="57">
        <v>1.65</v>
      </c>
      <c r="J36" s="58" t="s">
        <v>699</v>
      </c>
      <c r="K36" s="49">
        <v>1200000</v>
      </c>
      <c r="L36" s="48">
        <v>720000</v>
      </c>
      <c r="M36" s="59">
        <f t="shared" si="4"/>
        <v>480000</v>
      </c>
      <c r="N36" s="60">
        <v>0.6</v>
      </c>
      <c r="O36" s="48"/>
      <c r="P36" s="48"/>
      <c r="Q36" s="52"/>
      <c r="R36" s="59">
        <f t="shared" si="11"/>
        <v>720000</v>
      </c>
      <c r="S36" s="59"/>
      <c r="T36" s="59"/>
      <c r="U36" s="52"/>
      <c r="V36" s="52"/>
      <c r="W36" s="52"/>
      <c r="X36" s="52"/>
      <c r="Y36" s="1" t="b">
        <f t="shared" si="5"/>
        <v>1</v>
      </c>
      <c r="Z36" s="44">
        <f t="shared" si="6"/>
        <v>0.6</v>
      </c>
      <c r="AA36" s="45" t="b">
        <f t="shared" si="7"/>
        <v>1</v>
      </c>
      <c r="AB36" s="45" t="b">
        <f t="shared" si="8"/>
        <v>1</v>
      </c>
    </row>
    <row r="37" spans="1:28" ht="30" customHeight="1" x14ac:dyDescent="0.25">
      <c r="A37" s="274">
        <v>35</v>
      </c>
      <c r="B37" s="54" t="s">
        <v>754</v>
      </c>
      <c r="C37" s="186" t="s">
        <v>338</v>
      </c>
      <c r="D37" s="69" t="s">
        <v>168</v>
      </c>
      <c r="E37" s="69">
        <v>1010102</v>
      </c>
      <c r="F37" s="187" t="s">
        <v>58</v>
      </c>
      <c r="G37" s="54" t="s">
        <v>885</v>
      </c>
      <c r="H37" s="54" t="s">
        <v>372</v>
      </c>
      <c r="I37" s="57">
        <v>3.5</v>
      </c>
      <c r="J37" s="58" t="s">
        <v>681</v>
      </c>
      <c r="K37" s="49">
        <v>1184354</v>
      </c>
      <c r="L37" s="48">
        <v>592177</v>
      </c>
      <c r="M37" s="59">
        <f t="shared" si="4"/>
        <v>592177</v>
      </c>
      <c r="N37" s="60">
        <v>0.5</v>
      </c>
      <c r="O37" s="48"/>
      <c r="P37" s="48"/>
      <c r="Q37" s="52"/>
      <c r="R37" s="59">
        <f t="shared" si="11"/>
        <v>592177</v>
      </c>
      <c r="S37" s="59"/>
      <c r="T37" s="59"/>
      <c r="U37" s="52"/>
      <c r="V37" s="52"/>
      <c r="W37" s="52"/>
      <c r="X37" s="52"/>
      <c r="Y37" s="1" t="b">
        <f t="shared" si="5"/>
        <v>1</v>
      </c>
      <c r="Z37" s="44">
        <f t="shared" si="6"/>
        <v>0.5</v>
      </c>
      <c r="AA37" s="45" t="b">
        <f t="shared" si="7"/>
        <v>1</v>
      </c>
      <c r="AB37" s="45" t="b">
        <f t="shared" si="8"/>
        <v>1</v>
      </c>
    </row>
    <row r="38" spans="1:28" ht="30" customHeight="1" x14ac:dyDescent="0.25">
      <c r="A38" s="217">
        <v>36</v>
      </c>
      <c r="B38" s="54" t="s">
        <v>755</v>
      </c>
      <c r="C38" s="186" t="s">
        <v>338</v>
      </c>
      <c r="D38" s="69" t="s">
        <v>222</v>
      </c>
      <c r="E38" s="69" t="s">
        <v>223</v>
      </c>
      <c r="F38" s="187" t="s">
        <v>67</v>
      </c>
      <c r="G38" s="54" t="s">
        <v>886</v>
      </c>
      <c r="H38" s="54" t="s">
        <v>372</v>
      </c>
      <c r="I38" s="57">
        <v>3.726</v>
      </c>
      <c r="J38" s="58" t="s">
        <v>402</v>
      </c>
      <c r="K38" s="49">
        <v>1183873</v>
      </c>
      <c r="L38" s="48">
        <v>710323</v>
      </c>
      <c r="M38" s="59">
        <f t="shared" si="4"/>
        <v>473550</v>
      </c>
      <c r="N38" s="60">
        <v>0.6</v>
      </c>
      <c r="O38" s="48"/>
      <c r="P38" s="48"/>
      <c r="Q38" s="52"/>
      <c r="R38" s="59">
        <f t="shared" si="11"/>
        <v>710323</v>
      </c>
      <c r="S38" s="59"/>
      <c r="T38" s="59"/>
      <c r="U38" s="52"/>
      <c r="V38" s="52"/>
      <c r="W38" s="52"/>
      <c r="X38" s="52"/>
      <c r="Y38" s="1" t="b">
        <f t="shared" si="5"/>
        <v>1</v>
      </c>
      <c r="Z38" s="44">
        <f t="shared" si="6"/>
        <v>0.6</v>
      </c>
      <c r="AA38" s="45" t="b">
        <f t="shared" si="7"/>
        <v>1</v>
      </c>
      <c r="AB38" s="45" t="b">
        <f t="shared" si="8"/>
        <v>1</v>
      </c>
    </row>
    <row r="39" spans="1:28" ht="30" customHeight="1" x14ac:dyDescent="0.25">
      <c r="A39" s="274">
        <v>37</v>
      </c>
      <c r="B39" s="54" t="s">
        <v>756</v>
      </c>
      <c r="C39" s="186" t="s">
        <v>338</v>
      </c>
      <c r="D39" s="69" t="s">
        <v>271</v>
      </c>
      <c r="E39" s="69">
        <v>1016112</v>
      </c>
      <c r="F39" s="187" t="s">
        <v>64</v>
      </c>
      <c r="G39" s="54" t="s">
        <v>887</v>
      </c>
      <c r="H39" s="54" t="s">
        <v>100</v>
      </c>
      <c r="I39" s="57">
        <v>0.29699999999999999</v>
      </c>
      <c r="J39" s="58" t="s">
        <v>642</v>
      </c>
      <c r="K39" s="49">
        <v>760643</v>
      </c>
      <c r="L39" s="48">
        <v>456385</v>
      </c>
      <c r="M39" s="59">
        <f t="shared" si="4"/>
        <v>304258</v>
      </c>
      <c r="N39" s="60">
        <v>0.6</v>
      </c>
      <c r="O39" s="48"/>
      <c r="P39" s="48"/>
      <c r="Q39" s="52"/>
      <c r="R39" s="59">
        <f t="shared" si="11"/>
        <v>456385</v>
      </c>
      <c r="S39" s="59"/>
      <c r="T39" s="59"/>
      <c r="U39" s="52"/>
      <c r="V39" s="52"/>
      <c r="W39" s="52"/>
      <c r="X39" s="52"/>
      <c r="Y39" s="1" t="b">
        <f t="shared" si="5"/>
        <v>1</v>
      </c>
      <c r="Z39" s="44">
        <f t="shared" si="6"/>
        <v>0.6</v>
      </c>
      <c r="AA39" s="45" t="b">
        <f t="shared" si="7"/>
        <v>1</v>
      </c>
      <c r="AB39" s="45" t="b">
        <f t="shared" si="8"/>
        <v>1</v>
      </c>
    </row>
    <row r="40" spans="1:28" ht="30" customHeight="1" x14ac:dyDescent="0.25">
      <c r="A40" s="217">
        <v>38</v>
      </c>
      <c r="B40" s="54" t="s">
        <v>757</v>
      </c>
      <c r="C40" s="186" t="s">
        <v>338</v>
      </c>
      <c r="D40" s="69" t="s">
        <v>590</v>
      </c>
      <c r="E40" s="69" t="s">
        <v>591</v>
      </c>
      <c r="F40" s="187" t="s">
        <v>62</v>
      </c>
      <c r="G40" s="54" t="s">
        <v>888</v>
      </c>
      <c r="H40" s="54" t="s">
        <v>372</v>
      </c>
      <c r="I40" s="57">
        <v>0.47560000000000002</v>
      </c>
      <c r="J40" s="58" t="s">
        <v>388</v>
      </c>
      <c r="K40" s="49">
        <v>391127</v>
      </c>
      <c r="L40" s="48">
        <v>234676</v>
      </c>
      <c r="M40" s="59">
        <f t="shared" si="4"/>
        <v>156451</v>
      </c>
      <c r="N40" s="60">
        <v>0.6</v>
      </c>
      <c r="O40" s="48"/>
      <c r="P40" s="48"/>
      <c r="Q40" s="52"/>
      <c r="R40" s="59">
        <f t="shared" si="11"/>
        <v>234676</v>
      </c>
      <c r="S40" s="59"/>
      <c r="T40" s="59"/>
      <c r="U40" s="52"/>
      <c r="V40" s="52"/>
      <c r="W40" s="52"/>
      <c r="X40" s="52"/>
      <c r="Y40" s="1" t="b">
        <f t="shared" si="5"/>
        <v>1</v>
      </c>
      <c r="Z40" s="44">
        <f t="shared" si="6"/>
        <v>0.6</v>
      </c>
      <c r="AA40" s="45" t="b">
        <f t="shared" si="7"/>
        <v>1</v>
      </c>
      <c r="AB40" s="45" t="b">
        <f t="shared" si="8"/>
        <v>1</v>
      </c>
    </row>
    <row r="41" spans="1:28" ht="30" customHeight="1" x14ac:dyDescent="0.25">
      <c r="A41" s="274">
        <v>39</v>
      </c>
      <c r="B41" s="54" t="s">
        <v>758</v>
      </c>
      <c r="C41" s="186" t="s">
        <v>338</v>
      </c>
      <c r="D41" s="69" t="s">
        <v>589</v>
      </c>
      <c r="E41" s="69">
        <v>1012132</v>
      </c>
      <c r="F41" s="187" t="s">
        <v>60</v>
      </c>
      <c r="G41" s="54" t="s">
        <v>889</v>
      </c>
      <c r="H41" s="54" t="s">
        <v>372</v>
      </c>
      <c r="I41" s="57">
        <v>0.999</v>
      </c>
      <c r="J41" s="58" t="s">
        <v>399</v>
      </c>
      <c r="K41" s="49">
        <v>652999</v>
      </c>
      <c r="L41" s="48">
        <v>391799</v>
      </c>
      <c r="M41" s="59">
        <f t="shared" si="4"/>
        <v>261200</v>
      </c>
      <c r="N41" s="60">
        <v>0.6</v>
      </c>
      <c r="O41" s="48"/>
      <c r="P41" s="48"/>
      <c r="Q41" s="52"/>
      <c r="R41" s="59">
        <f t="shared" si="11"/>
        <v>391799</v>
      </c>
      <c r="S41" s="59"/>
      <c r="T41" s="59"/>
      <c r="U41" s="52"/>
      <c r="V41" s="52"/>
      <c r="W41" s="52"/>
      <c r="X41" s="52"/>
      <c r="Y41" s="1" t="b">
        <f t="shared" si="5"/>
        <v>1</v>
      </c>
      <c r="Z41" s="44">
        <f t="shared" si="6"/>
        <v>0.6</v>
      </c>
      <c r="AA41" s="45" t="b">
        <f t="shared" si="7"/>
        <v>1</v>
      </c>
      <c r="AB41" s="45" t="b">
        <f t="shared" si="8"/>
        <v>1</v>
      </c>
    </row>
    <row r="42" spans="1:28" ht="30" customHeight="1" x14ac:dyDescent="0.25">
      <c r="A42" s="217">
        <v>40</v>
      </c>
      <c r="B42" s="54" t="s">
        <v>759</v>
      </c>
      <c r="C42" s="186" t="s">
        <v>338</v>
      </c>
      <c r="D42" s="69" t="s">
        <v>819</v>
      </c>
      <c r="E42" s="69">
        <v>1004032</v>
      </c>
      <c r="F42" s="187" t="s">
        <v>52</v>
      </c>
      <c r="G42" s="54" t="s">
        <v>890</v>
      </c>
      <c r="H42" s="54" t="s">
        <v>372</v>
      </c>
      <c r="I42" s="57">
        <v>3.0790000000000002</v>
      </c>
      <c r="J42" s="58" t="s">
        <v>891</v>
      </c>
      <c r="K42" s="49">
        <v>1198000.5</v>
      </c>
      <c r="L42" s="48">
        <v>718800</v>
      </c>
      <c r="M42" s="59">
        <f t="shared" si="4"/>
        <v>479200.5</v>
      </c>
      <c r="N42" s="60">
        <v>0.6</v>
      </c>
      <c r="O42" s="48"/>
      <c r="P42" s="48"/>
      <c r="Q42" s="52"/>
      <c r="R42" s="59">
        <f t="shared" si="11"/>
        <v>718800</v>
      </c>
      <c r="S42" s="59"/>
      <c r="T42" s="59"/>
      <c r="U42" s="52"/>
      <c r="V42" s="52"/>
      <c r="W42" s="52"/>
      <c r="X42" s="52"/>
      <c r="Y42" s="1" t="b">
        <f t="shared" si="5"/>
        <v>1</v>
      </c>
      <c r="Z42" s="44">
        <f t="shared" si="6"/>
        <v>0.6</v>
      </c>
      <c r="AA42" s="45" t="b">
        <f t="shared" si="7"/>
        <v>1</v>
      </c>
      <c r="AB42" s="45" t="b">
        <f t="shared" si="8"/>
        <v>1</v>
      </c>
    </row>
    <row r="43" spans="1:28" ht="30" customHeight="1" x14ac:dyDescent="0.25">
      <c r="A43" s="274">
        <v>41</v>
      </c>
      <c r="B43" s="54" t="s">
        <v>760</v>
      </c>
      <c r="C43" s="186" t="s">
        <v>338</v>
      </c>
      <c r="D43" s="69" t="s">
        <v>820</v>
      </c>
      <c r="E43" s="69">
        <v>1002062</v>
      </c>
      <c r="F43" s="187" t="s">
        <v>50</v>
      </c>
      <c r="G43" s="54" t="s">
        <v>892</v>
      </c>
      <c r="H43" s="54" t="s">
        <v>100</v>
      </c>
      <c r="I43" s="57">
        <v>0.94399999999999995</v>
      </c>
      <c r="J43" s="58" t="s">
        <v>642</v>
      </c>
      <c r="K43" s="49">
        <v>913208</v>
      </c>
      <c r="L43" s="48">
        <v>547924</v>
      </c>
      <c r="M43" s="59">
        <f t="shared" si="4"/>
        <v>365284</v>
      </c>
      <c r="N43" s="60">
        <v>0.6</v>
      </c>
      <c r="O43" s="48"/>
      <c r="P43" s="48"/>
      <c r="Q43" s="52"/>
      <c r="R43" s="59">
        <f t="shared" si="11"/>
        <v>547924</v>
      </c>
      <c r="S43" s="59"/>
      <c r="T43" s="59"/>
      <c r="U43" s="52"/>
      <c r="V43" s="52"/>
      <c r="W43" s="52"/>
      <c r="X43" s="52"/>
      <c r="Y43" s="1" t="b">
        <f t="shared" si="5"/>
        <v>1</v>
      </c>
      <c r="Z43" s="44">
        <f t="shared" si="6"/>
        <v>0.6</v>
      </c>
      <c r="AA43" s="45" t="b">
        <f t="shared" si="7"/>
        <v>1</v>
      </c>
      <c r="AB43" s="45" t="b">
        <f t="shared" si="8"/>
        <v>1</v>
      </c>
    </row>
    <row r="44" spans="1:28" ht="30" customHeight="1" x14ac:dyDescent="0.25">
      <c r="A44" s="217">
        <v>42</v>
      </c>
      <c r="B44" s="54" t="s">
        <v>761</v>
      </c>
      <c r="C44" s="186" t="s">
        <v>338</v>
      </c>
      <c r="D44" s="69" t="s">
        <v>102</v>
      </c>
      <c r="E44" s="69" t="s">
        <v>103</v>
      </c>
      <c r="F44" s="187" t="s">
        <v>62</v>
      </c>
      <c r="G44" s="54" t="s">
        <v>893</v>
      </c>
      <c r="H44" s="54" t="s">
        <v>100</v>
      </c>
      <c r="I44" s="57">
        <v>1.2090000000000001</v>
      </c>
      <c r="J44" s="58" t="s">
        <v>402</v>
      </c>
      <c r="K44" s="49">
        <v>1155735</v>
      </c>
      <c r="L44" s="48">
        <v>577867</v>
      </c>
      <c r="M44" s="59">
        <f t="shared" si="4"/>
        <v>577868</v>
      </c>
      <c r="N44" s="60">
        <v>0.5</v>
      </c>
      <c r="O44" s="48"/>
      <c r="P44" s="48"/>
      <c r="Q44" s="52"/>
      <c r="R44" s="59">
        <f t="shared" si="11"/>
        <v>577867</v>
      </c>
      <c r="S44" s="59"/>
      <c r="T44" s="59"/>
      <c r="U44" s="52"/>
      <c r="V44" s="52"/>
      <c r="W44" s="52"/>
      <c r="X44" s="52"/>
      <c r="Y44" s="1" t="b">
        <f t="shared" si="5"/>
        <v>1</v>
      </c>
      <c r="Z44" s="44">
        <f t="shared" si="6"/>
        <v>0.5</v>
      </c>
      <c r="AA44" s="45" t="b">
        <f t="shared" si="7"/>
        <v>1</v>
      </c>
      <c r="AB44" s="45" t="b">
        <f t="shared" si="8"/>
        <v>1</v>
      </c>
    </row>
    <row r="45" spans="1:28" ht="30" customHeight="1" x14ac:dyDescent="0.25">
      <c r="A45" s="274">
        <v>43</v>
      </c>
      <c r="B45" s="54" t="s">
        <v>762</v>
      </c>
      <c r="C45" s="186" t="s">
        <v>338</v>
      </c>
      <c r="D45" s="69" t="s">
        <v>160</v>
      </c>
      <c r="E45" s="69">
        <v>1011012</v>
      </c>
      <c r="F45" s="187" t="s">
        <v>59</v>
      </c>
      <c r="G45" s="54" t="s">
        <v>894</v>
      </c>
      <c r="H45" s="54" t="s">
        <v>372</v>
      </c>
      <c r="I45" s="57">
        <v>0.68</v>
      </c>
      <c r="J45" s="58" t="s">
        <v>670</v>
      </c>
      <c r="K45" s="49">
        <v>811419</v>
      </c>
      <c r="L45" s="48">
        <v>486851</v>
      </c>
      <c r="M45" s="59">
        <f t="shared" si="4"/>
        <v>324568</v>
      </c>
      <c r="N45" s="60">
        <v>0.6</v>
      </c>
      <c r="O45" s="48"/>
      <c r="P45" s="48"/>
      <c r="Q45" s="52"/>
      <c r="R45" s="59">
        <f t="shared" si="11"/>
        <v>486851</v>
      </c>
      <c r="S45" s="59"/>
      <c r="T45" s="59"/>
      <c r="U45" s="52"/>
      <c r="V45" s="52"/>
      <c r="W45" s="52"/>
      <c r="X45" s="52"/>
      <c r="Y45" s="1" t="b">
        <f t="shared" si="5"/>
        <v>1</v>
      </c>
      <c r="Z45" s="44">
        <f t="shared" si="6"/>
        <v>0.6</v>
      </c>
      <c r="AA45" s="45" t="b">
        <f t="shared" si="7"/>
        <v>1</v>
      </c>
      <c r="AB45" s="45" t="b">
        <f t="shared" si="8"/>
        <v>1</v>
      </c>
    </row>
    <row r="46" spans="1:28" ht="30" customHeight="1" x14ac:dyDescent="0.25">
      <c r="A46" s="217">
        <v>44</v>
      </c>
      <c r="B46" s="54" t="s">
        <v>763</v>
      </c>
      <c r="C46" s="186" t="s">
        <v>338</v>
      </c>
      <c r="D46" s="69" t="s">
        <v>155</v>
      </c>
      <c r="E46" s="69">
        <v>1012082</v>
      </c>
      <c r="F46" s="187" t="s">
        <v>60</v>
      </c>
      <c r="G46" s="54" t="s">
        <v>895</v>
      </c>
      <c r="H46" s="54" t="s">
        <v>94</v>
      </c>
      <c r="I46" s="57">
        <v>1.4</v>
      </c>
      <c r="J46" s="58" t="s">
        <v>896</v>
      </c>
      <c r="K46" s="49">
        <v>1359288</v>
      </c>
      <c r="L46" s="48">
        <v>815572</v>
      </c>
      <c r="M46" s="59">
        <f t="shared" si="4"/>
        <v>543716</v>
      </c>
      <c r="N46" s="60">
        <v>0.6</v>
      </c>
      <c r="O46" s="48"/>
      <c r="P46" s="48"/>
      <c r="Q46" s="52"/>
      <c r="R46" s="59">
        <f t="shared" si="11"/>
        <v>815572</v>
      </c>
      <c r="S46" s="59"/>
      <c r="T46" s="59"/>
      <c r="U46" s="52"/>
      <c r="V46" s="52"/>
      <c r="W46" s="52"/>
      <c r="X46" s="52"/>
      <c r="Y46" s="1" t="b">
        <f t="shared" si="5"/>
        <v>1</v>
      </c>
      <c r="Z46" s="44">
        <f t="shared" si="6"/>
        <v>0.6</v>
      </c>
      <c r="AA46" s="45" t="b">
        <f t="shared" si="7"/>
        <v>1</v>
      </c>
      <c r="AB46" s="45" t="b">
        <f t="shared" si="8"/>
        <v>1</v>
      </c>
    </row>
    <row r="47" spans="1:28" ht="30" customHeight="1" x14ac:dyDescent="0.25">
      <c r="A47" s="274">
        <v>45</v>
      </c>
      <c r="B47" s="54" t="s">
        <v>764</v>
      </c>
      <c r="C47" s="186" t="s">
        <v>338</v>
      </c>
      <c r="D47" s="69" t="s">
        <v>821</v>
      </c>
      <c r="E47" s="69">
        <v>1011022</v>
      </c>
      <c r="F47" s="187" t="s">
        <v>59</v>
      </c>
      <c r="G47" s="54" t="s">
        <v>897</v>
      </c>
      <c r="H47" s="54" t="s">
        <v>100</v>
      </c>
      <c r="I47" s="57">
        <v>0.43</v>
      </c>
      <c r="J47" s="58" t="s">
        <v>898</v>
      </c>
      <c r="K47" s="49">
        <v>568020</v>
      </c>
      <c r="L47" s="48">
        <v>340812</v>
      </c>
      <c r="M47" s="59">
        <f t="shared" si="4"/>
        <v>227208</v>
      </c>
      <c r="N47" s="60">
        <v>0.6</v>
      </c>
      <c r="O47" s="48"/>
      <c r="P47" s="48"/>
      <c r="Q47" s="52"/>
      <c r="R47" s="59">
        <f t="shared" si="11"/>
        <v>340812</v>
      </c>
      <c r="S47" s="59"/>
      <c r="T47" s="59"/>
      <c r="U47" s="52"/>
      <c r="V47" s="52"/>
      <c r="W47" s="52"/>
      <c r="X47" s="52"/>
      <c r="Y47" s="1" t="b">
        <f t="shared" si="5"/>
        <v>1</v>
      </c>
      <c r="Z47" s="44">
        <f t="shared" si="6"/>
        <v>0.6</v>
      </c>
      <c r="AA47" s="45" t="b">
        <f t="shared" si="7"/>
        <v>1</v>
      </c>
      <c r="AB47" s="45" t="b">
        <f t="shared" si="8"/>
        <v>1</v>
      </c>
    </row>
    <row r="48" spans="1:28" ht="30" customHeight="1" x14ac:dyDescent="0.25">
      <c r="A48" s="217">
        <v>46</v>
      </c>
      <c r="B48" s="54" t="s">
        <v>765</v>
      </c>
      <c r="C48" s="186" t="s">
        <v>338</v>
      </c>
      <c r="D48" s="69" t="s">
        <v>91</v>
      </c>
      <c r="E48" s="69">
        <v>1005011</v>
      </c>
      <c r="F48" s="187" t="s">
        <v>53</v>
      </c>
      <c r="G48" s="54" t="s">
        <v>899</v>
      </c>
      <c r="H48" s="54" t="s">
        <v>372</v>
      </c>
      <c r="I48" s="57">
        <v>1.9179999999999999</v>
      </c>
      <c r="J48" s="58" t="s">
        <v>900</v>
      </c>
      <c r="K48" s="49">
        <v>1200000</v>
      </c>
      <c r="L48" s="48">
        <v>600000</v>
      </c>
      <c r="M48" s="59">
        <f t="shared" si="4"/>
        <v>600000</v>
      </c>
      <c r="N48" s="60">
        <v>0.5</v>
      </c>
      <c r="O48" s="48"/>
      <c r="P48" s="48"/>
      <c r="Q48" s="52"/>
      <c r="R48" s="59">
        <f t="shared" si="11"/>
        <v>600000</v>
      </c>
      <c r="S48" s="59"/>
      <c r="T48" s="59"/>
      <c r="U48" s="52"/>
      <c r="V48" s="52"/>
      <c r="W48" s="52"/>
      <c r="X48" s="52"/>
      <c r="Y48" s="1" t="b">
        <f t="shared" si="5"/>
        <v>1</v>
      </c>
      <c r="Z48" s="44">
        <f t="shared" si="6"/>
        <v>0.5</v>
      </c>
      <c r="AA48" s="45" t="b">
        <f t="shared" si="7"/>
        <v>1</v>
      </c>
      <c r="AB48" s="45" t="b">
        <f t="shared" si="8"/>
        <v>1</v>
      </c>
    </row>
    <row r="49" spans="1:28" ht="30" customHeight="1" x14ac:dyDescent="0.25">
      <c r="A49" s="274">
        <v>47</v>
      </c>
      <c r="B49" s="54" t="s">
        <v>766</v>
      </c>
      <c r="C49" s="186" t="s">
        <v>338</v>
      </c>
      <c r="D49" s="69" t="s">
        <v>577</v>
      </c>
      <c r="E49" s="69">
        <v>1008072</v>
      </c>
      <c r="F49" s="187" t="s">
        <v>56</v>
      </c>
      <c r="G49" s="54" t="s">
        <v>901</v>
      </c>
      <c r="H49" s="54" t="s">
        <v>372</v>
      </c>
      <c r="I49" s="57">
        <v>2.19</v>
      </c>
      <c r="J49" s="58" t="s">
        <v>642</v>
      </c>
      <c r="K49" s="49">
        <v>875347</v>
      </c>
      <c r="L49" s="48">
        <v>437673</v>
      </c>
      <c r="M49" s="59">
        <f t="shared" si="4"/>
        <v>437674</v>
      </c>
      <c r="N49" s="60">
        <v>0.5</v>
      </c>
      <c r="O49" s="48"/>
      <c r="P49" s="48"/>
      <c r="Q49" s="52"/>
      <c r="R49" s="59">
        <f t="shared" si="11"/>
        <v>437673</v>
      </c>
      <c r="S49" s="59"/>
      <c r="T49" s="59"/>
      <c r="U49" s="52"/>
      <c r="V49" s="52"/>
      <c r="W49" s="52"/>
      <c r="X49" s="52"/>
      <c r="Y49" s="1" t="b">
        <f t="shared" si="5"/>
        <v>1</v>
      </c>
      <c r="Z49" s="44">
        <f t="shared" si="6"/>
        <v>0.5</v>
      </c>
      <c r="AA49" s="45" t="b">
        <f t="shared" si="7"/>
        <v>1</v>
      </c>
      <c r="AB49" s="45" t="b">
        <f t="shared" si="8"/>
        <v>1</v>
      </c>
    </row>
    <row r="50" spans="1:28" ht="30" customHeight="1" x14ac:dyDescent="0.25">
      <c r="A50" s="217">
        <v>48</v>
      </c>
      <c r="B50" s="54" t="s">
        <v>767</v>
      </c>
      <c r="C50" s="186" t="s">
        <v>338</v>
      </c>
      <c r="D50" s="69" t="s">
        <v>601</v>
      </c>
      <c r="E50" s="69">
        <v>1013032</v>
      </c>
      <c r="F50" s="187" t="s">
        <v>61</v>
      </c>
      <c r="G50" s="54" t="s">
        <v>902</v>
      </c>
      <c r="H50" s="54" t="s">
        <v>372</v>
      </c>
      <c r="I50" s="57">
        <v>0.82499999999999996</v>
      </c>
      <c r="J50" s="58" t="s">
        <v>394</v>
      </c>
      <c r="K50" s="49">
        <v>327408</v>
      </c>
      <c r="L50" s="48">
        <v>196444</v>
      </c>
      <c r="M50" s="59">
        <f t="shared" si="4"/>
        <v>130964</v>
      </c>
      <c r="N50" s="60">
        <v>0.6</v>
      </c>
      <c r="O50" s="48"/>
      <c r="P50" s="48"/>
      <c r="Q50" s="52"/>
      <c r="R50" s="59">
        <f t="shared" si="11"/>
        <v>196444</v>
      </c>
      <c r="S50" s="59"/>
      <c r="T50" s="59"/>
      <c r="U50" s="52"/>
      <c r="V50" s="52"/>
      <c r="W50" s="52"/>
      <c r="X50" s="52"/>
      <c r="Y50" s="1" t="b">
        <f t="shared" si="5"/>
        <v>1</v>
      </c>
      <c r="Z50" s="44">
        <f t="shared" si="6"/>
        <v>0.6</v>
      </c>
      <c r="AA50" s="45" t="b">
        <f t="shared" si="7"/>
        <v>1</v>
      </c>
      <c r="AB50" s="45" t="b">
        <f t="shared" si="8"/>
        <v>1</v>
      </c>
    </row>
    <row r="51" spans="1:28" ht="30" customHeight="1" x14ac:dyDescent="0.25">
      <c r="A51" s="274">
        <v>49</v>
      </c>
      <c r="B51" s="54" t="s">
        <v>768</v>
      </c>
      <c r="C51" s="186" t="s">
        <v>338</v>
      </c>
      <c r="D51" s="69" t="s">
        <v>357</v>
      </c>
      <c r="E51" s="69">
        <v>1017072</v>
      </c>
      <c r="F51" s="187" t="s">
        <v>65</v>
      </c>
      <c r="G51" s="54" t="s">
        <v>903</v>
      </c>
      <c r="H51" s="54" t="s">
        <v>100</v>
      </c>
      <c r="I51" s="57">
        <v>2.101</v>
      </c>
      <c r="J51" s="58" t="s">
        <v>399</v>
      </c>
      <c r="K51" s="49">
        <v>6460929</v>
      </c>
      <c r="L51" s="48">
        <v>4522650</v>
      </c>
      <c r="M51" s="59">
        <f t="shared" si="4"/>
        <v>1938279</v>
      </c>
      <c r="N51" s="60">
        <v>0.7</v>
      </c>
      <c r="O51" s="48"/>
      <c r="P51" s="48"/>
      <c r="Q51" s="52"/>
      <c r="R51" s="59">
        <f t="shared" si="11"/>
        <v>4522650</v>
      </c>
      <c r="S51" s="59"/>
      <c r="T51" s="59"/>
      <c r="U51" s="52"/>
      <c r="V51" s="52"/>
      <c r="W51" s="52"/>
      <c r="X51" s="52"/>
      <c r="Y51" s="1" t="b">
        <f t="shared" si="5"/>
        <v>1</v>
      </c>
      <c r="Z51" s="44">
        <f t="shared" si="6"/>
        <v>0.7</v>
      </c>
      <c r="AA51" s="45" t="b">
        <f t="shared" si="7"/>
        <v>1</v>
      </c>
      <c r="AB51" s="45" t="b">
        <f t="shared" si="8"/>
        <v>1</v>
      </c>
    </row>
    <row r="52" spans="1:28" ht="30" customHeight="1" x14ac:dyDescent="0.25">
      <c r="A52" s="217">
        <v>50</v>
      </c>
      <c r="B52" s="54" t="s">
        <v>769</v>
      </c>
      <c r="C52" s="186" t="s">
        <v>338</v>
      </c>
      <c r="D52" s="69" t="s">
        <v>822</v>
      </c>
      <c r="E52" s="69">
        <v>1007012</v>
      </c>
      <c r="F52" s="187" t="s">
        <v>55</v>
      </c>
      <c r="G52" s="54" t="s">
        <v>904</v>
      </c>
      <c r="H52" s="54" t="s">
        <v>100</v>
      </c>
      <c r="I52" s="57">
        <v>0.78500000000000003</v>
      </c>
      <c r="J52" s="58" t="s">
        <v>392</v>
      </c>
      <c r="K52" s="49">
        <v>1531081</v>
      </c>
      <c r="L52" s="48">
        <v>918648</v>
      </c>
      <c r="M52" s="59">
        <f t="shared" si="4"/>
        <v>612433</v>
      </c>
      <c r="N52" s="60">
        <v>0.6</v>
      </c>
      <c r="O52" s="48"/>
      <c r="P52" s="48"/>
      <c r="Q52" s="52"/>
      <c r="R52" s="59">
        <f t="shared" si="11"/>
        <v>918648</v>
      </c>
      <c r="S52" s="59"/>
      <c r="T52" s="59"/>
      <c r="U52" s="52"/>
      <c r="V52" s="52"/>
      <c r="W52" s="52"/>
      <c r="X52" s="52"/>
      <c r="Y52" s="1" t="b">
        <f t="shared" si="5"/>
        <v>1</v>
      </c>
      <c r="Z52" s="44">
        <f t="shared" si="6"/>
        <v>0.6</v>
      </c>
      <c r="AA52" s="45" t="b">
        <f t="shared" si="7"/>
        <v>1</v>
      </c>
      <c r="AB52" s="45" t="b">
        <f t="shared" si="8"/>
        <v>1</v>
      </c>
    </row>
    <row r="53" spans="1:28" ht="30" customHeight="1" x14ac:dyDescent="0.25">
      <c r="A53" s="274">
        <v>51</v>
      </c>
      <c r="B53" s="54" t="s">
        <v>770</v>
      </c>
      <c r="C53" s="186" t="s">
        <v>338</v>
      </c>
      <c r="D53" s="69" t="s">
        <v>585</v>
      </c>
      <c r="E53" s="69">
        <v>1018043</v>
      </c>
      <c r="F53" s="187" t="s">
        <v>66</v>
      </c>
      <c r="G53" s="54" t="s">
        <v>905</v>
      </c>
      <c r="H53" s="54" t="s">
        <v>372</v>
      </c>
      <c r="I53" s="57">
        <v>0.93</v>
      </c>
      <c r="J53" s="58" t="s">
        <v>400</v>
      </c>
      <c r="K53" s="49">
        <v>383602</v>
      </c>
      <c r="L53" s="48">
        <v>230161</v>
      </c>
      <c r="M53" s="59">
        <f t="shared" si="4"/>
        <v>153441</v>
      </c>
      <c r="N53" s="60">
        <v>0.6</v>
      </c>
      <c r="O53" s="48"/>
      <c r="P53" s="48"/>
      <c r="Q53" s="52"/>
      <c r="R53" s="59">
        <f t="shared" si="11"/>
        <v>230161</v>
      </c>
      <c r="S53" s="59"/>
      <c r="T53" s="59"/>
      <c r="U53" s="52"/>
      <c r="V53" s="52"/>
      <c r="W53" s="52"/>
      <c r="X53" s="52"/>
      <c r="Y53" s="1" t="b">
        <f t="shared" si="5"/>
        <v>1</v>
      </c>
      <c r="Z53" s="44">
        <f t="shared" si="6"/>
        <v>0.6</v>
      </c>
      <c r="AA53" s="45" t="b">
        <f t="shared" si="7"/>
        <v>1</v>
      </c>
      <c r="AB53" s="45" t="b">
        <f t="shared" si="8"/>
        <v>1</v>
      </c>
    </row>
    <row r="54" spans="1:28" ht="30" customHeight="1" x14ac:dyDescent="0.25">
      <c r="A54" s="217">
        <v>52</v>
      </c>
      <c r="B54" s="54" t="s">
        <v>771</v>
      </c>
      <c r="C54" s="186" t="s">
        <v>338</v>
      </c>
      <c r="D54" s="69" t="s">
        <v>823</v>
      </c>
      <c r="E54" s="69">
        <v>1012102</v>
      </c>
      <c r="F54" s="187" t="s">
        <v>60</v>
      </c>
      <c r="G54" s="54" t="s">
        <v>906</v>
      </c>
      <c r="H54" s="54" t="s">
        <v>100</v>
      </c>
      <c r="I54" s="57">
        <v>1.67</v>
      </c>
      <c r="J54" s="58" t="s">
        <v>388</v>
      </c>
      <c r="K54" s="49">
        <v>511000</v>
      </c>
      <c r="L54" s="48">
        <v>255500</v>
      </c>
      <c r="M54" s="59">
        <f t="shared" si="4"/>
        <v>255500</v>
      </c>
      <c r="N54" s="60">
        <v>0.5</v>
      </c>
      <c r="O54" s="48"/>
      <c r="P54" s="48"/>
      <c r="Q54" s="52"/>
      <c r="R54" s="59">
        <f t="shared" si="11"/>
        <v>255500</v>
      </c>
      <c r="S54" s="59"/>
      <c r="T54" s="59"/>
      <c r="U54" s="52"/>
      <c r="V54" s="52"/>
      <c r="W54" s="52"/>
      <c r="X54" s="52"/>
      <c r="Y54" s="1" t="b">
        <f t="shared" si="5"/>
        <v>1</v>
      </c>
      <c r="Z54" s="44">
        <f t="shared" si="6"/>
        <v>0.5</v>
      </c>
      <c r="AA54" s="45" t="b">
        <f t="shared" si="7"/>
        <v>1</v>
      </c>
      <c r="AB54" s="45" t="b">
        <f t="shared" si="8"/>
        <v>1</v>
      </c>
    </row>
    <row r="55" spans="1:28" ht="30" customHeight="1" x14ac:dyDescent="0.25">
      <c r="A55" s="274">
        <v>53</v>
      </c>
      <c r="B55" s="54" t="s">
        <v>773</v>
      </c>
      <c r="C55" s="186" t="s">
        <v>338</v>
      </c>
      <c r="D55" s="69" t="s">
        <v>824</v>
      </c>
      <c r="E55" s="69">
        <v>1015072</v>
      </c>
      <c r="F55" s="187" t="s">
        <v>63</v>
      </c>
      <c r="G55" s="54" t="s">
        <v>908</v>
      </c>
      <c r="H55" s="54" t="s">
        <v>372</v>
      </c>
      <c r="I55" s="57">
        <v>0.95</v>
      </c>
      <c r="J55" s="58" t="s">
        <v>909</v>
      </c>
      <c r="K55" s="49">
        <v>441069</v>
      </c>
      <c r="L55" s="48">
        <v>220534</v>
      </c>
      <c r="M55" s="59">
        <f t="shared" si="4"/>
        <v>220535</v>
      </c>
      <c r="N55" s="60">
        <v>0.5</v>
      </c>
      <c r="O55" s="48"/>
      <c r="P55" s="48"/>
      <c r="Q55" s="52"/>
      <c r="R55" s="59">
        <f t="shared" si="11"/>
        <v>220534</v>
      </c>
      <c r="S55" s="59"/>
      <c r="T55" s="59"/>
      <c r="U55" s="52"/>
      <c r="V55" s="52"/>
      <c r="W55" s="52"/>
      <c r="X55" s="52"/>
      <c r="Y55" s="1" t="b">
        <f t="shared" si="5"/>
        <v>1</v>
      </c>
      <c r="Z55" s="44">
        <f t="shared" si="6"/>
        <v>0.5</v>
      </c>
      <c r="AA55" s="45" t="b">
        <f t="shared" si="7"/>
        <v>1</v>
      </c>
      <c r="AB55" s="45" t="b">
        <f t="shared" si="8"/>
        <v>1</v>
      </c>
    </row>
    <row r="56" spans="1:28" ht="30" customHeight="1" x14ac:dyDescent="0.25">
      <c r="A56" s="217">
        <v>54</v>
      </c>
      <c r="B56" s="54" t="s">
        <v>774</v>
      </c>
      <c r="C56" s="186" t="s">
        <v>338</v>
      </c>
      <c r="D56" s="69" t="s">
        <v>825</v>
      </c>
      <c r="E56" s="69">
        <v>1002011</v>
      </c>
      <c r="F56" s="187" t="s">
        <v>50</v>
      </c>
      <c r="G56" s="54" t="s">
        <v>910</v>
      </c>
      <c r="H56" s="54" t="s">
        <v>100</v>
      </c>
      <c r="I56" s="57">
        <v>0.59699999999999998</v>
      </c>
      <c r="J56" s="58" t="s">
        <v>911</v>
      </c>
      <c r="K56" s="49">
        <v>4352000</v>
      </c>
      <c r="L56" s="48">
        <v>2176000</v>
      </c>
      <c r="M56" s="59">
        <f t="shared" si="4"/>
        <v>2176000</v>
      </c>
      <c r="N56" s="60">
        <v>0.5</v>
      </c>
      <c r="O56" s="48"/>
      <c r="P56" s="48"/>
      <c r="Q56" s="52"/>
      <c r="R56" s="59">
        <f t="shared" si="11"/>
        <v>2176000</v>
      </c>
      <c r="S56" s="59"/>
      <c r="T56" s="59"/>
      <c r="U56" s="52"/>
      <c r="V56" s="52"/>
      <c r="W56" s="52"/>
      <c r="X56" s="52"/>
      <c r="Y56" s="1" t="b">
        <f t="shared" si="5"/>
        <v>1</v>
      </c>
      <c r="Z56" s="44">
        <f t="shared" si="6"/>
        <v>0.5</v>
      </c>
      <c r="AA56" s="45" t="b">
        <f t="shared" si="7"/>
        <v>1</v>
      </c>
      <c r="AB56" s="45" t="b">
        <f t="shared" si="8"/>
        <v>1</v>
      </c>
    </row>
    <row r="57" spans="1:28" ht="30" customHeight="1" x14ac:dyDescent="0.25">
      <c r="A57" s="274">
        <v>55</v>
      </c>
      <c r="B57" s="54" t="s">
        <v>775</v>
      </c>
      <c r="C57" s="186" t="s">
        <v>338</v>
      </c>
      <c r="D57" s="69" t="s">
        <v>546</v>
      </c>
      <c r="E57" s="69">
        <v>1007043</v>
      </c>
      <c r="F57" s="187" t="s">
        <v>55</v>
      </c>
      <c r="G57" s="54" t="s">
        <v>912</v>
      </c>
      <c r="H57" s="54" t="s">
        <v>94</v>
      </c>
      <c r="I57" s="57">
        <v>0.23599999999999999</v>
      </c>
      <c r="J57" s="58" t="s">
        <v>434</v>
      </c>
      <c r="K57" s="49">
        <v>1590741</v>
      </c>
      <c r="L57" s="48">
        <v>1272592</v>
      </c>
      <c r="M57" s="59">
        <f t="shared" si="4"/>
        <v>318149</v>
      </c>
      <c r="N57" s="60">
        <v>0.8</v>
      </c>
      <c r="O57" s="48"/>
      <c r="P57" s="48"/>
      <c r="Q57" s="52"/>
      <c r="R57" s="59">
        <f t="shared" si="11"/>
        <v>1272592</v>
      </c>
      <c r="S57" s="59"/>
      <c r="T57" s="59"/>
      <c r="U57" s="52"/>
      <c r="V57" s="52"/>
      <c r="W57" s="52"/>
      <c r="X57" s="52"/>
      <c r="Y57" s="1" t="b">
        <f t="shared" si="5"/>
        <v>1</v>
      </c>
      <c r="Z57" s="44">
        <f t="shared" si="6"/>
        <v>0.8</v>
      </c>
      <c r="AA57" s="45" t="b">
        <f t="shared" si="7"/>
        <v>1</v>
      </c>
      <c r="AB57" s="45" t="b">
        <f t="shared" si="8"/>
        <v>1</v>
      </c>
    </row>
    <row r="58" spans="1:28" ht="30" customHeight="1" x14ac:dyDescent="0.25">
      <c r="A58" s="217">
        <v>56</v>
      </c>
      <c r="B58" s="54" t="s">
        <v>776</v>
      </c>
      <c r="C58" s="186" t="s">
        <v>338</v>
      </c>
      <c r="D58" s="69" t="s">
        <v>810</v>
      </c>
      <c r="E58" s="69" t="s">
        <v>811</v>
      </c>
      <c r="F58" s="187" t="s">
        <v>51</v>
      </c>
      <c r="G58" s="54" t="s">
        <v>913</v>
      </c>
      <c r="H58" s="54" t="s">
        <v>100</v>
      </c>
      <c r="I58" s="57">
        <v>1.347</v>
      </c>
      <c r="J58" s="58" t="s">
        <v>434</v>
      </c>
      <c r="K58" s="49">
        <v>2380188</v>
      </c>
      <c r="L58" s="48">
        <v>1904150</v>
      </c>
      <c r="M58" s="59">
        <f t="shared" si="4"/>
        <v>476038</v>
      </c>
      <c r="N58" s="60">
        <v>0.8</v>
      </c>
      <c r="O58" s="48"/>
      <c r="P58" s="48"/>
      <c r="Q58" s="52"/>
      <c r="R58" s="59">
        <f t="shared" si="11"/>
        <v>1904150</v>
      </c>
      <c r="S58" s="59"/>
      <c r="T58" s="59"/>
      <c r="U58" s="52"/>
      <c r="V58" s="52"/>
      <c r="W58" s="52"/>
      <c r="X58" s="52"/>
      <c r="Y58" s="1" t="b">
        <f t="shared" si="5"/>
        <v>1</v>
      </c>
      <c r="Z58" s="44">
        <f t="shared" si="6"/>
        <v>0.8</v>
      </c>
      <c r="AA58" s="45" t="b">
        <f t="shared" si="7"/>
        <v>1</v>
      </c>
      <c r="AB58" s="45" t="b">
        <f t="shared" si="8"/>
        <v>1</v>
      </c>
    </row>
    <row r="59" spans="1:28" ht="30" customHeight="1" x14ac:dyDescent="0.25">
      <c r="A59" s="274">
        <v>57</v>
      </c>
      <c r="B59" s="54" t="s">
        <v>778</v>
      </c>
      <c r="C59" s="186" t="s">
        <v>338</v>
      </c>
      <c r="D59" s="69" t="s">
        <v>580</v>
      </c>
      <c r="E59" s="69">
        <v>1013062</v>
      </c>
      <c r="F59" s="187" t="s">
        <v>61</v>
      </c>
      <c r="G59" s="54" t="s">
        <v>915</v>
      </c>
      <c r="H59" s="54" t="s">
        <v>372</v>
      </c>
      <c r="I59" s="57">
        <v>1.161</v>
      </c>
      <c r="J59" s="58" t="s">
        <v>678</v>
      </c>
      <c r="K59" s="49">
        <v>793393</v>
      </c>
      <c r="L59" s="48">
        <v>396696</v>
      </c>
      <c r="M59" s="59">
        <f t="shared" si="4"/>
        <v>396697</v>
      </c>
      <c r="N59" s="60">
        <v>0.5</v>
      </c>
      <c r="O59" s="48"/>
      <c r="P59" s="48"/>
      <c r="Q59" s="52"/>
      <c r="R59" s="59">
        <f t="shared" si="11"/>
        <v>396696</v>
      </c>
      <c r="S59" s="59"/>
      <c r="T59" s="59"/>
      <c r="U59" s="52"/>
      <c r="V59" s="52"/>
      <c r="W59" s="52"/>
      <c r="X59" s="52"/>
      <c r="Y59" s="1" t="b">
        <f t="shared" si="5"/>
        <v>1</v>
      </c>
      <c r="Z59" s="44">
        <f t="shared" si="6"/>
        <v>0.5</v>
      </c>
      <c r="AA59" s="45" t="b">
        <f t="shared" si="7"/>
        <v>1</v>
      </c>
      <c r="AB59" s="45" t="b">
        <f t="shared" si="8"/>
        <v>1</v>
      </c>
    </row>
    <row r="60" spans="1:28" ht="30" customHeight="1" x14ac:dyDescent="0.25">
      <c r="A60" s="217">
        <v>58</v>
      </c>
      <c r="B60" s="54" t="s">
        <v>779</v>
      </c>
      <c r="C60" s="186" t="s">
        <v>338</v>
      </c>
      <c r="D60" s="69" t="s">
        <v>826</v>
      </c>
      <c r="E60" s="69">
        <v>1008011</v>
      </c>
      <c r="F60" s="187" t="s">
        <v>56</v>
      </c>
      <c r="G60" s="54" t="s">
        <v>916</v>
      </c>
      <c r="H60" s="54" t="s">
        <v>94</v>
      </c>
      <c r="I60" s="57">
        <v>0.45400000000000001</v>
      </c>
      <c r="J60" s="58" t="s">
        <v>626</v>
      </c>
      <c r="K60" s="49">
        <v>3106558</v>
      </c>
      <c r="L60" s="48">
        <v>1553279</v>
      </c>
      <c r="M60" s="59">
        <f t="shared" si="4"/>
        <v>1553279</v>
      </c>
      <c r="N60" s="60">
        <v>0.5</v>
      </c>
      <c r="O60" s="48"/>
      <c r="P60" s="48"/>
      <c r="Q60" s="52"/>
      <c r="R60" s="59">
        <f t="shared" si="11"/>
        <v>1553279</v>
      </c>
      <c r="S60" s="59"/>
      <c r="T60" s="59"/>
      <c r="U60" s="52"/>
      <c r="V60" s="52"/>
      <c r="W60" s="52"/>
      <c r="X60" s="52"/>
      <c r="Y60" s="1" t="b">
        <f t="shared" si="5"/>
        <v>1</v>
      </c>
      <c r="Z60" s="44">
        <f t="shared" si="6"/>
        <v>0.5</v>
      </c>
      <c r="AA60" s="45" t="b">
        <f t="shared" si="7"/>
        <v>1</v>
      </c>
      <c r="AB60" s="45" t="b">
        <f t="shared" si="8"/>
        <v>1</v>
      </c>
    </row>
    <row r="61" spans="1:28" ht="30" customHeight="1" x14ac:dyDescent="0.25">
      <c r="A61" s="274">
        <v>59</v>
      </c>
      <c r="B61" s="54" t="s">
        <v>780</v>
      </c>
      <c r="C61" s="186" t="s">
        <v>338</v>
      </c>
      <c r="D61" s="69" t="s">
        <v>827</v>
      </c>
      <c r="E61" s="69">
        <v>1002022</v>
      </c>
      <c r="F61" s="187" t="s">
        <v>50</v>
      </c>
      <c r="G61" s="54" t="s">
        <v>917</v>
      </c>
      <c r="H61" s="54" t="s">
        <v>100</v>
      </c>
      <c r="I61" s="57">
        <v>0.995</v>
      </c>
      <c r="J61" s="58" t="s">
        <v>678</v>
      </c>
      <c r="K61" s="49">
        <v>998162</v>
      </c>
      <c r="L61" s="48">
        <v>499081</v>
      </c>
      <c r="M61" s="59">
        <f t="shared" si="4"/>
        <v>499081</v>
      </c>
      <c r="N61" s="60">
        <v>0.5</v>
      </c>
      <c r="O61" s="48"/>
      <c r="P61" s="48"/>
      <c r="Q61" s="52"/>
      <c r="R61" s="59">
        <f t="shared" si="11"/>
        <v>499081</v>
      </c>
      <c r="S61" s="59"/>
      <c r="T61" s="59"/>
      <c r="U61" s="52"/>
      <c r="V61" s="52"/>
      <c r="W61" s="52"/>
      <c r="X61" s="52"/>
      <c r="Y61" s="1" t="b">
        <f t="shared" ref="Y61:Y81" si="12">L61=SUM(O61:X61)</f>
        <v>1</v>
      </c>
      <c r="Z61" s="44">
        <f t="shared" ref="Z61:Z81" si="13">ROUND(L61/K61,4)</f>
        <v>0.5</v>
      </c>
      <c r="AA61" s="45" t="b">
        <f t="shared" ref="AA61:AA81" si="14">Z61=N61</f>
        <v>1</v>
      </c>
      <c r="AB61" s="45" t="b">
        <f t="shared" ref="AB61:AB81" si="15">K61=L61+M61</f>
        <v>1</v>
      </c>
    </row>
    <row r="62" spans="1:28" ht="30" customHeight="1" x14ac:dyDescent="0.25">
      <c r="A62" s="217">
        <v>60</v>
      </c>
      <c r="B62" s="54" t="s">
        <v>781</v>
      </c>
      <c r="C62" s="186" t="s">
        <v>338</v>
      </c>
      <c r="D62" s="69" t="s">
        <v>828</v>
      </c>
      <c r="E62" s="69">
        <v>1004063</v>
      </c>
      <c r="F62" s="187" t="s">
        <v>52</v>
      </c>
      <c r="G62" s="54" t="s">
        <v>918</v>
      </c>
      <c r="H62" s="54" t="s">
        <v>94</v>
      </c>
      <c r="I62" s="57">
        <v>0.26100000000000001</v>
      </c>
      <c r="J62" s="58" t="s">
        <v>633</v>
      </c>
      <c r="K62" s="49">
        <v>1700774</v>
      </c>
      <c r="L62" s="48">
        <v>850387</v>
      </c>
      <c r="M62" s="59">
        <f t="shared" si="4"/>
        <v>850387</v>
      </c>
      <c r="N62" s="60">
        <v>0.5</v>
      </c>
      <c r="O62" s="48"/>
      <c r="P62" s="48"/>
      <c r="Q62" s="52"/>
      <c r="R62" s="59">
        <f t="shared" si="11"/>
        <v>850387</v>
      </c>
      <c r="S62" s="59"/>
      <c r="T62" s="59"/>
      <c r="U62" s="52"/>
      <c r="V62" s="52"/>
      <c r="W62" s="52"/>
      <c r="X62" s="52"/>
      <c r="Y62" s="1" t="b">
        <f t="shared" si="12"/>
        <v>1</v>
      </c>
      <c r="Z62" s="44">
        <f t="shared" si="13"/>
        <v>0.5</v>
      </c>
      <c r="AA62" s="45" t="b">
        <f t="shared" si="14"/>
        <v>1</v>
      </c>
      <c r="AB62" s="45" t="b">
        <f t="shared" si="15"/>
        <v>1</v>
      </c>
    </row>
    <row r="63" spans="1:28" ht="30" customHeight="1" x14ac:dyDescent="0.25">
      <c r="A63" s="274">
        <v>61</v>
      </c>
      <c r="B63" s="54" t="s">
        <v>782</v>
      </c>
      <c r="C63" s="186" t="s">
        <v>338</v>
      </c>
      <c r="D63" s="69" t="s">
        <v>829</v>
      </c>
      <c r="E63" s="69">
        <v>1004011</v>
      </c>
      <c r="F63" s="187" t="s">
        <v>52</v>
      </c>
      <c r="G63" s="54" t="s">
        <v>919</v>
      </c>
      <c r="H63" s="54" t="s">
        <v>100</v>
      </c>
      <c r="I63" s="57">
        <v>0.35</v>
      </c>
      <c r="J63" s="58" t="s">
        <v>622</v>
      </c>
      <c r="K63" s="49">
        <v>1274312</v>
      </c>
      <c r="L63" s="48">
        <v>1019449</v>
      </c>
      <c r="M63" s="59">
        <f t="shared" si="4"/>
        <v>254863</v>
      </c>
      <c r="N63" s="60">
        <v>0.8</v>
      </c>
      <c r="O63" s="48"/>
      <c r="P63" s="48"/>
      <c r="Q63" s="52"/>
      <c r="R63" s="59">
        <f t="shared" si="11"/>
        <v>1019449</v>
      </c>
      <c r="S63" s="59"/>
      <c r="T63" s="59"/>
      <c r="U63" s="52"/>
      <c r="V63" s="52"/>
      <c r="W63" s="52"/>
      <c r="X63" s="52"/>
      <c r="Y63" s="1" t="b">
        <f t="shared" si="12"/>
        <v>1</v>
      </c>
      <c r="Z63" s="44">
        <f t="shared" si="13"/>
        <v>0.8</v>
      </c>
      <c r="AA63" s="45" t="b">
        <f t="shared" si="14"/>
        <v>1</v>
      </c>
      <c r="AB63" s="45" t="b">
        <f t="shared" si="15"/>
        <v>1</v>
      </c>
    </row>
    <row r="64" spans="1:28" ht="30" customHeight="1" x14ac:dyDescent="0.25">
      <c r="A64" s="217">
        <v>62</v>
      </c>
      <c r="B64" s="54" t="s">
        <v>783</v>
      </c>
      <c r="C64" s="186" t="s">
        <v>338</v>
      </c>
      <c r="D64" s="69" t="s">
        <v>824</v>
      </c>
      <c r="E64" s="69">
        <v>1015072</v>
      </c>
      <c r="F64" s="187" t="s">
        <v>63</v>
      </c>
      <c r="G64" s="54" t="s">
        <v>920</v>
      </c>
      <c r="H64" s="54" t="s">
        <v>372</v>
      </c>
      <c r="I64" s="57">
        <v>4.6479999999999997</v>
      </c>
      <c r="J64" s="58" t="s">
        <v>909</v>
      </c>
      <c r="K64" s="49">
        <v>1195786</v>
      </c>
      <c r="L64" s="48">
        <v>597893</v>
      </c>
      <c r="M64" s="59">
        <f t="shared" si="4"/>
        <v>597893</v>
      </c>
      <c r="N64" s="60">
        <v>0.5</v>
      </c>
      <c r="O64" s="48"/>
      <c r="P64" s="48"/>
      <c r="Q64" s="52"/>
      <c r="R64" s="59">
        <f t="shared" si="11"/>
        <v>597893</v>
      </c>
      <c r="S64" s="59"/>
      <c r="T64" s="59"/>
      <c r="U64" s="52"/>
      <c r="V64" s="52"/>
      <c r="W64" s="52"/>
      <c r="X64" s="52"/>
      <c r="Y64" s="1" t="b">
        <f t="shared" si="12"/>
        <v>1</v>
      </c>
      <c r="Z64" s="44">
        <f t="shared" si="13"/>
        <v>0.5</v>
      </c>
      <c r="AA64" s="45" t="b">
        <f t="shared" si="14"/>
        <v>1</v>
      </c>
      <c r="AB64" s="45" t="b">
        <f t="shared" si="15"/>
        <v>1</v>
      </c>
    </row>
    <row r="65" spans="1:28" ht="30" customHeight="1" x14ac:dyDescent="0.25">
      <c r="A65" s="274">
        <v>63</v>
      </c>
      <c r="B65" s="54" t="s">
        <v>784</v>
      </c>
      <c r="C65" s="186" t="s">
        <v>338</v>
      </c>
      <c r="D65" s="69" t="s">
        <v>830</v>
      </c>
      <c r="E65" s="69">
        <v>1007072</v>
      </c>
      <c r="F65" s="187" t="s">
        <v>55</v>
      </c>
      <c r="G65" s="54" t="s">
        <v>921</v>
      </c>
      <c r="H65" s="54" t="s">
        <v>372</v>
      </c>
      <c r="I65" s="57">
        <v>0.99</v>
      </c>
      <c r="J65" s="58" t="s">
        <v>922</v>
      </c>
      <c r="K65" s="49">
        <v>1195351</v>
      </c>
      <c r="L65" s="48">
        <v>597675</v>
      </c>
      <c r="M65" s="59">
        <f t="shared" si="4"/>
        <v>597676</v>
      </c>
      <c r="N65" s="60">
        <v>0.5</v>
      </c>
      <c r="O65" s="48"/>
      <c r="P65" s="48"/>
      <c r="Q65" s="52"/>
      <c r="R65" s="59">
        <f t="shared" si="11"/>
        <v>597675</v>
      </c>
      <c r="S65" s="59"/>
      <c r="T65" s="59"/>
      <c r="U65" s="52"/>
      <c r="V65" s="52"/>
      <c r="W65" s="52"/>
      <c r="X65" s="52"/>
      <c r="Y65" s="1" t="b">
        <f t="shared" si="12"/>
        <v>1</v>
      </c>
      <c r="Z65" s="44">
        <f t="shared" si="13"/>
        <v>0.5</v>
      </c>
      <c r="AA65" s="45" t="b">
        <f t="shared" si="14"/>
        <v>1</v>
      </c>
      <c r="AB65" s="45" t="b">
        <f t="shared" si="15"/>
        <v>1</v>
      </c>
    </row>
    <row r="66" spans="1:28" ht="30" customHeight="1" x14ac:dyDescent="0.25">
      <c r="A66" s="217">
        <v>64</v>
      </c>
      <c r="B66" s="54" t="s">
        <v>785</v>
      </c>
      <c r="C66" s="186" t="s">
        <v>338</v>
      </c>
      <c r="D66" s="69" t="s">
        <v>831</v>
      </c>
      <c r="E66" s="69">
        <v>1005062</v>
      </c>
      <c r="F66" s="187" t="s">
        <v>53</v>
      </c>
      <c r="G66" s="54" t="s">
        <v>923</v>
      </c>
      <c r="H66" s="54" t="s">
        <v>372</v>
      </c>
      <c r="I66" s="57">
        <v>1.8340000000000001</v>
      </c>
      <c r="J66" s="58" t="s">
        <v>924</v>
      </c>
      <c r="K66" s="49">
        <v>700451.5</v>
      </c>
      <c r="L66" s="48">
        <v>490316</v>
      </c>
      <c r="M66" s="59">
        <f t="shared" si="4"/>
        <v>210135.5</v>
      </c>
      <c r="N66" s="60">
        <v>0.7</v>
      </c>
      <c r="O66" s="48"/>
      <c r="P66" s="48"/>
      <c r="Q66" s="52"/>
      <c r="R66" s="59">
        <f t="shared" si="11"/>
        <v>490316</v>
      </c>
      <c r="S66" s="59"/>
      <c r="T66" s="59"/>
      <c r="U66" s="52"/>
      <c r="V66" s="52"/>
      <c r="W66" s="52"/>
      <c r="X66" s="52"/>
      <c r="Y66" s="1" t="b">
        <f t="shared" si="12"/>
        <v>1</v>
      </c>
      <c r="Z66" s="44">
        <f t="shared" si="13"/>
        <v>0.7</v>
      </c>
      <c r="AA66" s="45" t="b">
        <f t="shared" si="14"/>
        <v>1</v>
      </c>
      <c r="AB66" s="45" t="b">
        <f t="shared" si="15"/>
        <v>1</v>
      </c>
    </row>
    <row r="67" spans="1:28" ht="30" customHeight="1" x14ac:dyDescent="0.25">
      <c r="A67" s="274">
        <v>65</v>
      </c>
      <c r="B67" s="54" t="s">
        <v>786</v>
      </c>
      <c r="C67" s="186" t="s">
        <v>338</v>
      </c>
      <c r="D67" s="69" t="s">
        <v>214</v>
      </c>
      <c r="E67" s="69">
        <v>1016082</v>
      </c>
      <c r="F67" s="187" t="s">
        <v>64</v>
      </c>
      <c r="G67" s="54" t="s">
        <v>925</v>
      </c>
      <c r="H67" s="54" t="s">
        <v>100</v>
      </c>
      <c r="I67" s="57">
        <v>1.1639999999999999</v>
      </c>
      <c r="J67" s="58" t="s">
        <v>393</v>
      </c>
      <c r="K67" s="49">
        <v>1097045</v>
      </c>
      <c r="L67" s="48">
        <v>658227</v>
      </c>
      <c r="M67" s="59">
        <f t="shared" si="4"/>
        <v>438818</v>
      </c>
      <c r="N67" s="60">
        <v>0.6</v>
      </c>
      <c r="O67" s="48"/>
      <c r="P67" s="48"/>
      <c r="Q67" s="52"/>
      <c r="R67" s="59">
        <f t="shared" si="11"/>
        <v>658227</v>
      </c>
      <c r="S67" s="59"/>
      <c r="T67" s="59"/>
      <c r="U67" s="52"/>
      <c r="V67" s="52"/>
      <c r="W67" s="52"/>
      <c r="X67" s="52"/>
      <c r="Y67" s="1" t="b">
        <f t="shared" si="12"/>
        <v>1</v>
      </c>
      <c r="Z67" s="44">
        <f t="shared" si="13"/>
        <v>0.6</v>
      </c>
      <c r="AA67" s="45" t="b">
        <f t="shared" si="14"/>
        <v>1</v>
      </c>
      <c r="AB67" s="45" t="b">
        <f t="shared" si="15"/>
        <v>1</v>
      </c>
    </row>
    <row r="68" spans="1:28" ht="30" customHeight="1" x14ac:dyDescent="0.25">
      <c r="A68" s="217">
        <v>66</v>
      </c>
      <c r="B68" s="54" t="s">
        <v>787</v>
      </c>
      <c r="C68" s="186" t="s">
        <v>338</v>
      </c>
      <c r="D68" s="69" t="s">
        <v>419</v>
      </c>
      <c r="E68" s="69">
        <v>1007062</v>
      </c>
      <c r="F68" s="187" t="s">
        <v>55</v>
      </c>
      <c r="G68" s="54" t="s">
        <v>926</v>
      </c>
      <c r="H68" s="54" t="s">
        <v>100</v>
      </c>
      <c r="I68" s="57">
        <v>0.77</v>
      </c>
      <c r="J68" s="58" t="s">
        <v>927</v>
      </c>
      <c r="K68" s="49">
        <v>791412</v>
      </c>
      <c r="L68" s="48">
        <v>395706</v>
      </c>
      <c r="M68" s="59">
        <f t="shared" si="4"/>
        <v>395706</v>
      </c>
      <c r="N68" s="60">
        <v>0.5</v>
      </c>
      <c r="O68" s="48"/>
      <c r="P68" s="48"/>
      <c r="Q68" s="52"/>
      <c r="R68" s="59">
        <f t="shared" si="11"/>
        <v>395706</v>
      </c>
      <c r="S68" s="59"/>
      <c r="T68" s="59"/>
      <c r="U68" s="52"/>
      <c r="V68" s="52"/>
      <c r="W68" s="52"/>
      <c r="X68" s="52"/>
      <c r="Y68" s="1" t="b">
        <f t="shared" si="12"/>
        <v>1</v>
      </c>
      <c r="Z68" s="44">
        <f t="shared" si="13"/>
        <v>0.5</v>
      </c>
      <c r="AA68" s="45" t="b">
        <f t="shared" si="14"/>
        <v>1</v>
      </c>
      <c r="AB68" s="45" t="b">
        <f t="shared" si="15"/>
        <v>1</v>
      </c>
    </row>
    <row r="69" spans="1:28" ht="30" customHeight="1" x14ac:dyDescent="0.25">
      <c r="A69" s="274">
        <v>67</v>
      </c>
      <c r="B69" s="54" t="s">
        <v>788</v>
      </c>
      <c r="C69" s="186" t="s">
        <v>338</v>
      </c>
      <c r="D69" s="69" t="s">
        <v>567</v>
      </c>
      <c r="E69" s="69">
        <v>1017102</v>
      </c>
      <c r="F69" s="187" t="s">
        <v>65</v>
      </c>
      <c r="G69" s="54" t="s">
        <v>928</v>
      </c>
      <c r="H69" s="54" t="s">
        <v>372</v>
      </c>
      <c r="I69" s="57">
        <v>0.76600000000000001</v>
      </c>
      <c r="J69" s="58" t="s">
        <v>662</v>
      </c>
      <c r="K69" s="49">
        <v>438510</v>
      </c>
      <c r="L69" s="48">
        <v>263106</v>
      </c>
      <c r="M69" s="59">
        <f t="shared" si="4"/>
        <v>175404</v>
      </c>
      <c r="N69" s="60">
        <v>0.6</v>
      </c>
      <c r="O69" s="48"/>
      <c r="P69" s="48"/>
      <c r="Q69" s="52"/>
      <c r="R69" s="59">
        <f t="shared" si="11"/>
        <v>263106</v>
      </c>
      <c r="S69" s="59"/>
      <c r="T69" s="59"/>
      <c r="U69" s="52"/>
      <c r="V69" s="52"/>
      <c r="W69" s="52"/>
      <c r="X69" s="52"/>
      <c r="Y69" s="1" t="b">
        <f t="shared" si="12"/>
        <v>1</v>
      </c>
      <c r="Z69" s="44">
        <f t="shared" si="13"/>
        <v>0.6</v>
      </c>
      <c r="AA69" s="45" t="b">
        <f t="shared" si="14"/>
        <v>1</v>
      </c>
      <c r="AB69" s="45" t="b">
        <f t="shared" si="15"/>
        <v>1</v>
      </c>
    </row>
    <row r="70" spans="1:28" ht="30" customHeight="1" x14ac:dyDescent="0.25">
      <c r="A70" s="217">
        <v>68</v>
      </c>
      <c r="B70" s="54" t="s">
        <v>789</v>
      </c>
      <c r="C70" s="186" t="s">
        <v>338</v>
      </c>
      <c r="D70" s="69" t="s">
        <v>826</v>
      </c>
      <c r="E70" s="69">
        <v>1008011</v>
      </c>
      <c r="F70" s="187" t="s">
        <v>56</v>
      </c>
      <c r="G70" s="54" t="s">
        <v>929</v>
      </c>
      <c r="H70" s="54" t="s">
        <v>372</v>
      </c>
      <c r="I70" s="57">
        <v>0.72970000000000002</v>
      </c>
      <c r="J70" s="58" t="s">
        <v>393</v>
      </c>
      <c r="K70" s="49">
        <v>1199994</v>
      </c>
      <c r="L70" s="48">
        <v>599997</v>
      </c>
      <c r="M70" s="59">
        <f t="shared" si="4"/>
        <v>599997</v>
      </c>
      <c r="N70" s="60">
        <v>0.5</v>
      </c>
      <c r="O70" s="48"/>
      <c r="P70" s="48"/>
      <c r="Q70" s="52"/>
      <c r="R70" s="59">
        <f t="shared" si="11"/>
        <v>599997</v>
      </c>
      <c r="S70" s="59"/>
      <c r="T70" s="59"/>
      <c r="U70" s="52"/>
      <c r="V70" s="52"/>
      <c r="W70" s="52"/>
      <c r="X70" s="52"/>
      <c r="Y70" s="1" t="b">
        <f t="shared" si="12"/>
        <v>1</v>
      </c>
      <c r="Z70" s="44">
        <f t="shared" si="13"/>
        <v>0.5</v>
      </c>
      <c r="AA70" s="45" t="b">
        <f t="shared" si="14"/>
        <v>1</v>
      </c>
      <c r="AB70" s="45" t="b">
        <f t="shared" si="15"/>
        <v>1</v>
      </c>
    </row>
    <row r="71" spans="1:28" ht="30" customHeight="1" x14ac:dyDescent="0.25">
      <c r="A71" s="274">
        <v>69</v>
      </c>
      <c r="B71" s="54" t="s">
        <v>790</v>
      </c>
      <c r="C71" s="186" t="s">
        <v>338</v>
      </c>
      <c r="D71" s="69" t="s">
        <v>598</v>
      </c>
      <c r="E71" s="69">
        <v>1008062</v>
      </c>
      <c r="F71" s="187" t="s">
        <v>56</v>
      </c>
      <c r="G71" s="54" t="s">
        <v>930</v>
      </c>
      <c r="H71" s="54" t="s">
        <v>372</v>
      </c>
      <c r="I71" s="57">
        <v>1.968</v>
      </c>
      <c r="J71" s="58" t="s">
        <v>665</v>
      </c>
      <c r="K71" s="49">
        <v>643580</v>
      </c>
      <c r="L71" s="48">
        <v>321790</v>
      </c>
      <c r="M71" s="59">
        <f t="shared" si="4"/>
        <v>321790</v>
      </c>
      <c r="N71" s="60">
        <v>0.5</v>
      </c>
      <c r="O71" s="48"/>
      <c r="P71" s="48"/>
      <c r="Q71" s="52"/>
      <c r="R71" s="59">
        <f t="shared" si="11"/>
        <v>321790</v>
      </c>
      <c r="S71" s="59"/>
      <c r="T71" s="59"/>
      <c r="U71" s="52"/>
      <c r="V71" s="52"/>
      <c r="W71" s="52"/>
      <c r="X71" s="52"/>
      <c r="Y71" s="1" t="b">
        <f t="shared" si="12"/>
        <v>1</v>
      </c>
      <c r="Z71" s="44">
        <f t="shared" si="13"/>
        <v>0.5</v>
      </c>
      <c r="AA71" s="45" t="b">
        <f t="shared" si="14"/>
        <v>1</v>
      </c>
      <c r="AB71" s="45" t="b">
        <f t="shared" si="15"/>
        <v>1</v>
      </c>
    </row>
    <row r="72" spans="1:28" ht="30" customHeight="1" x14ac:dyDescent="0.25">
      <c r="A72" s="216">
        <v>70</v>
      </c>
      <c r="B72" s="189" t="s">
        <v>791</v>
      </c>
      <c r="C72" s="190" t="s">
        <v>336</v>
      </c>
      <c r="D72" s="191" t="s">
        <v>125</v>
      </c>
      <c r="E72" s="191">
        <v>1018073</v>
      </c>
      <c r="F72" s="193" t="s">
        <v>66</v>
      </c>
      <c r="G72" s="189" t="s">
        <v>931</v>
      </c>
      <c r="H72" s="189" t="s">
        <v>100</v>
      </c>
      <c r="I72" s="194">
        <v>0.17799999999999999</v>
      </c>
      <c r="J72" s="195" t="s">
        <v>932</v>
      </c>
      <c r="K72" s="196">
        <v>1058773</v>
      </c>
      <c r="L72" s="197">
        <v>529386</v>
      </c>
      <c r="M72" s="198">
        <f t="shared" si="4"/>
        <v>529387</v>
      </c>
      <c r="N72" s="199">
        <v>0.5</v>
      </c>
      <c r="O72" s="197"/>
      <c r="P72" s="197"/>
      <c r="Q72" s="202"/>
      <c r="R72" s="198">
        <v>74856</v>
      </c>
      <c r="S72" s="198">
        <v>454530</v>
      </c>
      <c r="T72" s="198"/>
      <c r="U72" s="202"/>
      <c r="V72" s="202"/>
      <c r="W72" s="202"/>
      <c r="X72" s="202"/>
      <c r="Y72" s="1" t="b">
        <f t="shared" si="12"/>
        <v>1</v>
      </c>
      <c r="Z72" s="44">
        <f t="shared" si="13"/>
        <v>0.5</v>
      </c>
      <c r="AA72" s="45" t="b">
        <f t="shared" si="14"/>
        <v>1</v>
      </c>
      <c r="AB72" s="45" t="b">
        <f t="shared" si="15"/>
        <v>1</v>
      </c>
    </row>
    <row r="73" spans="1:28" ht="30" customHeight="1" x14ac:dyDescent="0.25">
      <c r="A73" s="274">
        <v>71</v>
      </c>
      <c r="B73" s="54" t="s">
        <v>792</v>
      </c>
      <c r="C73" s="186" t="s">
        <v>338</v>
      </c>
      <c r="D73" s="69" t="s">
        <v>815</v>
      </c>
      <c r="E73" s="69">
        <v>1016052</v>
      </c>
      <c r="F73" s="187" t="s">
        <v>64</v>
      </c>
      <c r="G73" s="54" t="s">
        <v>933</v>
      </c>
      <c r="H73" s="54" t="s">
        <v>372</v>
      </c>
      <c r="I73" s="57">
        <v>0.56799999999999995</v>
      </c>
      <c r="J73" s="58" t="s">
        <v>934</v>
      </c>
      <c r="K73" s="49">
        <v>253855</v>
      </c>
      <c r="L73" s="48">
        <v>126927</v>
      </c>
      <c r="M73" s="59">
        <f t="shared" si="4"/>
        <v>126928</v>
      </c>
      <c r="N73" s="60">
        <v>0.5</v>
      </c>
      <c r="O73" s="48"/>
      <c r="P73" s="48"/>
      <c r="Q73" s="52"/>
      <c r="R73" s="59">
        <f t="shared" ref="R73:R80" si="16">L73</f>
        <v>126927</v>
      </c>
      <c r="S73" s="59"/>
      <c r="T73" s="59"/>
      <c r="U73" s="52"/>
      <c r="V73" s="52"/>
      <c r="W73" s="52"/>
      <c r="X73" s="52"/>
      <c r="Y73" s="1" t="b">
        <f t="shared" si="12"/>
        <v>1</v>
      </c>
      <c r="Z73" s="44">
        <f t="shared" si="13"/>
        <v>0.5</v>
      </c>
      <c r="AA73" s="45" t="b">
        <f t="shared" si="14"/>
        <v>1</v>
      </c>
      <c r="AB73" s="45" t="b">
        <f t="shared" si="15"/>
        <v>1</v>
      </c>
    </row>
    <row r="74" spans="1:28" ht="30" customHeight="1" x14ac:dyDescent="0.25">
      <c r="A74" s="217">
        <v>72</v>
      </c>
      <c r="B74" s="54" t="s">
        <v>793</v>
      </c>
      <c r="C74" s="186" t="s">
        <v>338</v>
      </c>
      <c r="D74" s="69" t="s">
        <v>832</v>
      </c>
      <c r="E74" s="69">
        <v>1013023</v>
      </c>
      <c r="F74" s="187" t="s">
        <v>61</v>
      </c>
      <c r="G74" s="54" t="s">
        <v>935</v>
      </c>
      <c r="H74" s="54" t="s">
        <v>372</v>
      </c>
      <c r="I74" s="57">
        <v>1.89</v>
      </c>
      <c r="J74" s="58" t="s">
        <v>675</v>
      </c>
      <c r="K74" s="49">
        <v>1150319</v>
      </c>
      <c r="L74" s="48">
        <v>575159</v>
      </c>
      <c r="M74" s="59">
        <f t="shared" si="4"/>
        <v>575160</v>
      </c>
      <c r="N74" s="60">
        <v>0.5</v>
      </c>
      <c r="O74" s="48"/>
      <c r="P74" s="48"/>
      <c r="Q74" s="52"/>
      <c r="R74" s="59">
        <f t="shared" si="16"/>
        <v>575159</v>
      </c>
      <c r="S74" s="59"/>
      <c r="T74" s="59"/>
      <c r="U74" s="52"/>
      <c r="V74" s="52"/>
      <c r="W74" s="52"/>
      <c r="X74" s="52"/>
      <c r="Y74" s="1" t="b">
        <f t="shared" si="12"/>
        <v>1</v>
      </c>
      <c r="Z74" s="44">
        <f t="shared" si="13"/>
        <v>0.5</v>
      </c>
      <c r="AA74" s="45" t="b">
        <f t="shared" si="14"/>
        <v>1</v>
      </c>
      <c r="AB74" s="45" t="b">
        <f t="shared" si="15"/>
        <v>1</v>
      </c>
    </row>
    <row r="75" spans="1:28" ht="30" customHeight="1" x14ac:dyDescent="0.25">
      <c r="A75" s="274">
        <v>73</v>
      </c>
      <c r="B75" s="54" t="s">
        <v>794</v>
      </c>
      <c r="C75" s="186" t="s">
        <v>338</v>
      </c>
      <c r="D75" s="69" t="s">
        <v>816</v>
      </c>
      <c r="E75" s="69">
        <v>1001083</v>
      </c>
      <c r="F75" s="187" t="s">
        <v>49</v>
      </c>
      <c r="G75" s="54" t="s">
        <v>936</v>
      </c>
      <c r="H75" s="54" t="s">
        <v>372</v>
      </c>
      <c r="I75" s="57">
        <v>0.82</v>
      </c>
      <c r="J75" s="58" t="s">
        <v>402</v>
      </c>
      <c r="K75" s="49">
        <v>1150444</v>
      </c>
      <c r="L75" s="48">
        <v>920355</v>
      </c>
      <c r="M75" s="59">
        <f t="shared" si="4"/>
        <v>230089</v>
      </c>
      <c r="N75" s="60">
        <v>0.8</v>
      </c>
      <c r="O75" s="48"/>
      <c r="P75" s="48"/>
      <c r="Q75" s="52"/>
      <c r="R75" s="59">
        <f t="shared" si="16"/>
        <v>920355</v>
      </c>
      <c r="S75" s="59"/>
      <c r="T75" s="59"/>
      <c r="U75" s="52"/>
      <c r="V75" s="52"/>
      <c r="W75" s="52"/>
      <c r="X75" s="52"/>
      <c r="Y75" s="1" t="b">
        <f t="shared" si="12"/>
        <v>1</v>
      </c>
      <c r="Z75" s="44">
        <f t="shared" si="13"/>
        <v>0.8</v>
      </c>
      <c r="AA75" s="45" t="b">
        <f t="shared" si="14"/>
        <v>1</v>
      </c>
      <c r="AB75" s="45" t="b">
        <f t="shared" si="15"/>
        <v>1</v>
      </c>
    </row>
    <row r="76" spans="1:28" ht="30" customHeight="1" x14ac:dyDescent="0.25">
      <c r="A76" s="217">
        <v>74</v>
      </c>
      <c r="B76" s="54" t="s">
        <v>795</v>
      </c>
      <c r="C76" s="186" t="s">
        <v>338</v>
      </c>
      <c r="D76" s="69" t="s">
        <v>202</v>
      </c>
      <c r="E76" s="69" t="s">
        <v>203</v>
      </c>
      <c r="F76" s="187" t="s">
        <v>62</v>
      </c>
      <c r="G76" s="54" t="s">
        <v>937</v>
      </c>
      <c r="H76" s="54" t="s">
        <v>372</v>
      </c>
      <c r="I76" s="57">
        <v>1.55</v>
      </c>
      <c r="J76" s="58" t="s">
        <v>848</v>
      </c>
      <c r="K76" s="49">
        <v>1200000</v>
      </c>
      <c r="L76" s="48">
        <v>840000</v>
      </c>
      <c r="M76" s="59">
        <f t="shared" si="4"/>
        <v>360000</v>
      </c>
      <c r="N76" s="60">
        <v>0.7</v>
      </c>
      <c r="O76" s="48"/>
      <c r="P76" s="48"/>
      <c r="Q76" s="52"/>
      <c r="R76" s="59">
        <f t="shared" si="16"/>
        <v>840000</v>
      </c>
      <c r="S76" s="59"/>
      <c r="T76" s="59"/>
      <c r="U76" s="52"/>
      <c r="V76" s="52"/>
      <c r="W76" s="52"/>
      <c r="X76" s="52"/>
      <c r="Y76" s="1" t="b">
        <f t="shared" si="12"/>
        <v>1</v>
      </c>
      <c r="Z76" s="44">
        <f t="shared" si="13"/>
        <v>0.7</v>
      </c>
      <c r="AA76" s="45" t="b">
        <f t="shared" si="14"/>
        <v>1</v>
      </c>
      <c r="AB76" s="45" t="b">
        <f t="shared" si="15"/>
        <v>1</v>
      </c>
    </row>
    <row r="77" spans="1:28" ht="30" customHeight="1" x14ac:dyDescent="0.25">
      <c r="A77" s="274">
        <v>75</v>
      </c>
      <c r="B77" s="54" t="s">
        <v>796</v>
      </c>
      <c r="C77" s="186" t="s">
        <v>338</v>
      </c>
      <c r="D77" s="69" t="s">
        <v>828</v>
      </c>
      <c r="E77" s="69">
        <v>1004063</v>
      </c>
      <c r="F77" s="187" t="s">
        <v>52</v>
      </c>
      <c r="G77" s="54" t="s">
        <v>938</v>
      </c>
      <c r="H77" s="54" t="s">
        <v>372</v>
      </c>
      <c r="I77" s="57">
        <v>2.7109999999999999</v>
      </c>
      <c r="J77" s="58" t="s">
        <v>633</v>
      </c>
      <c r="K77" s="49">
        <v>1178215</v>
      </c>
      <c r="L77" s="48">
        <v>589107</v>
      </c>
      <c r="M77" s="59">
        <f t="shared" si="4"/>
        <v>589108</v>
      </c>
      <c r="N77" s="60">
        <v>0.5</v>
      </c>
      <c r="O77" s="48"/>
      <c r="P77" s="48"/>
      <c r="Q77" s="52"/>
      <c r="R77" s="59">
        <f t="shared" si="16"/>
        <v>589107</v>
      </c>
      <c r="S77" s="59"/>
      <c r="T77" s="59"/>
      <c r="U77" s="52"/>
      <c r="V77" s="52"/>
      <c r="W77" s="52"/>
      <c r="X77" s="52"/>
      <c r="Y77" s="1" t="b">
        <f t="shared" si="12"/>
        <v>1</v>
      </c>
      <c r="Z77" s="44">
        <f t="shared" si="13"/>
        <v>0.5</v>
      </c>
      <c r="AA77" s="45" t="b">
        <f t="shared" si="14"/>
        <v>1</v>
      </c>
      <c r="AB77" s="45" t="b">
        <f t="shared" si="15"/>
        <v>1</v>
      </c>
    </row>
    <row r="78" spans="1:28" ht="30" customHeight="1" x14ac:dyDescent="0.25">
      <c r="A78" s="217">
        <v>76</v>
      </c>
      <c r="B78" s="54" t="s">
        <v>797</v>
      </c>
      <c r="C78" s="186" t="s">
        <v>338</v>
      </c>
      <c r="D78" s="69" t="s">
        <v>821</v>
      </c>
      <c r="E78" s="69">
        <v>1011022</v>
      </c>
      <c r="F78" s="187" t="s">
        <v>59</v>
      </c>
      <c r="G78" s="54" t="s">
        <v>939</v>
      </c>
      <c r="H78" s="54" t="s">
        <v>372</v>
      </c>
      <c r="I78" s="57">
        <v>0.60399999999999998</v>
      </c>
      <c r="J78" s="58" t="s">
        <v>898</v>
      </c>
      <c r="K78" s="49">
        <v>337077</v>
      </c>
      <c r="L78" s="48">
        <v>202246</v>
      </c>
      <c r="M78" s="59">
        <f t="shared" si="4"/>
        <v>134831</v>
      </c>
      <c r="N78" s="60">
        <v>0.6</v>
      </c>
      <c r="O78" s="48"/>
      <c r="P78" s="48"/>
      <c r="Q78" s="52"/>
      <c r="R78" s="59">
        <f t="shared" si="16"/>
        <v>202246</v>
      </c>
      <c r="S78" s="59"/>
      <c r="T78" s="59"/>
      <c r="U78" s="52"/>
      <c r="V78" s="52"/>
      <c r="W78" s="52"/>
      <c r="X78" s="52"/>
      <c r="Y78" s="1" t="b">
        <f t="shared" si="12"/>
        <v>1</v>
      </c>
      <c r="Z78" s="44">
        <f t="shared" si="13"/>
        <v>0.6</v>
      </c>
      <c r="AA78" s="45" t="b">
        <f t="shared" si="14"/>
        <v>1</v>
      </c>
      <c r="AB78" s="45" t="b">
        <f t="shared" si="15"/>
        <v>1</v>
      </c>
    </row>
    <row r="79" spans="1:28" ht="30" customHeight="1" x14ac:dyDescent="0.25">
      <c r="A79" s="274">
        <v>77</v>
      </c>
      <c r="B79" s="54" t="s">
        <v>799</v>
      </c>
      <c r="C79" s="186" t="s">
        <v>338</v>
      </c>
      <c r="D79" s="69" t="s">
        <v>832</v>
      </c>
      <c r="E79" s="69">
        <v>1013023</v>
      </c>
      <c r="F79" s="187" t="s">
        <v>61</v>
      </c>
      <c r="G79" s="54" t="s">
        <v>941</v>
      </c>
      <c r="H79" s="54" t="s">
        <v>100</v>
      </c>
      <c r="I79" s="57">
        <v>1.2450000000000001</v>
      </c>
      <c r="J79" s="58" t="s">
        <v>942</v>
      </c>
      <c r="K79" s="49">
        <v>662570</v>
      </c>
      <c r="L79" s="48">
        <v>331285</v>
      </c>
      <c r="M79" s="59">
        <f t="shared" si="4"/>
        <v>331285</v>
      </c>
      <c r="N79" s="60">
        <v>0.5</v>
      </c>
      <c r="O79" s="48"/>
      <c r="P79" s="48"/>
      <c r="Q79" s="52"/>
      <c r="R79" s="59">
        <f t="shared" si="16"/>
        <v>331285</v>
      </c>
      <c r="S79" s="59"/>
      <c r="T79" s="59"/>
      <c r="U79" s="52"/>
      <c r="V79" s="52"/>
      <c r="W79" s="52"/>
      <c r="X79" s="52"/>
      <c r="Y79" s="1" t="b">
        <f t="shared" si="12"/>
        <v>1</v>
      </c>
      <c r="Z79" s="44">
        <f t="shared" si="13"/>
        <v>0.5</v>
      </c>
      <c r="AA79" s="45" t="b">
        <f t="shared" si="14"/>
        <v>1</v>
      </c>
      <c r="AB79" s="45" t="b">
        <f t="shared" si="15"/>
        <v>1</v>
      </c>
    </row>
    <row r="80" spans="1:28" ht="30" customHeight="1" x14ac:dyDescent="0.25">
      <c r="A80" s="217">
        <v>78</v>
      </c>
      <c r="B80" s="54" t="s">
        <v>800</v>
      </c>
      <c r="C80" s="186" t="s">
        <v>338</v>
      </c>
      <c r="D80" s="69" t="s">
        <v>235</v>
      </c>
      <c r="E80" s="69">
        <v>1011033</v>
      </c>
      <c r="F80" s="187" t="s">
        <v>59</v>
      </c>
      <c r="G80" s="54" t="s">
        <v>943</v>
      </c>
      <c r="H80" s="54" t="s">
        <v>100</v>
      </c>
      <c r="I80" s="57">
        <v>1.45</v>
      </c>
      <c r="J80" s="58" t="s">
        <v>394</v>
      </c>
      <c r="K80" s="49">
        <v>2399059</v>
      </c>
      <c r="L80" s="48">
        <v>1679341</v>
      </c>
      <c r="M80" s="59">
        <f t="shared" si="4"/>
        <v>719718</v>
      </c>
      <c r="N80" s="60">
        <v>0.7</v>
      </c>
      <c r="O80" s="48"/>
      <c r="P80" s="48"/>
      <c r="Q80" s="52"/>
      <c r="R80" s="59">
        <f t="shared" si="16"/>
        <v>1679341</v>
      </c>
      <c r="S80" s="59"/>
      <c r="T80" s="59"/>
      <c r="U80" s="52"/>
      <c r="V80" s="52"/>
      <c r="W80" s="52"/>
      <c r="X80" s="52"/>
      <c r="Y80" s="1" t="b">
        <f t="shared" si="12"/>
        <v>1</v>
      </c>
      <c r="Z80" s="44">
        <f t="shared" si="13"/>
        <v>0.7</v>
      </c>
      <c r="AA80" s="45" t="b">
        <f t="shared" si="14"/>
        <v>1</v>
      </c>
      <c r="AB80" s="45" t="b">
        <f t="shared" si="15"/>
        <v>1</v>
      </c>
    </row>
    <row r="81" spans="1:28" ht="30" customHeight="1" x14ac:dyDescent="0.25">
      <c r="A81" s="274">
        <v>79</v>
      </c>
      <c r="B81" s="54" t="s">
        <v>801</v>
      </c>
      <c r="C81" s="186" t="s">
        <v>338</v>
      </c>
      <c r="D81" s="69" t="s">
        <v>834</v>
      </c>
      <c r="E81" s="69">
        <v>1012092</v>
      </c>
      <c r="F81" s="187" t="s">
        <v>60</v>
      </c>
      <c r="G81" s="54" t="s">
        <v>944</v>
      </c>
      <c r="H81" s="54" t="s">
        <v>372</v>
      </c>
      <c r="I81" s="57">
        <v>3.81</v>
      </c>
      <c r="J81" s="58" t="s">
        <v>945</v>
      </c>
      <c r="K81" s="49">
        <v>1200000</v>
      </c>
      <c r="L81" s="48">
        <v>720000</v>
      </c>
      <c r="M81" s="59">
        <f t="shared" si="4"/>
        <v>480000</v>
      </c>
      <c r="N81" s="60">
        <v>0.6</v>
      </c>
      <c r="O81" s="48"/>
      <c r="P81" s="48"/>
      <c r="Q81" s="52"/>
      <c r="R81" s="59">
        <v>720000</v>
      </c>
      <c r="S81" s="198"/>
      <c r="T81" s="198"/>
      <c r="U81" s="202"/>
      <c r="V81" s="202"/>
      <c r="W81" s="202"/>
      <c r="X81" s="202"/>
      <c r="Y81" s="1" t="b">
        <f t="shared" si="12"/>
        <v>1</v>
      </c>
      <c r="Z81" s="44">
        <f t="shared" si="13"/>
        <v>0.6</v>
      </c>
      <c r="AA81" s="45" t="b">
        <f t="shared" si="14"/>
        <v>1</v>
      </c>
      <c r="AB81" s="45" t="b">
        <f t="shared" si="15"/>
        <v>1</v>
      </c>
    </row>
    <row r="82" spans="1:28" ht="20.100000000000001" customHeight="1" x14ac:dyDescent="0.25">
      <c r="A82" s="272" t="s">
        <v>45</v>
      </c>
      <c r="B82" s="272"/>
      <c r="C82" s="272"/>
      <c r="D82" s="272"/>
      <c r="E82" s="272"/>
      <c r="F82" s="272"/>
      <c r="G82" s="272"/>
      <c r="H82" s="272"/>
      <c r="I82" s="223">
        <f>SUM(I3:I81)</f>
        <v>106.24079999999999</v>
      </c>
      <c r="J82" s="223" t="s">
        <v>14</v>
      </c>
      <c r="K82" s="219">
        <f>SUM(K3:K81)</f>
        <v>98312210</v>
      </c>
      <c r="L82" s="219">
        <f>SUM(L3:L81)</f>
        <v>59449828</v>
      </c>
      <c r="M82" s="219">
        <f>SUM(M3:M81)</f>
        <v>38862382</v>
      </c>
      <c r="N82" s="223" t="s">
        <v>14</v>
      </c>
      <c r="O82" s="219">
        <f t="shared" ref="O82:X82" si="17">SUM(O3:O81)</f>
        <v>0</v>
      </c>
      <c r="P82" s="219">
        <f t="shared" si="17"/>
        <v>0</v>
      </c>
      <c r="Q82" s="219">
        <f t="shared" si="17"/>
        <v>0</v>
      </c>
      <c r="R82" s="219">
        <f t="shared" si="17"/>
        <v>55767804</v>
      </c>
      <c r="S82" s="219">
        <f t="shared" si="17"/>
        <v>3682024</v>
      </c>
      <c r="T82" s="219">
        <f t="shared" si="17"/>
        <v>0</v>
      </c>
      <c r="U82" s="219">
        <f t="shared" si="17"/>
        <v>0</v>
      </c>
      <c r="V82" s="219">
        <f t="shared" si="17"/>
        <v>0</v>
      </c>
      <c r="W82" s="219">
        <f t="shared" si="17"/>
        <v>0</v>
      </c>
      <c r="X82" s="219">
        <f t="shared" si="17"/>
        <v>0</v>
      </c>
      <c r="Y82" s="1" t="b">
        <f t="shared" ref="Y82" si="18">L82=SUM(O82:X82)</f>
        <v>1</v>
      </c>
      <c r="Z82" s="44">
        <f t="shared" ref="Z82" si="19">ROUND(L82/K82,4)</f>
        <v>0.60470000000000002</v>
      </c>
      <c r="AA82" s="45" t="s">
        <v>14</v>
      </c>
      <c r="AB82" s="45" t="b">
        <f t="shared" ref="AB82" si="20">K82=L82+M82</f>
        <v>1</v>
      </c>
    </row>
    <row r="83" spans="1:28" ht="20.100000000000001" customHeight="1" x14ac:dyDescent="0.25">
      <c r="A83" s="268" t="s">
        <v>39</v>
      </c>
      <c r="B83" s="269"/>
      <c r="C83" s="269"/>
      <c r="D83" s="269"/>
      <c r="E83" s="269"/>
      <c r="F83" s="269"/>
      <c r="G83" s="269"/>
      <c r="H83" s="270"/>
      <c r="I83" s="223">
        <f>SUMIF($C$3:$C$81,"N",I3:I81)</f>
        <v>103.93629999999999</v>
      </c>
      <c r="J83" s="223" t="s">
        <v>14</v>
      </c>
      <c r="K83" s="219">
        <f>SUMIF($C$3:$C$81,"N",K3:K81)</f>
        <v>88854906</v>
      </c>
      <c r="L83" s="219">
        <f>SUMIF($C$3:$C$81,"N",L3:L81)</f>
        <v>54018770</v>
      </c>
      <c r="M83" s="219">
        <f>SUMIF($C$3:$C$81,"N",M3:M81)</f>
        <v>34836136</v>
      </c>
      <c r="N83" s="223" t="s">
        <v>14</v>
      </c>
      <c r="O83" s="219">
        <f t="shared" ref="O83:X83" si="21">SUMIF($C$3:$C$81,"N",O3:O81)</f>
        <v>0</v>
      </c>
      <c r="P83" s="219">
        <f t="shared" si="21"/>
        <v>0</v>
      </c>
      <c r="Q83" s="219">
        <f t="shared" si="21"/>
        <v>0</v>
      </c>
      <c r="R83" s="219">
        <f t="shared" si="21"/>
        <v>54018770</v>
      </c>
      <c r="S83" s="219">
        <f t="shared" si="21"/>
        <v>0</v>
      </c>
      <c r="T83" s="219">
        <f t="shared" si="21"/>
        <v>0</v>
      </c>
      <c r="U83" s="219">
        <f t="shared" si="21"/>
        <v>0</v>
      </c>
      <c r="V83" s="219">
        <f t="shared" si="21"/>
        <v>0</v>
      </c>
      <c r="W83" s="219">
        <f t="shared" si="21"/>
        <v>0</v>
      </c>
      <c r="X83" s="219">
        <f t="shared" si="21"/>
        <v>0</v>
      </c>
      <c r="Y83" s="1" t="b">
        <f t="shared" ref="Y83" si="22">L83=SUM(O83:X83)</f>
        <v>1</v>
      </c>
      <c r="Z83" s="44">
        <f t="shared" ref="Z83" si="23">ROUND(L83/K83,4)</f>
        <v>0.6079</v>
      </c>
      <c r="AA83" s="45" t="s">
        <v>14</v>
      </c>
      <c r="AB83" s="45" t="b">
        <f t="shared" ref="AB83" si="24">K83=L83+M83</f>
        <v>1</v>
      </c>
    </row>
    <row r="84" spans="1:28" ht="20.100000000000001" customHeight="1" x14ac:dyDescent="0.25">
      <c r="A84" s="271" t="s">
        <v>40</v>
      </c>
      <c r="B84" s="271"/>
      <c r="C84" s="271"/>
      <c r="D84" s="271"/>
      <c r="E84" s="271"/>
      <c r="F84" s="271"/>
      <c r="G84" s="271"/>
      <c r="H84" s="271"/>
      <c r="I84" s="75">
        <f>SUMIF($C$3:$C$81,"W",I3:I81)</f>
        <v>2.3045</v>
      </c>
      <c r="J84" s="75" t="s">
        <v>14</v>
      </c>
      <c r="K84" s="218">
        <f>SUMIF($C$3:$C$81,"W",K3:K81)</f>
        <v>9457304</v>
      </c>
      <c r="L84" s="218">
        <f>SUMIF($C$3:$C$81,"W",L3:L81)</f>
        <v>5431058</v>
      </c>
      <c r="M84" s="218">
        <f>SUMIF($C$3:$C$81,"W",M3:M81)</f>
        <v>4026246</v>
      </c>
      <c r="N84" s="75" t="s">
        <v>14</v>
      </c>
      <c r="O84" s="218">
        <f t="shared" ref="O84:X84" si="25">SUMIF($C$3:$C$81,"W",O3:O81)</f>
        <v>0</v>
      </c>
      <c r="P84" s="218">
        <f t="shared" si="25"/>
        <v>0</v>
      </c>
      <c r="Q84" s="218">
        <f t="shared" si="25"/>
        <v>0</v>
      </c>
      <c r="R84" s="218">
        <f t="shared" si="25"/>
        <v>1749034</v>
      </c>
      <c r="S84" s="218">
        <f t="shared" si="25"/>
        <v>3682024</v>
      </c>
      <c r="T84" s="218">
        <f t="shared" si="25"/>
        <v>0</v>
      </c>
      <c r="U84" s="218">
        <f t="shared" si="25"/>
        <v>0</v>
      </c>
      <c r="V84" s="218">
        <f t="shared" si="25"/>
        <v>0</v>
      </c>
      <c r="W84" s="218">
        <f t="shared" si="25"/>
        <v>0</v>
      </c>
      <c r="X84" s="218">
        <f t="shared" si="25"/>
        <v>0</v>
      </c>
      <c r="Y84" s="1" t="b">
        <f t="shared" ref="Y84" si="26">L84=SUM(O84:X84)</f>
        <v>1</v>
      </c>
      <c r="Z84" s="44">
        <f t="shared" ref="Z84" si="27">ROUND(L84/K84,4)</f>
        <v>0.57430000000000003</v>
      </c>
      <c r="AA84" s="45" t="s">
        <v>14</v>
      </c>
      <c r="AB84" s="45" t="b">
        <f t="shared" ref="AB84" si="28">K84=L84+M84</f>
        <v>1</v>
      </c>
    </row>
    <row r="85" spans="1:28" x14ac:dyDescent="0.25">
      <c r="A85" s="39"/>
      <c r="AB85" s="36"/>
    </row>
    <row r="86" spans="1:28" x14ac:dyDescent="0.25">
      <c r="A86" s="32" t="s">
        <v>25</v>
      </c>
    </row>
    <row r="87" spans="1:28" x14ac:dyDescent="0.25">
      <c r="A87" s="33" t="s">
        <v>26</v>
      </c>
    </row>
    <row r="88" spans="1:28" x14ac:dyDescent="0.25">
      <c r="A88" s="32" t="s">
        <v>36</v>
      </c>
    </row>
    <row r="89" spans="1:28" x14ac:dyDescent="0.25">
      <c r="A89" s="40"/>
    </row>
  </sheetData>
  <mergeCells count="18">
    <mergeCell ref="O1:X1"/>
    <mergeCell ref="M1:M2"/>
    <mergeCell ref="N1:N2"/>
    <mergeCell ref="A82:H82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83:H83"/>
    <mergeCell ref="D1:D2"/>
    <mergeCell ref="A84:H84"/>
    <mergeCell ref="E1:E2"/>
  </mergeCells>
  <conditionalFormatting sqref="AB85 Y3:AB82">
    <cfRule type="cellIs" dxfId="11" priority="22" operator="equal">
      <formula>FALSE</formula>
    </cfRule>
  </conditionalFormatting>
  <conditionalFormatting sqref="Y3:AA82">
    <cfRule type="containsText" dxfId="10" priority="15" operator="containsText" text="fałsz">
      <formula>NOT(ISERROR(SEARCH("fałsz",Y3)))</formula>
    </cfRule>
  </conditionalFormatting>
  <conditionalFormatting sqref="Z84:AA84">
    <cfRule type="cellIs" dxfId="9" priority="12" operator="equal">
      <formula>FALSE</formula>
    </cfRule>
  </conditionalFormatting>
  <conditionalFormatting sqref="Y84">
    <cfRule type="cellIs" dxfId="8" priority="11" operator="equal">
      <formula>FALSE</formula>
    </cfRule>
  </conditionalFormatting>
  <conditionalFormatting sqref="Y84:AA84">
    <cfRule type="containsText" dxfId="7" priority="10" operator="containsText" text="fałsz">
      <formula>NOT(ISERROR(SEARCH("fałsz",Y84)))</formula>
    </cfRule>
  </conditionalFormatting>
  <conditionalFormatting sqref="AB84">
    <cfRule type="cellIs" dxfId="6" priority="9" operator="equal">
      <formula>FALSE</formula>
    </cfRule>
  </conditionalFormatting>
  <conditionalFormatting sqref="AB84">
    <cfRule type="cellIs" dxfId="5" priority="8" operator="equal">
      <formula>FALSE</formula>
    </cfRule>
  </conditionalFormatting>
  <conditionalFormatting sqref="Y83:AA83">
    <cfRule type="containsText" dxfId="4" priority="5" operator="containsText" text="fałsz">
      <formula>NOT(ISERROR(SEARCH("fałsz",Y83)))</formula>
    </cfRule>
  </conditionalFormatting>
  <conditionalFormatting sqref="Z83:AA83">
    <cfRule type="cellIs" dxfId="3" priority="7" operator="equal">
      <formula>FALSE</formula>
    </cfRule>
  </conditionalFormatting>
  <conditionalFormatting sqref="Y83">
    <cfRule type="cellIs" dxfId="2" priority="6" operator="equal">
      <formula>FALSE</formula>
    </cfRule>
  </conditionalFormatting>
  <conditionalFormatting sqref="AB83">
    <cfRule type="cellIs" dxfId="1" priority="4" operator="equal">
      <formula>FALSE</formula>
    </cfRule>
  </conditionalFormatting>
  <conditionalFormatting sqref="AB83">
    <cfRule type="cellIs" dxfId="0" priority="3" operator="equal">
      <formula>FALSE</formula>
    </cfRule>
  </conditionalFormatting>
  <dataValidations count="2">
    <dataValidation type="list" allowBlank="1" showInputMessage="1" showErrorMessage="1" sqref="G4:G81">
      <formula1>"B,P,R"</formula1>
    </dataValidation>
    <dataValidation type="list" allowBlank="1" showInputMessage="1" showErrorMessage="1" sqref="C4:C81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>
    <oddHeader>&amp;LWojewództwo łódzkie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2021-12-22T07:08:50Z</cp:lastPrinted>
  <dcterms:created xsi:type="dcterms:W3CDTF">2019-02-25T10:53:14Z</dcterms:created>
  <dcterms:modified xsi:type="dcterms:W3CDTF">2022-02-15T09:57:34Z</dcterms:modified>
</cp:coreProperties>
</file>