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D:\WYTYCZNE - AKK, INNE\WARTOŚĆ REZUDUALNA na stronę GDDKIA\"/>
    </mc:Choice>
  </mc:AlternateContent>
  <xr:revisionPtr revIDLastSave="0" documentId="13_ncr:1_{7EBEF8F5-A765-4472-BE26-C04E21DC2592}" xr6:coauthVersionLast="47" xr6:coauthVersionMax="47" xr10:uidLastSave="{00000000-0000-0000-0000-000000000000}"/>
  <bookViews>
    <workbookView xWindow="-120" yWindow="-120" windowWidth="29040" windowHeight="15840" xr2:uid="{F5418283-3E97-4539-96A9-CEB3CF6417BF}"/>
  </bookViews>
  <sheets>
    <sheet name="WR - metoda dochodo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4" i="1" l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83" i="1"/>
  <c r="K123" i="1"/>
  <c r="K124" i="1"/>
  <c r="K125" i="1"/>
  <c r="K126" i="1"/>
  <c r="C83" i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D11" i="1" l="1"/>
  <c r="D10" i="1" s="1"/>
  <c r="D14" i="1" s="1"/>
  <c r="D15" i="1" l="1"/>
  <c r="L8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K85" i="1"/>
  <c r="L85" i="1" s="1"/>
  <c r="K86" i="1"/>
  <c r="L86" i="1" s="1"/>
  <c r="K84" i="1"/>
  <c r="L84" i="1" s="1"/>
  <c r="H108" i="1"/>
  <c r="G108" i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F108" i="1"/>
  <c r="E108" i="1"/>
  <c r="C26" i="1"/>
  <c r="C27" i="1" s="1"/>
  <c r="H51" i="1"/>
  <c r="I31" i="1"/>
  <c r="I30" i="1"/>
  <c r="I29" i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L123" i="1" l="1"/>
  <c r="J124" i="1"/>
  <c r="J65" i="1"/>
  <c r="B66" i="1"/>
  <c r="L108" i="1"/>
  <c r="J35" i="1"/>
  <c r="J58" i="1"/>
  <c r="J44" i="1"/>
  <c r="J32" i="1"/>
  <c r="J59" i="1"/>
  <c r="J43" i="1"/>
  <c r="J31" i="1"/>
  <c r="K31" i="1" s="1"/>
  <c r="J60" i="1"/>
  <c r="J61" i="1"/>
  <c r="J41" i="1"/>
  <c r="J29" i="1"/>
  <c r="K29" i="1" s="1"/>
  <c r="J62" i="1"/>
  <c r="J57" i="1"/>
  <c r="J30" i="1"/>
  <c r="K30" i="1" s="1"/>
  <c r="J27" i="1"/>
  <c r="J51" i="1"/>
  <c r="J28" i="1"/>
  <c r="J39" i="1"/>
  <c r="J52" i="1"/>
  <c r="J64" i="1"/>
  <c r="J47" i="1"/>
  <c r="J56" i="1"/>
  <c r="J34" i="1"/>
  <c r="J33" i="1"/>
  <c r="J42" i="1"/>
  <c r="J40" i="1"/>
  <c r="J63" i="1"/>
  <c r="J50" i="1"/>
  <c r="J38" i="1"/>
  <c r="J53" i="1"/>
  <c r="J46" i="1"/>
  <c r="J45" i="1"/>
  <c r="J49" i="1"/>
  <c r="J37" i="1"/>
  <c r="J54" i="1"/>
  <c r="J48" i="1"/>
  <c r="J36" i="1"/>
  <c r="J55" i="1"/>
  <c r="C28" i="1"/>
  <c r="I27" i="1"/>
  <c r="K27" i="1" l="1"/>
  <c r="L124" i="1"/>
  <c r="J125" i="1"/>
  <c r="J66" i="1"/>
  <c r="B67" i="1"/>
  <c r="L109" i="1"/>
  <c r="C29" i="1"/>
  <c r="C30" i="1" s="1"/>
  <c r="I26" i="1"/>
  <c r="L125" i="1" l="1"/>
  <c r="J126" i="1"/>
  <c r="J67" i="1"/>
  <c r="B68" i="1"/>
  <c r="L110" i="1"/>
  <c r="I28" i="1"/>
  <c r="K28" i="1" s="1"/>
  <c r="K26" i="1"/>
  <c r="C31" i="1"/>
  <c r="L126" i="1" l="1"/>
  <c r="B69" i="1"/>
  <c r="J69" i="1" s="1"/>
  <c r="J68" i="1"/>
  <c r="L111" i="1"/>
  <c r="C32" i="1"/>
  <c r="L112" i="1" l="1"/>
  <c r="C33" i="1"/>
  <c r="I32" i="1"/>
  <c r="L113" i="1" l="1"/>
  <c r="K32" i="1"/>
  <c r="I33" i="1"/>
  <c r="K33" i="1" s="1"/>
  <c r="C34" i="1"/>
  <c r="L114" i="1" l="1"/>
  <c r="C35" i="1"/>
  <c r="I34" i="1"/>
  <c r="L115" i="1" l="1"/>
  <c r="K34" i="1"/>
  <c r="C36" i="1"/>
  <c r="L116" i="1" l="1"/>
  <c r="I35" i="1"/>
  <c r="I36" i="1"/>
  <c r="K36" i="1" s="1"/>
  <c r="C37" i="1"/>
  <c r="L117" i="1" l="1"/>
  <c r="K35" i="1"/>
  <c r="C38" i="1"/>
  <c r="I37" i="1"/>
  <c r="K37" i="1" s="1"/>
  <c r="L118" i="1" l="1"/>
  <c r="I38" i="1"/>
  <c r="C39" i="1"/>
  <c r="L119" i="1" l="1"/>
  <c r="K38" i="1"/>
  <c r="I39" i="1"/>
  <c r="K39" i="1" s="1"/>
  <c r="C40" i="1"/>
  <c r="L120" i="1" l="1"/>
  <c r="C41" i="1"/>
  <c r="I40" i="1"/>
  <c r="K40" i="1" s="1"/>
  <c r="L122" i="1" l="1"/>
  <c r="L121" i="1"/>
  <c r="C42" i="1"/>
  <c r="L131" i="1" l="1"/>
  <c r="I107" i="1" s="1"/>
  <c r="J107" i="1" s="1"/>
  <c r="I41" i="1"/>
  <c r="K41" i="1" s="1"/>
  <c r="C43" i="1"/>
  <c r="L129" i="1" l="1"/>
  <c r="L107" i="1"/>
  <c r="L128" i="1" s="1"/>
  <c r="I42" i="1"/>
  <c r="K42" i="1" s="1"/>
  <c r="C44" i="1"/>
  <c r="I43" i="1" l="1"/>
  <c r="K43" i="1" s="1"/>
  <c r="C45" i="1"/>
  <c r="I44" i="1" l="1"/>
  <c r="K44" i="1" s="1"/>
  <c r="I45" i="1"/>
  <c r="K45" i="1" s="1"/>
  <c r="C46" i="1"/>
  <c r="C47" i="1" l="1"/>
  <c r="I46" i="1" l="1"/>
  <c r="K46" i="1" s="1"/>
  <c r="C48" i="1"/>
  <c r="C49" i="1" s="1"/>
  <c r="C50" i="1" s="1"/>
  <c r="I47" i="1" l="1"/>
  <c r="K47" i="1" s="1"/>
  <c r="I48" i="1"/>
  <c r="K48" i="1" s="1"/>
  <c r="I49" i="1" l="1"/>
  <c r="K49" i="1" s="1"/>
  <c r="C51" i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F51" i="1"/>
  <c r="E51" i="1" l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K66" i="1" l="1"/>
  <c r="I67" i="1"/>
  <c r="K51" i="1"/>
  <c r="I68" i="1" l="1"/>
  <c r="K67" i="1"/>
  <c r="K52" i="1"/>
  <c r="I69" i="1" l="1"/>
  <c r="K69" i="1" s="1"/>
  <c r="K68" i="1"/>
  <c r="K53" i="1"/>
  <c r="K54" i="1" l="1"/>
  <c r="K55" i="1" l="1"/>
  <c r="K56" i="1" l="1"/>
  <c r="K57" i="1" l="1"/>
  <c r="K58" i="1" l="1"/>
  <c r="K59" i="1" l="1"/>
  <c r="K60" i="1" l="1"/>
  <c r="K61" i="1" l="1"/>
  <c r="K62" i="1" l="1"/>
  <c r="K63" i="1" l="1"/>
  <c r="K65" i="1" l="1"/>
  <c r="K64" i="1"/>
  <c r="K74" i="1" l="1"/>
  <c r="G50" i="1" s="1"/>
  <c r="I50" i="1" s="1"/>
  <c r="K50" i="1" l="1"/>
  <c r="K71" i="1" s="1"/>
  <c r="K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Ostaszewska Justyna</author>
  </authors>
  <commentList>
    <comment ref="F26" authorId="0" shapeId="0" xr:uid="{9708F20C-EDF9-40F9-9416-66F1B26F09AA}">
      <text>
        <r>
          <rPr>
            <sz val="9"/>
            <color indexed="81"/>
            <rFont val="Verdana"/>
            <family val="2"/>
            <charset val="238"/>
          </rPr>
          <t>w przypadku inwestycji realizowanej pod ruchem z wykorzystaniem drogi istniejącej (np. przebudowa drogi krajowej), koszty operacyjne i koszty/korzyści ekonomiczne mogą pojawić się w latach przewidzianych na realizację projektu.</t>
        </r>
      </text>
    </comment>
    <comment ref="H26" authorId="0" shapeId="0" xr:uid="{B1B2E577-A98E-4C99-82CE-D145D602BFD3}">
      <text>
        <r>
          <rPr>
            <sz val="9"/>
            <color indexed="81"/>
            <rFont val="Verdana"/>
            <family val="2"/>
            <charset val="238"/>
          </rPr>
          <t>w przypadku inwestycji realizowanej pod ruchem z wykorzystaniem drogi istniejącej (np. przebudowa drogi krajowej), koszty operacyjne i koszty/korzyści ekonomiczne mogą pojawić się w latach przewidzianych na realizację projektu.</t>
        </r>
      </text>
    </comment>
  </commentList>
</comments>
</file>

<file path=xl/sharedStrings.xml><?xml version="1.0" encoding="utf-8"?>
<sst xmlns="http://schemas.openxmlformats.org/spreadsheetml/2006/main" count="53" uniqueCount="48">
  <si>
    <t xml:space="preserve"> </t>
  </si>
  <si>
    <t>AKK</t>
  </si>
  <si>
    <t>Obliczenia wartości rezydualnej metodą dochodową</t>
  </si>
  <si>
    <t>budowa drogi ekspresowej S2/2</t>
  </si>
  <si>
    <t>tak</t>
  </si>
  <si>
    <t>Przedmiot projektu:</t>
  </si>
  <si>
    <t>Rok bazowy analizy:</t>
  </si>
  <si>
    <t>Pierwszy rok generowania korzyści:</t>
  </si>
  <si>
    <t>Ostatni rok AKK:</t>
  </si>
  <si>
    <t>Projekt generujący dochody:</t>
  </si>
  <si>
    <t>ostatni rok amortyzacji:</t>
  </si>
  <si>
    <t xml:space="preserve">2.1. Analiza ekonomicznych przepływów pieniężnych </t>
  </si>
  <si>
    <t>N</t>
  </si>
  <si>
    <t>Lata</t>
  </si>
  <si>
    <t>Współczynnik dyskonta</t>
  </si>
  <si>
    <t>stopa dyskontowa</t>
  </si>
  <si>
    <t>ENPV</t>
  </si>
  <si>
    <t>ERR</t>
  </si>
  <si>
    <t>RV (disc. Value)</t>
  </si>
  <si>
    <t>Wartość rezydualna
[PLN, netto]</t>
  </si>
  <si>
    <t>Korzyści ekonomiczne projektu
[PLN, netto]</t>
  </si>
  <si>
    <t>Przepływy ekonomiczne razem
[PLN, netto]</t>
  </si>
  <si>
    <t>Współczynnik dyskonta
[-]</t>
  </si>
  <si>
    <t>Zdyskontowane przepływy ekonomiczne
[PLN, netto]</t>
  </si>
  <si>
    <t>3.1. Analiza przepływów pieniężnych. Finansowa efektywność inwestycji</t>
  </si>
  <si>
    <t>FNPV/C</t>
  </si>
  <si>
    <t>FRR/C</t>
  </si>
  <si>
    <t>Nakłady inwestycyjne
[PLN, brutto]</t>
  </si>
  <si>
    <t>Przychody z tytułu opłat za przejazd
[PLN]</t>
  </si>
  <si>
    <t>Koszty operacyjne remontów i utrzymania infrastruktury
[PLN, brutto]</t>
  </si>
  <si>
    <t>Koszty operacyjne utrzymania systemu poboru opłat
[PLN, brutto]</t>
  </si>
  <si>
    <t>Wartość rezydualna
[PLN, brutto]</t>
  </si>
  <si>
    <t>Przepływy finansowe proste
[PLN, brutto]</t>
  </si>
  <si>
    <t>Przepływy finansowe zdyskontowane
[PLN, brutto]</t>
  </si>
  <si>
    <t>Okres generowania korzyści [lat]:</t>
  </si>
  <si>
    <t>Średni okres amortyzacji [lat]:</t>
  </si>
  <si>
    <t>1. ZAŁOŻENIA DO OBLICZEŃ</t>
  </si>
  <si>
    <t>2. WARTOŚĆ REZYDUALNA W ANALIZIE EKONOMICZNEJ</t>
  </si>
  <si>
    <t>3. WARTOŚĆ REZYDUALNA W ANALIZIE FINANSOWEJ</t>
  </si>
  <si>
    <t>Średni okres liczenia wartości rezydualnej 
[lat]:</t>
  </si>
  <si>
    <t>Korekta fiskalna dla kosztów operacyjnych</t>
  </si>
  <si>
    <t>Korekta fiskalna dla nakładów inwestycyjnych</t>
  </si>
  <si>
    <r>
      <t xml:space="preserve">Nakłady inwestycyjne 
</t>
    </r>
    <r>
      <rPr>
        <sz val="8"/>
        <rFont val="Verdana"/>
        <family val="2"/>
        <charset val="238"/>
      </rPr>
      <t>z uwzględnieniem korekt fiskalnych</t>
    </r>
    <r>
      <rPr>
        <b/>
        <sz val="8"/>
        <rFont val="Verdana"/>
        <family val="2"/>
        <charset val="238"/>
      </rPr>
      <t xml:space="preserve">
[PLN, netto]</t>
    </r>
  </si>
  <si>
    <r>
      <t xml:space="preserve">Koszty operacyjne remontów i utrzymania infrastruktury
</t>
    </r>
    <r>
      <rPr>
        <sz val="8"/>
        <rFont val="Verdana"/>
        <family val="2"/>
        <charset val="238"/>
      </rPr>
      <t>z uwzględnieniem korekt fiskalnych</t>
    </r>
    <r>
      <rPr>
        <b/>
        <sz val="8"/>
        <rFont val="Verdana"/>
        <family val="2"/>
        <charset val="238"/>
      </rPr>
      <t xml:space="preserve">
[PLN, netto]</t>
    </r>
  </si>
  <si>
    <r>
      <t xml:space="preserve">Koszty operacyjne utrzymania systemu poboru opłat 
</t>
    </r>
    <r>
      <rPr>
        <sz val="8"/>
        <rFont val="Verdana"/>
        <family val="2"/>
        <charset val="238"/>
      </rPr>
      <t>z uwzględnieniem korekt fiskalnych</t>
    </r>
    <r>
      <rPr>
        <b/>
        <sz val="8"/>
        <rFont val="Verdana"/>
        <family val="2"/>
        <charset val="238"/>
      </rPr>
      <t xml:space="preserve">
[PLN, netto]</t>
    </r>
  </si>
  <si>
    <t>Przychody z MOP
[PLN]</t>
  </si>
  <si>
    <t>DOTYCZY PROJEKTÓW GENERUJĄCYCH PRZYCHÓD</t>
  </si>
  <si>
    <r>
      <t xml:space="preserve">Średni,  </t>
    </r>
    <r>
      <rPr>
        <b/>
        <sz val="9"/>
        <rFont val="Verdana"/>
        <family val="2"/>
        <charset val="238"/>
      </rPr>
      <t>40 letni  okres amortyzacji</t>
    </r>
    <r>
      <rPr>
        <sz val="9"/>
        <rFont val="Verdana"/>
        <family val="2"/>
        <charset val="238"/>
      </rPr>
      <t xml:space="preserve"> - liczony od pierwszego pełnego roku eksploatacji nowej inwestycji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</si>
</sst>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00"/>
    <numFmt numFmtId="166" formatCode="#,##0.0000\ [$PLN];\-#,##0.0000\ [$PLN]"/>
    <numFmt numFmtId="167" formatCode="0.0000"/>
    <numFmt numFmtId="168" formatCode="0.0%"/>
    <numFmt numFmtId="169" formatCode="#,##0.00\ [$PLN];[Red]\-#,##0.00\ [$PLN]"/>
    <numFmt numFmtId="170" formatCode="#,##0.00\ [$PLN];\-#,##0.00\ [$PLN]"/>
  </numFmts>
  <fonts count="20" x14ac:knownFonts="1">
    <font>
      <sz val="11"/>
      <color theme="1"/>
      <name val="Calibri"/>
      <family val="2"/>
      <charset val="238"/>
      <scheme val="minor"/>
    </font>
    <font>
      <b/>
      <sz val="16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2"/>
      <name val="Verdana"/>
      <family val="2"/>
      <charset val="238"/>
    </font>
    <font>
      <sz val="10"/>
      <color rgb="FFFF0000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8"/>
      <name val="Verdana"/>
      <family val="2"/>
      <charset val="238"/>
    </font>
    <font>
      <i/>
      <sz val="10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i/>
      <sz val="10"/>
      <name val="Verdana"/>
      <family val="2"/>
      <charset val="238"/>
    </font>
    <font>
      <sz val="10"/>
      <name val="Arial"/>
      <family val="2"/>
      <charset val="238"/>
    </font>
    <font>
      <b/>
      <i/>
      <sz val="8"/>
      <name val="Verdana"/>
      <family val="2"/>
      <charset val="238"/>
    </font>
    <font>
      <sz val="9"/>
      <color indexed="81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FDC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66" fontId="15" fillId="0" borderId="0"/>
    <xf numFmtId="164" fontId="15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4" fontId="5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4" fontId="6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4" fontId="6" fillId="0" borderId="2" xfId="0" applyNumberFormat="1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1" fillId="4" borderId="0" xfId="0" applyFont="1" applyFill="1" applyAlignment="1" applyProtection="1">
      <alignment horizontal="center" vertical="center" wrapText="1"/>
      <protection hidden="1"/>
    </xf>
    <xf numFmtId="0" fontId="7" fillId="7" borderId="2" xfId="0" applyFont="1" applyFill="1" applyBorder="1" applyAlignment="1" applyProtection="1">
      <alignment horizontal="center" vertical="center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166" fontId="7" fillId="8" borderId="2" xfId="4" applyFont="1" applyFill="1" applyBorder="1" applyAlignment="1" applyProtection="1">
      <alignment horizontal="center" vertical="center" wrapText="1"/>
      <protection hidden="1"/>
    </xf>
    <xf numFmtId="166" fontId="7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11" fillId="8" borderId="2" xfId="0" applyFont="1" applyFill="1" applyBorder="1" applyAlignment="1" applyProtection="1">
      <alignment horizontal="center" vertical="center"/>
      <protection hidden="1"/>
    </xf>
    <xf numFmtId="0" fontId="11" fillId="8" borderId="2" xfId="0" applyFont="1" applyFill="1" applyBorder="1" applyAlignment="1" applyProtection="1">
      <alignment horizontal="center" vertical="center" wrapText="1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1" fontId="6" fillId="0" borderId="2" xfId="0" applyNumberFormat="1" applyFont="1" applyBorder="1" applyAlignment="1" applyProtection="1">
      <alignment horizontal="center" vertical="center"/>
      <protection hidden="1"/>
    </xf>
    <xf numFmtId="4" fontId="6" fillId="0" borderId="3" xfId="5" applyNumberFormat="1" applyFont="1" applyBorder="1" applyAlignment="1" applyProtection="1">
      <alignment vertical="center"/>
      <protection hidden="1"/>
    </xf>
    <xf numFmtId="165" fontId="11" fillId="0" borderId="2" xfId="0" applyNumberFormat="1" applyFont="1" applyBorder="1" applyAlignment="1" applyProtection="1">
      <alignment horizontal="center" vertical="center"/>
      <protection hidden="1"/>
    </xf>
    <xf numFmtId="4" fontId="6" fillId="3" borderId="2" xfId="0" applyNumberFormat="1" applyFont="1" applyFill="1" applyBorder="1" applyAlignment="1" applyProtection="1">
      <alignment vertical="center"/>
      <protection hidden="1"/>
    </xf>
    <xf numFmtId="3" fontId="6" fillId="6" borderId="2" xfId="0" applyNumberFormat="1" applyFont="1" applyFill="1" applyBorder="1" applyAlignment="1" applyProtection="1">
      <alignment horizontal="center" vertical="center"/>
      <protection hidden="1"/>
    </xf>
    <xf numFmtId="1" fontId="6" fillId="6" borderId="2" xfId="0" applyNumberFormat="1" applyFont="1" applyFill="1" applyBorder="1" applyAlignment="1" applyProtection="1">
      <alignment horizontal="center" vertical="center"/>
      <protection hidden="1"/>
    </xf>
    <xf numFmtId="4" fontId="6" fillId="6" borderId="2" xfId="0" applyNumberFormat="1" applyFont="1" applyFill="1" applyBorder="1" applyAlignment="1" applyProtection="1">
      <alignment vertical="center"/>
      <protection hidden="1"/>
    </xf>
    <xf numFmtId="165" fontId="11" fillId="6" borderId="2" xfId="0" applyNumberFormat="1" applyFont="1" applyFill="1" applyBorder="1" applyAlignment="1" applyProtection="1">
      <alignment horizontal="center" vertical="center"/>
      <protection hidden="1"/>
    </xf>
    <xf numFmtId="167" fontId="16" fillId="8" borderId="2" xfId="0" applyNumberFormat="1" applyFont="1" applyFill="1" applyBorder="1" applyAlignment="1" applyProtection="1">
      <alignment horizontal="center" vertical="center"/>
      <protection hidden="1"/>
    </xf>
    <xf numFmtId="168" fontId="16" fillId="8" borderId="3" xfId="0" applyNumberFormat="1" applyFont="1" applyFill="1" applyBorder="1" applyAlignment="1" applyProtection="1">
      <alignment vertical="center"/>
      <protection hidden="1"/>
    </xf>
    <xf numFmtId="169" fontId="16" fillId="8" borderId="2" xfId="0" applyNumberFormat="1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0" fontId="16" fillId="8" borderId="2" xfId="0" applyNumberFormat="1" applyFont="1" applyFill="1" applyBorder="1" applyAlignment="1" applyProtection="1">
      <alignment vertical="center"/>
      <protection hidden="1"/>
    </xf>
    <xf numFmtId="0" fontId="16" fillId="6" borderId="2" xfId="0" applyFont="1" applyFill="1" applyBorder="1" applyAlignment="1" applyProtection="1">
      <alignment horizontal="center" vertical="center"/>
      <protection hidden="1"/>
    </xf>
    <xf numFmtId="4" fontId="16" fillId="6" borderId="2" xfId="0" applyNumberFormat="1" applyFont="1" applyFill="1" applyBorder="1" applyAlignment="1" applyProtection="1">
      <alignment vertical="center"/>
      <protection hidden="1"/>
    </xf>
    <xf numFmtId="0" fontId="7" fillId="8" borderId="2" xfId="4" applyNumberFormat="1" applyFont="1" applyFill="1" applyBorder="1" applyAlignment="1" applyProtection="1">
      <alignment horizontal="center" vertical="center"/>
      <protection hidden="1"/>
    </xf>
    <xf numFmtId="0" fontId="11" fillId="8" borderId="4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4" applyNumberFormat="1" applyFont="1" applyBorder="1" applyAlignment="1" applyProtection="1">
      <alignment horizontal="center" vertical="center"/>
      <protection hidden="1"/>
    </xf>
    <xf numFmtId="1" fontId="6" fillId="0" borderId="3" xfId="4" applyNumberFormat="1" applyFont="1" applyBorder="1" applyAlignment="1" applyProtection="1">
      <alignment horizontal="center" vertical="center"/>
      <protection hidden="1"/>
    </xf>
    <xf numFmtId="4" fontId="6" fillId="0" borderId="3" xfId="5" applyNumberFormat="1" applyFont="1" applyFill="1" applyBorder="1" applyAlignment="1" applyProtection="1">
      <alignment vertical="center"/>
      <protection hidden="1"/>
    </xf>
    <xf numFmtId="164" fontId="6" fillId="0" borderId="2" xfId="5" applyFont="1" applyFill="1" applyBorder="1" applyAlignment="1" applyProtection="1">
      <alignment vertical="center"/>
      <protection hidden="1"/>
    </xf>
    <xf numFmtId="165" fontId="11" fillId="0" borderId="3" xfId="5" applyNumberFormat="1" applyFont="1" applyBorder="1" applyAlignment="1" applyProtection="1">
      <alignment horizontal="center" vertical="center"/>
      <protection hidden="1"/>
    </xf>
    <xf numFmtId="0" fontId="6" fillId="0" borderId="3" xfId="4" applyNumberFormat="1" applyFont="1" applyBorder="1" applyAlignment="1" applyProtection="1">
      <alignment horizontal="center" vertical="center"/>
      <protection hidden="1"/>
    </xf>
    <xf numFmtId="164" fontId="7" fillId="0" borderId="2" xfId="0" applyNumberFormat="1" applyFont="1" applyBorder="1" applyAlignment="1" applyProtection="1">
      <alignment horizontal="center" vertical="center"/>
      <protection hidden="1"/>
    </xf>
    <xf numFmtId="4" fontId="6" fillId="0" borderId="2" xfId="5" applyNumberFormat="1" applyFont="1" applyBorder="1" applyAlignment="1" applyProtection="1">
      <alignment vertical="center"/>
      <protection hidden="1"/>
    </xf>
    <xf numFmtId="4" fontId="7" fillId="0" borderId="2" xfId="5" applyNumberFormat="1" applyFont="1" applyFill="1" applyBorder="1" applyAlignment="1" applyProtection="1">
      <alignment vertical="center"/>
      <protection hidden="1"/>
    </xf>
    <xf numFmtId="0" fontId="6" fillId="6" borderId="3" xfId="4" applyNumberFormat="1" applyFont="1" applyFill="1" applyBorder="1" applyAlignment="1" applyProtection="1">
      <alignment horizontal="center" vertical="center"/>
      <protection hidden="1"/>
    </xf>
    <xf numFmtId="1" fontId="6" fillId="6" borderId="2" xfId="4" applyNumberFormat="1" applyFont="1" applyFill="1" applyBorder="1" applyAlignment="1" applyProtection="1">
      <alignment horizontal="center" vertical="center"/>
      <protection hidden="1"/>
    </xf>
    <xf numFmtId="4" fontId="7" fillId="6" borderId="2" xfId="5" applyNumberFormat="1" applyFont="1" applyFill="1" applyBorder="1" applyAlignment="1" applyProtection="1">
      <alignment vertical="center"/>
      <protection hidden="1"/>
    </xf>
    <xf numFmtId="4" fontId="6" fillId="6" borderId="2" xfId="5" applyNumberFormat="1" applyFont="1" applyFill="1" applyBorder="1" applyAlignment="1" applyProtection="1">
      <alignment vertical="center"/>
      <protection hidden="1"/>
    </xf>
    <xf numFmtId="165" fontId="11" fillId="6" borderId="3" xfId="5" applyNumberFormat="1" applyFont="1" applyFill="1" applyBorder="1" applyAlignment="1" applyProtection="1">
      <alignment horizontal="center" vertical="center"/>
      <protection hidden="1"/>
    </xf>
    <xf numFmtId="4" fontId="6" fillId="6" borderId="3" xfId="5" applyNumberFormat="1" applyFont="1" applyFill="1" applyBorder="1" applyAlignment="1" applyProtection="1">
      <alignment vertical="center"/>
      <protection hidden="1"/>
    </xf>
    <xf numFmtId="0" fontId="6" fillId="0" borderId="0" xfId="4" applyNumberFormat="1" applyFont="1" applyAlignment="1" applyProtection="1">
      <alignment horizontal="center" vertical="center"/>
      <protection hidden="1"/>
    </xf>
    <xf numFmtId="166" fontId="6" fillId="0" borderId="0" xfId="4" applyFont="1" applyAlignment="1" applyProtection="1">
      <alignment horizontal="center" vertical="center"/>
      <protection hidden="1"/>
    </xf>
    <xf numFmtId="166" fontId="6" fillId="0" borderId="0" xfId="4" applyFont="1" applyAlignment="1" applyProtection="1">
      <alignment vertical="center"/>
      <protection hidden="1"/>
    </xf>
    <xf numFmtId="3" fontId="6" fillId="0" borderId="0" xfId="4" applyNumberFormat="1" applyFont="1" applyAlignment="1" applyProtection="1">
      <alignment vertical="center"/>
      <protection hidden="1"/>
    </xf>
    <xf numFmtId="167" fontId="16" fillId="8" borderId="2" xfId="4" applyNumberFormat="1" applyFont="1" applyFill="1" applyBorder="1" applyAlignment="1" applyProtection="1">
      <alignment horizontal="center" vertical="center"/>
      <protection hidden="1"/>
    </xf>
    <xf numFmtId="168" fontId="16" fillId="8" borderId="2" xfId="4" applyNumberFormat="1" applyFont="1" applyFill="1" applyBorder="1" applyAlignment="1" applyProtection="1">
      <alignment vertical="center"/>
      <protection hidden="1"/>
    </xf>
    <xf numFmtId="170" fontId="16" fillId="8" borderId="2" xfId="5" applyNumberFormat="1" applyFont="1" applyFill="1" applyBorder="1" applyAlignment="1" applyProtection="1">
      <alignment vertical="center"/>
      <protection hidden="1"/>
    </xf>
    <xf numFmtId="0" fontId="6" fillId="0" borderId="0" xfId="4" applyNumberFormat="1" applyFont="1" applyAlignment="1" applyProtection="1">
      <alignment vertical="center"/>
      <protection hidden="1"/>
    </xf>
    <xf numFmtId="10" fontId="16" fillId="8" borderId="2" xfId="0" applyNumberFormat="1" applyFont="1" applyFill="1" applyBorder="1" applyAlignment="1" applyProtection="1">
      <alignment horizontal="right" vertical="center"/>
      <protection hidden="1"/>
    </xf>
    <xf numFmtId="167" fontId="16" fillId="0" borderId="0" xfId="0" applyNumberFormat="1" applyFont="1" applyAlignment="1" applyProtection="1">
      <alignment horizontal="center" vertical="center"/>
      <protection hidden="1"/>
    </xf>
    <xf numFmtId="10" fontId="16" fillId="0" borderId="0" xfId="0" applyNumberFormat="1" applyFont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8" fillId="10" borderId="2" xfId="0" applyFont="1" applyFill="1" applyBorder="1" applyAlignment="1" applyProtection="1">
      <alignment horizontal="center" vertical="center" wrapText="1"/>
      <protection hidden="1"/>
    </xf>
  </cellXfs>
  <cellStyles count="6">
    <cellStyle name="Dziesiętny 2" xfId="5" xr:uid="{385CF9B1-1E94-4666-BAF4-EB38FCF142BE}"/>
    <cellStyle name="Dziesiętny 4" xfId="1" xr:uid="{31DD3B21-F5AF-4E75-BFAF-FEE2FCD7B077}"/>
    <cellStyle name="Normalny" xfId="0" builtinId="0"/>
    <cellStyle name="Normalny 3" xfId="3" xr:uid="{0292E40E-4D77-4EC9-ADD9-0E59F35B28EF}"/>
    <cellStyle name="Normalny 6" xfId="4" xr:uid="{C2B41102-76CC-4AD5-8EFE-5BD5A0520175}"/>
    <cellStyle name="Procentowy 3" xfId="2" xr:uid="{D36BB8B4-036B-457B-B7A8-322F1EC1B52D}"/>
  </cellStyles>
  <dxfs count="0"/>
  <tableStyles count="0" defaultTableStyle="TableStyleMedium2" defaultPivotStyle="PivotStyleLight16"/>
  <colors>
    <mruColors>
      <color rgb="FFFAFDCD"/>
      <color rgb="FFFEFACC"/>
      <color rgb="FFF8F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131E9-48A4-41EE-B480-485CEB27B89E}">
  <sheetPr codeName="Arkusz1"/>
  <dimension ref="A1:BV156"/>
  <sheetViews>
    <sheetView tabSelected="1" topLeftCell="A17" zoomScale="85" zoomScaleNormal="85" workbookViewId="0">
      <selection activeCell="J69" sqref="J69"/>
    </sheetView>
  </sheetViews>
  <sheetFormatPr defaultRowHeight="15" x14ac:dyDescent="0.25"/>
  <cols>
    <col min="1" max="2" width="25.7109375" style="1" customWidth="1"/>
    <col min="3" max="3" width="25.85546875" style="1" customWidth="1"/>
    <col min="4" max="11" width="21.5703125" style="1" customWidth="1"/>
    <col min="12" max="15" width="25.7109375" style="1" customWidth="1"/>
    <col min="16" max="16" width="30.7109375" style="1" customWidth="1"/>
    <col min="17" max="20" width="25.7109375" style="1" customWidth="1"/>
    <col min="21" max="21" width="29.7109375" style="1" customWidth="1"/>
    <col min="22" max="56" width="25.7109375" style="1" customWidth="1"/>
    <col min="57" max="73" width="25.7109375" style="2" customWidth="1"/>
    <col min="74" max="74" width="25.7109375" style="5" customWidth="1"/>
    <col min="75" max="100" width="25.7109375" style="2" customWidth="1"/>
    <col min="101" max="163" width="20.7109375" style="2" customWidth="1"/>
    <col min="164" max="16384" width="9.140625" style="2"/>
  </cols>
  <sheetData>
    <row r="1" spans="1:74" ht="46.5" customHeight="1" x14ac:dyDescent="0.25">
      <c r="A1" s="18" t="s">
        <v>1</v>
      </c>
      <c r="B1" s="76" t="s">
        <v>2</v>
      </c>
      <c r="C1" s="76"/>
      <c r="D1" s="76"/>
      <c r="E1" s="76"/>
      <c r="F1" s="76"/>
      <c r="G1" s="76"/>
      <c r="H1" s="76"/>
      <c r="BV1" s="2"/>
    </row>
    <row r="2" spans="1:74" ht="15.75" customHeight="1" x14ac:dyDescent="0.25">
      <c r="A2" s="3"/>
      <c r="B2" s="3"/>
      <c r="C2" s="3"/>
      <c r="D2" s="3"/>
      <c r="E2" s="3"/>
      <c r="F2" s="3"/>
      <c r="G2" s="3"/>
      <c r="H2" s="3"/>
      <c r="BV2" s="2"/>
    </row>
    <row r="3" spans="1:74" ht="15.75" customHeight="1" x14ac:dyDescent="0.25">
      <c r="A3" s="4"/>
      <c r="B3" s="77" t="s">
        <v>46</v>
      </c>
      <c r="C3" s="78"/>
      <c r="D3" s="78"/>
      <c r="E3" s="78"/>
      <c r="F3" s="78"/>
      <c r="G3" s="78"/>
      <c r="H3" s="78"/>
    </row>
    <row r="4" spans="1:74" ht="15.75" customHeight="1" x14ac:dyDescent="0.25">
      <c r="A4" s="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74" ht="15.75" customHeight="1" x14ac:dyDescent="0.25">
      <c r="A5" s="4"/>
      <c r="B5" s="69" t="s">
        <v>36</v>
      </c>
      <c r="C5" s="69"/>
      <c r="D5" s="69"/>
      <c r="E5" s="69"/>
      <c r="F5" s="69"/>
      <c r="G5" s="69"/>
      <c r="H5" s="6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74" ht="15.75" customHeight="1" x14ac:dyDescent="0.25">
      <c r="A6" s="4"/>
      <c r="B6" s="4"/>
      <c r="C6" s="4"/>
      <c r="D6" s="4"/>
      <c r="E6" s="4"/>
      <c r="F6" s="4"/>
      <c r="G6" s="4"/>
      <c r="H6" s="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7"/>
      <c r="AF6" s="7"/>
      <c r="AG6" s="7"/>
      <c r="AH6" s="6"/>
      <c r="AI6" s="6"/>
      <c r="AJ6" s="6"/>
      <c r="AK6" s="6"/>
      <c r="AL6" s="6"/>
      <c r="AM6" s="6"/>
      <c r="AN6" s="6"/>
      <c r="AO6" s="6"/>
      <c r="AP6" s="6"/>
    </row>
    <row r="7" spans="1:74" s="11" customFormat="1" ht="24.95" customHeight="1" x14ac:dyDescent="0.25">
      <c r="B7" s="72" t="s">
        <v>5</v>
      </c>
      <c r="C7" s="72"/>
      <c r="D7" s="79" t="s">
        <v>3</v>
      </c>
      <c r="E7" s="79"/>
      <c r="F7" s="8"/>
      <c r="G7" s="8"/>
      <c r="H7" s="8"/>
      <c r="I7" s="14"/>
    </row>
    <row r="8" spans="1:74" s="11" customFormat="1" ht="20.100000000000001" customHeight="1" x14ac:dyDescent="0.25">
      <c r="B8" s="72" t="s">
        <v>6</v>
      </c>
      <c r="C8" s="72"/>
      <c r="D8" s="73">
        <v>2021</v>
      </c>
      <c r="E8" s="73"/>
      <c r="F8" s="12"/>
      <c r="G8" s="13"/>
      <c r="H8" s="12"/>
    </row>
    <row r="9" spans="1:74" s="11" customFormat="1" ht="24.95" customHeight="1" x14ac:dyDescent="0.25">
      <c r="B9" s="72" t="s">
        <v>7</v>
      </c>
      <c r="C9" s="72"/>
      <c r="D9" s="73">
        <v>2025</v>
      </c>
      <c r="E9" s="73"/>
    </row>
    <row r="10" spans="1:74" s="11" customFormat="1" ht="20.100000000000001" customHeight="1" x14ac:dyDescent="0.25">
      <c r="B10" s="72" t="s">
        <v>34</v>
      </c>
      <c r="C10" s="72"/>
      <c r="D10" s="74">
        <f>D11-D9+1</f>
        <v>21</v>
      </c>
      <c r="E10" s="75"/>
    </row>
    <row r="11" spans="1:74" s="11" customFormat="1" ht="20.100000000000001" customHeight="1" x14ac:dyDescent="0.25">
      <c r="B11" s="72" t="s">
        <v>8</v>
      </c>
      <c r="C11" s="72"/>
      <c r="D11" s="74">
        <f>D8+25-1</f>
        <v>2045</v>
      </c>
      <c r="E11" s="75"/>
    </row>
    <row r="12" spans="1:74" s="11" customFormat="1" ht="20.100000000000001" customHeight="1" x14ac:dyDescent="0.25">
      <c r="B12" s="72" t="s">
        <v>9</v>
      </c>
      <c r="C12" s="72"/>
      <c r="D12" s="73" t="s">
        <v>4</v>
      </c>
      <c r="E12" s="73"/>
    </row>
    <row r="13" spans="1:74" s="11" customFormat="1" ht="20.100000000000001" customHeight="1" x14ac:dyDescent="0.25">
      <c r="B13" s="72" t="s">
        <v>35</v>
      </c>
      <c r="C13" s="72"/>
      <c r="D13" s="73">
        <v>40</v>
      </c>
      <c r="E13" s="73"/>
    </row>
    <row r="14" spans="1:74" s="11" customFormat="1" ht="31.5" customHeight="1" x14ac:dyDescent="0.25">
      <c r="B14" s="71" t="s">
        <v>39</v>
      </c>
      <c r="C14" s="72"/>
      <c r="D14" s="73">
        <f>D13-D10</f>
        <v>19</v>
      </c>
      <c r="E14" s="73"/>
    </row>
    <row r="15" spans="1:74" s="11" customFormat="1" ht="20.100000000000001" customHeight="1" x14ac:dyDescent="0.25">
      <c r="B15" s="72" t="s">
        <v>10</v>
      </c>
      <c r="C15" s="72"/>
      <c r="D15" s="73">
        <f>D11+D14</f>
        <v>2064</v>
      </c>
      <c r="E15" s="73"/>
    </row>
    <row r="16" spans="1:74" s="11" customFormat="1" ht="20.100000000000001" customHeight="1" x14ac:dyDescent="0.25">
      <c r="B16" s="72" t="s">
        <v>41</v>
      </c>
      <c r="C16" s="72"/>
      <c r="D16" s="73">
        <v>0.83</v>
      </c>
      <c r="E16" s="73"/>
    </row>
    <row r="17" spans="1:74" s="11" customFormat="1" ht="20.100000000000001" customHeight="1" x14ac:dyDescent="0.25">
      <c r="B17" s="72" t="s">
        <v>40</v>
      </c>
      <c r="C17" s="72"/>
      <c r="D17" s="73">
        <v>0.78</v>
      </c>
      <c r="E17" s="73"/>
    </row>
    <row r="18" spans="1:74" s="11" customFormat="1" ht="20.100000000000001" customHeight="1" x14ac:dyDescent="0.25">
      <c r="B18" s="8"/>
    </row>
    <row r="19" spans="1:74" s="11" customFormat="1" ht="20.100000000000001" customHeight="1" x14ac:dyDescent="0.25">
      <c r="B19" s="16"/>
    </row>
    <row r="20" spans="1:74" s="11" customFormat="1" ht="20.100000000000001" customHeight="1" x14ac:dyDescent="0.25">
      <c r="B20" s="69" t="s">
        <v>37</v>
      </c>
      <c r="C20" s="69"/>
      <c r="D20" s="69"/>
      <c r="E20" s="69"/>
      <c r="F20" s="69"/>
      <c r="G20" s="69"/>
      <c r="H20" s="69"/>
    </row>
    <row r="21" spans="1:74" s="11" customFormat="1" ht="20.100000000000001" customHeight="1" x14ac:dyDescent="0.25"/>
    <row r="22" spans="1:74" s="11" customFormat="1" ht="20.100000000000001" customHeight="1" x14ac:dyDescent="0.25">
      <c r="B22" s="70" t="s">
        <v>11</v>
      </c>
      <c r="C22" s="70"/>
      <c r="D22" s="70"/>
      <c r="E22" s="70"/>
      <c r="F22" s="70"/>
      <c r="G22" s="70"/>
      <c r="H22" s="70"/>
    </row>
    <row r="23" spans="1:74" s="11" customFormat="1" ht="20.100000000000001" customHeight="1" x14ac:dyDescent="0.25"/>
    <row r="24" spans="1:74" s="11" customFormat="1" ht="69.75" customHeight="1" x14ac:dyDescent="0.25">
      <c r="B24" s="19" t="s">
        <v>12</v>
      </c>
      <c r="C24" s="20" t="s">
        <v>13</v>
      </c>
      <c r="D24" s="20" t="s">
        <v>42</v>
      </c>
      <c r="E24" s="21" t="s">
        <v>43</v>
      </c>
      <c r="F24" s="22" t="s">
        <v>44</v>
      </c>
      <c r="G24" s="22" t="s">
        <v>19</v>
      </c>
      <c r="H24" s="20" t="s">
        <v>20</v>
      </c>
      <c r="I24" s="20" t="s">
        <v>21</v>
      </c>
      <c r="J24" s="20" t="s">
        <v>22</v>
      </c>
      <c r="K24" s="20" t="s">
        <v>23</v>
      </c>
    </row>
    <row r="25" spans="1:74" s="11" customFormat="1" ht="20.100000000000001" customHeight="1" x14ac:dyDescent="0.25">
      <c r="B25" s="23">
        <v>1</v>
      </c>
      <c r="C25" s="24">
        <v>2</v>
      </c>
      <c r="D25" s="24">
        <v>3</v>
      </c>
      <c r="E25" s="24">
        <v>4</v>
      </c>
      <c r="F25" s="24">
        <v>5</v>
      </c>
      <c r="G25" s="24">
        <v>6</v>
      </c>
      <c r="H25" s="24">
        <v>7</v>
      </c>
      <c r="I25" s="24">
        <v>8</v>
      </c>
      <c r="J25" s="24">
        <v>9</v>
      </c>
      <c r="K25" s="24">
        <v>10</v>
      </c>
    </row>
    <row r="26" spans="1:74" x14ac:dyDescent="0.25">
      <c r="B26" s="25">
        <v>0</v>
      </c>
      <c r="C26" s="26">
        <f>D8</f>
        <v>2021</v>
      </c>
      <c r="D26" s="15">
        <v>-357355158.59549999</v>
      </c>
      <c r="E26" s="27">
        <v>0</v>
      </c>
      <c r="F26" s="27">
        <v>0</v>
      </c>
      <c r="G26" s="15"/>
      <c r="H26" s="27">
        <v>0</v>
      </c>
      <c r="I26" s="15">
        <f>SUM(D26:H26)</f>
        <v>-357355158.59549999</v>
      </c>
      <c r="J26" s="28">
        <v>1</v>
      </c>
      <c r="K26" s="15">
        <f>I26*J26</f>
        <v>-357355158.59549999</v>
      </c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5"/>
      <c r="BV26" s="2"/>
    </row>
    <row r="27" spans="1:74" x14ac:dyDescent="0.25">
      <c r="B27" s="25">
        <f t="shared" ref="B27:C42" si="0">B26+1</f>
        <v>1</v>
      </c>
      <c r="C27" s="26">
        <f t="shared" si="0"/>
        <v>2022</v>
      </c>
      <c r="D27" s="15">
        <v>-258273973.42679998</v>
      </c>
      <c r="E27" s="27">
        <v>0</v>
      </c>
      <c r="F27" s="27">
        <v>0</v>
      </c>
      <c r="G27" s="15"/>
      <c r="H27" s="15">
        <v>0</v>
      </c>
      <c r="I27" s="15">
        <f t="shared" ref="I27:I50" si="1">SUM(D27:H27)</f>
        <v>-258273973.42679998</v>
      </c>
      <c r="J27" s="28">
        <f t="shared" ref="J27:J65" si="2">1/(1+$K$70)^B27</f>
        <v>0.970873786407767</v>
      </c>
      <c r="K27" s="15">
        <f t="shared" ref="K27:K65" si="3">I27*J27</f>
        <v>-250751430.51145631</v>
      </c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5"/>
      <c r="BV27" s="2"/>
    </row>
    <row r="28" spans="1:74" x14ac:dyDescent="0.25">
      <c r="B28" s="25">
        <f t="shared" si="0"/>
        <v>2</v>
      </c>
      <c r="C28" s="26">
        <f t="shared" si="0"/>
        <v>2023</v>
      </c>
      <c r="D28" s="15">
        <v>-330867632.3944</v>
      </c>
      <c r="E28" s="27">
        <v>0</v>
      </c>
      <c r="F28" s="27">
        <v>0</v>
      </c>
      <c r="G28" s="15"/>
      <c r="H28" s="15">
        <v>0</v>
      </c>
      <c r="I28" s="15">
        <f t="shared" si="1"/>
        <v>-330867632.3944</v>
      </c>
      <c r="J28" s="28">
        <f t="shared" si="2"/>
        <v>0.94259590913375435</v>
      </c>
      <c r="K28" s="15">
        <f t="shared" si="3"/>
        <v>-311874476.75973231</v>
      </c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5"/>
      <c r="BV28" s="2"/>
    </row>
    <row r="29" spans="1:74" x14ac:dyDescent="0.25">
      <c r="B29" s="25">
        <f t="shared" si="0"/>
        <v>3</v>
      </c>
      <c r="C29" s="26">
        <f t="shared" si="0"/>
        <v>2024</v>
      </c>
      <c r="D29" s="15">
        <v>-373243189.4842</v>
      </c>
      <c r="E29" s="27">
        <v>0</v>
      </c>
      <c r="F29" s="27">
        <v>0</v>
      </c>
      <c r="G29" s="15"/>
      <c r="H29" s="15">
        <v>0</v>
      </c>
      <c r="I29" s="15">
        <f t="shared" si="1"/>
        <v>-373243189.4842</v>
      </c>
      <c r="J29" s="28">
        <f t="shared" si="2"/>
        <v>0.91514165935315961</v>
      </c>
      <c r="K29" s="15">
        <f t="shared" si="3"/>
        <v>-341570391.76683658</v>
      </c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5"/>
      <c r="BV29" s="2"/>
    </row>
    <row r="30" spans="1:74" ht="15" customHeight="1" x14ac:dyDescent="0.25">
      <c r="A30" s="80" t="s">
        <v>47</v>
      </c>
      <c r="B30" s="25">
        <f t="shared" si="0"/>
        <v>4</v>
      </c>
      <c r="C30" s="26">
        <f t="shared" si="0"/>
        <v>2025</v>
      </c>
      <c r="D30" s="15">
        <v>-272964949.7967</v>
      </c>
      <c r="E30" s="27">
        <v>-6613745.6619000006</v>
      </c>
      <c r="F30" s="27">
        <v>5901221.550133408</v>
      </c>
      <c r="G30" s="15"/>
      <c r="H30" s="15">
        <v>785119651.56286597</v>
      </c>
      <c r="I30" s="15">
        <f t="shared" si="1"/>
        <v>511442177.65439939</v>
      </c>
      <c r="J30" s="28">
        <f t="shared" si="2"/>
        <v>0.888487047915689</v>
      </c>
      <c r="K30" s="15">
        <f t="shared" si="3"/>
        <v>454409750.60372865</v>
      </c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5"/>
      <c r="BV30" s="2"/>
    </row>
    <row r="31" spans="1:74" ht="17.25" customHeight="1" x14ac:dyDescent="0.25">
      <c r="A31" s="80"/>
      <c r="B31" s="25">
        <f t="shared" si="0"/>
        <v>5</v>
      </c>
      <c r="C31" s="26">
        <f t="shared" si="0"/>
        <v>2026</v>
      </c>
      <c r="D31" s="15"/>
      <c r="E31" s="27">
        <v>-6613745.6619000006</v>
      </c>
      <c r="F31" s="27">
        <v>977212.77888</v>
      </c>
      <c r="G31" s="15"/>
      <c r="H31" s="15">
        <v>816735105.12260365</v>
      </c>
      <c r="I31" s="15">
        <f t="shared" si="1"/>
        <v>811098572.23958361</v>
      </c>
      <c r="J31" s="28">
        <f t="shared" si="2"/>
        <v>0.86260878438416411</v>
      </c>
      <c r="K31" s="15">
        <f t="shared" si="3"/>
        <v>699660753.41531837</v>
      </c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5"/>
      <c r="BV31" s="2"/>
    </row>
    <row r="32" spans="1:74" x14ac:dyDescent="0.25">
      <c r="A32" s="80"/>
      <c r="B32" s="25">
        <f t="shared" si="0"/>
        <v>6</v>
      </c>
      <c r="C32" s="26">
        <f t="shared" si="0"/>
        <v>2027</v>
      </c>
      <c r="D32" s="15"/>
      <c r="E32" s="27">
        <v>-6613745.6619000006</v>
      </c>
      <c r="F32" s="27">
        <v>977212.77888</v>
      </c>
      <c r="G32" s="15"/>
      <c r="H32" s="15">
        <v>855300758.02234888</v>
      </c>
      <c r="I32" s="15">
        <f t="shared" si="1"/>
        <v>849664225.13932884</v>
      </c>
      <c r="J32" s="28">
        <f t="shared" si="2"/>
        <v>0.83748425668365445</v>
      </c>
      <c r="K32" s="15">
        <f t="shared" si="3"/>
        <v>711580412.02150404</v>
      </c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5"/>
      <c r="BV32" s="2"/>
    </row>
    <row r="33" spans="1:74" x14ac:dyDescent="0.25">
      <c r="A33" s="80"/>
      <c r="B33" s="25">
        <f t="shared" si="0"/>
        <v>7</v>
      </c>
      <c r="C33" s="26">
        <f t="shared" si="0"/>
        <v>2028</v>
      </c>
      <c r="D33" s="15"/>
      <c r="E33" s="27">
        <v>-6613745.6619000006</v>
      </c>
      <c r="F33" s="27">
        <v>977212.77888</v>
      </c>
      <c r="G33" s="15"/>
      <c r="H33" s="15">
        <v>893655740.72101307</v>
      </c>
      <c r="I33" s="15">
        <f t="shared" si="1"/>
        <v>888019207.83799303</v>
      </c>
      <c r="J33" s="28">
        <f t="shared" si="2"/>
        <v>0.81309151134335378</v>
      </c>
      <c r="K33" s="15">
        <f t="shared" si="3"/>
        <v>722040879.80292153</v>
      </c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5"/>
      <c r="BV33" s="2"/>
    </row>
    <row r="34" spans="1:74" x14ac:dyDescent="0.25">
      <c r="A34" s="80"/>
      <c r="B34" s="25">
        <f t="shared" si="0"/>
        <v>8</v>
      </c>
      <c r="C34" s="26">
        <f t="shared" si="0"/>
        <v>2029</v>
      </c>
      <c r="D34" s="15"/>
      <c r="E34" s="27">
        <v>-6613745.6619000006</v>
      </c>
      <c r="F34" s="27">
        <v>977212.77888</v>
      </c>
      <c r="G34" s="15"/>
      <c r="H34" s="15">
        <v>843408788.77270389</v>
      </c>
      <c r="I34" s="15">
        <f t="shared" si="1"/>
        <v>837772255.88968384</v>
      </c>
      <c r="J34" s="28">
        <f t="shared" si="2"/>
        <v>0.78940923431393573</v>
      </c>
      <c r="K34" s="15">
        <f t="shared" si="3"/>
        <v>661345155.0513339</v>
      </c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5"/>
      <c r="BV34" s="2"/>
    </row>
    <row r="35" spans="1:74" x14ac:dyDescent="0.25">
      <c r="A35" s="80"/>
      <c r="B35" s="25">
        <f t="shared" si="0"/>
        <v>9</v>
      </c>
      <c r="C35" s="26">
        <f t="shared" si="0"/>
        <v>2030</v>
      </c>
      <c r="D35" s="15"/>
      <c r="E35" s="27">
        <v>-6613745.6619000006</v>
      </c>
      <c r="F35" s="27">
        <v>977212.77888</v>
      </c>
      <c r="G35" s="15"/>
      <c r="H35" s="15">
        <v>782555620.65928483</v>
      </c>
      <c r="I35" s="15">
        <f t="shared" si="1"/>
        <v>776919087.77626479</v>
      </c>
      <c r="J35" s="28">
        <f t="shared" si="2"/>
        <v>0.76641673234362695</v>
      </c>
      <c r="K35" s="15">
        <f t="shared" si="3"/>
        <v>595443788.54887629</v>
      </c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K35" s="5"/>
      <c r="BV35" s="2"/>
    </row>
    <row r="36" spans="1:74" x14ac:dyDescent="0.25">
      <c r="A36" s="80"/>
      <c r="B36" s="25">
        <f t="shared" si="0"/>
        <v>10</v>
      </c>
      <c r="C36" s="26">
        <f t="shared" si="0"/>
        <v>2031</v>
      </c>
      <c r="D36" s="15"/>
      <c r="E36" s="27">
        <v>-6613745.6619000006</v>
      </c>
      <c r="F36" s="27">
        <v>977212.77888</v>
      </c>
      <c r="G36" s="15"/>
      <c r="H36" s="15">
        <v>804104622.90201569</v>
      </c>
      <c r="I36" s="15">
        <f t="shared" si="1"/>
        <v>798468090.01899564</v>
      </c>
      <c r="J36" s="28">
        <f t="shared" si="2"/>
        <v>0.74409391489672516</v>
      </c>
      <c r="K36" s="15">
        <f t="shared" si="3"/>
        <v>594135247.02234519</v>
      </c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K36" s="5"/>
      <c r="BV36" s="2"/>
    </row>
    <row r="37" spans="1:74" x14ac:dyDescent="0.25">
      <c r="A37" s="80"/>
      <c r="B37" s="25">
        <f t="shared" si="0"/>
        <v>11</v>
      </c>
      <c r="C37" s="26">
        <f t="shared" si="0"/>
        <v>2032</v>
      </c>
      <c r="D37" s="15"/>
      <c r="E37" s="27">
        <v>-6613745.6619000006</v>
      </c>
      <c r="F37" s="27">
        <v>977212.77888</v>
      </c>
      <c r="G37" s="15"/>
      <c r="H37" s="15">
        <v>825774590.71463048</v>
      </c>
      <c r="I37" s="15">
        <f t="shared" si="1"/>
        <v>820138057.83161044</v>
      </c>
      <c r="J37" s="28">
        <f t="shared" si="2"/>
        <v>0.72242127659876232</v>
      </c>
      <c r="K37" s="15">
        <f t="shared" si="3"/>
        <v>592485182.72594154</v>
      </c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K37" s="5"/>
      <c r="BV37" s="2"/>
    </row>
    <row r="38" spans="1:74" x14ac:dyDescent="0.25">
      <c r="A38" s="80"/>
      <c r="B38" s="25">
        <f t="shared" si="0"/>
        <v>12</v>
      </c>
      <c r="C38" s="26">
        <f t="shared" si="0"/>
        <v>2033</v>
      </c>
      <c r="D38" s="15"/>
      <c r="E38" s="27">
        <v>-6613745.6619000006</v>
      </c>
      <c r="F38" s="27">
        <v>977212.77888</v>
      </c>
      <c r="G38" s="15"/>
      <c r="H38" s="15">
        <v>847541674.86038518</v>
      </c>
      <c r="I38" s="15">
        <f t="shared" si="1"/>
        <v>841905141.97736514</v>
      </c>
      <c r="J38" s="28">
        <f t="shared" si="2"/>
        <v>0.70137988019297326</v>
      </c>
      <c r="K38" s="15">
        <f t="shared" si="3"/>
        <v>590495327.61393249</v>
      </c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K38" s="5"/>
      <c r="BV38" s="2"/>
    </row>
    <row r="39" spans="1:74" x14ac:dyDescent="0.25">
      <c r="A39" s="80"/>
      <c r="B39" s="25">
        <f t="shared" si="0"/>
        <v>13</v>
      </c>
      <c r="C39" s="26">
        <f t="shared" si="0"/>
        <v>2034</v>
      </c>
      <c r="D39" s="15"/>
      <c r="E39" s="27">
        <v>-26181972.261899997</v>
      </c>
      <c r="F39" s="27">
        <v>977212.77888</v>
      </c>
      <c r="G39" s="15"/>
      <c r="H39" s="15">
        <v>860284709.65835965</v>
      </c>
      <c r="I39" s="15">
        <f t="shared" si="1"/>
        <v>835079950.1753397</v>
      </c>
      <c r="J39" s="28">
        <f t="shared" si="2"/>
        <v>0.68095133999317792</v>
      </c>
      <c r="K39" s="15">
        <f t="shared" si="3"/>
        <v>568648811.07333386</v>
      </c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K39" s="5"/>
      <c r="BV39" s="2"/>
    </row>
    <row r="40" spans="1:74" x14ac:dyDescent="0.25">
      <c r="A40" s="80"/>
      <c r="B40" s="25">
        <f t="shared" si="0"/>
        <v>14</v>
      </c>
      <c r="C40" s="26">
        <f t="shared" si="0"/>
        <v>2035</v>
      </c>
      <c r="D40" s="15"/>
      <c r="E40" s="27">
        <v>-6613745.6619000006</v>
      </c>
      <c r="F40" s="27">
        <v>977212.77888</v>
      </c>
      <c r="G40" s="15"/>
      <c r="H40" s="15">
        <v>882374037.18670011</v>
      </c>
      <c r="I40" s="15">
        <f t="shared" si="1"/>
        <v>876737504.30368006</v>
      </c>
      <c r="J40" s="28">
        <f t="shared" si="2"/>
        <v>0.66111780581861923</v>
      </c>
      <c r="K40" s="15">
        <f t="shared" si="3"/>
        <v>579626775.12414122</v>
      </c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K40" s="5"/>
      <c r="BV40" s="2"/>
    </row>
    <row r="41" spans="1:74" x14ac:dyDescent="0.25">
      <c r="A41" s="80"/>
      <c r="B41" s="25">
        <f t="shared" si="0"/>
        <v>15</v>
      </c>
      <c r="C41" s="26">
        <f t="shared" si="0"/>
        <v>2036</v>
      </c>
      <c r="D41" s="15"/>
      <c r="E41" s="27">
        <v>-6613745.6619000006</v>
      </c>
      <c r="F41" s="27">
        <v>977212.77888</v>
      </c>
      <c r="G41" s="15"/>
      <c r="H41" s="15">
        <v>919448817.76967883</v>
      </c>
      <c r="I41" s="15">
        <f t="shared" si="1"/>
        <v>913812284.88665879</v>
      </c>
      <c r="J41" s="28">
        <f t="shared" si="2"/>
        <v>0.64186194739671765</v>
      </c>
      <c r="K41" s="15">
        <f t="shared" si="3"/>
        <v>586541332.73239493</v>
      </c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K41" s="5"/>
      <c r="BV41" s="2"/>
    </row>
    <row r="42" spans="1:74" x14ac:dyDescent="0.25">
      <c r="A42" s="80"/>
      <c r="B42" s="25">
        <f t="shared" si="0"/>
        <v>16</v>
      </c>
      <c r="C42" s="26">
        <f t="shared" si="0"/>
        <v>2037</v>
      </c>
      <c r="D42" s="15"/>
      <c r="E42" s="27">
        <v>-6613745.6619000006</v>
      </c>
      <c r="F42" s="27">
        <v>977212.77888</v>
      </c>
      <c r="G42" s="15"/>
      <c r="H42" s="15">
        <v>957036131.99113607</v>
      </c>
      <c r="I42" s="15">
        <f t="shared" si="1"/>
        <v>951399599.10811603</v>
      </c>
      <c r="J42" s="28">
        <f t="shared" si="2"/>
        <v>0.62316693922011435</v>
      </c>
      <c r="K42" s="15">
        <f t="shared" si="3"/>
        <v>592880776.15144849</v>
      </c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K42" s="5"/>
      <c r="BV42" s="2"/>
    </row>
    <row r="43" spans="1:74" x14ac:dyDescent="0.25">
      <c r="A43" s="80"/>
      <c r="B43" s="25">
        <f t="shared" ref="B43:C58" si="4">B42+1</f>
        <v>17</v>
      </c>
      <c r="C43" s="26">
        <f t="shared" si="4"/>
        <v>2038</v>
      </c>
      <c r="D43" s="15"/>
      <c r="E43" s="27">
        <v>-6613745.6619000006</v>
      </c>
      <c r="F43" s="27">
        <v>5901221.550133408</v>
      </c>
      <c r="G43" s="15"/>
      <c r="H43" s="15">
        <v>995069439.1128341</v>
      </c>
      <c r="I43" s="15">
        <f t="shared" si="1"/>
        <v>994356915.00106752</v>
      </c>
      <c r="J43" s="28">
        <f t="shared" si="2"/>
        <v>0.60501644584477121</v>
      </c>
      <c r="K43" s="15">
        <f t="shared" si="3"/>
        <v>601602286.61511719</v>
      </c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K43" s="5"/>
      <c r="BV43" s="2"/>
    </row>
    <row r="44" spans="1:74" x14ac:dyDescent="0.25">
      <c r="A44" s="80"/>
      <c r="B44" s="25">
        <f t="shared" si="4"/>
        <v>18</v>
      </c>
      <c r="C44" s="26">
        <f t="shared" si="4"/>
        <v>2039</v>
      </c>
      <c r="D44" s="15"/>
      <c r="E44" s="27">
        <v>-6613745.6619000006</v>
      </c>
      <c r="F44" s="27">
        <v>977212.77888</v>
      </c>
      <c r="G44" s="15"/>
      <c r="H44" s="15">
        <v>1033522979.8002763</v>
      </c>
      <c r="I44" s="15">
        <f t="shared" si="1"/>
        <v>1027886446.9172562</v>
      </c>
      <c r="J44" s="28">
        <f t="shared" si="2"/>
        <v>0.5873946076162827</v>
      </c>
      <c r="K44" s="15">
        <f t="shared" si="3"/>
        <v>603774956.16105676</v>
      </c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K44" s="5"/>
      <c r="BV44" s="2"/>
    </row>
    <row r="45" spans="1:74" s="17" customFormat="1" ht="12.75" x14ac:dyDescent="0.25">
      <c r="A45" s="80"/>
      <c r="B45" s="25">
        <f t="shared" si="4"/>
        <v>19</v>
      </c>
      <c r="C45" s="26">
        <f t="shared" si="4"/>
        <v>2040</v>
      </c>
      <c r="D45" s="15"/>
      <c r="E45" s="27">
        <v>-6613745.6619000006</v>
      </c>
      <c r="F45" s="27">
        <v>977212.77888</v>
      </c>
      <c r="G45" s="15"/>
      <c r="H45" s="15">
        <v>1061039762.6106167</v>
      </c>
      <c r="I45" s="15">
        <f t="shared" si="1"/>
        <v>1055403229.7275966</v>
      </c>
      <c r="J45" s="28">
        <f t="shared" si="2"/>
        <v>0.57028602681192497</v>
      </c>
      <c r="K45" s="15">
        <f t="shared" si="3"/>
        <v>601881714.56582439</v>
      </c>
    </row>
    <row r="46" spans="1:74" x14ac:dyDescent="0.25">
      <c r="A46" s="80"/>
      <c r="B46" s="25">
        <f t="shared" si="4"/>
        <v>20</v>
      </c>
      <c r="C46" s="26">
        <f t="shared" si="4"/>
        <v>2041</v>
      </c>
      <c r="D46" s="15"/>
      <c r="E46" s="27">
        <v>-6613745.6619000006</v>
      </c>
      <c r="F46" s="27">
        <v>977212.77888</v>
      </c>
      <c r="G46" s="15"/>
      <c r="H46" s="15">
        <v>1139922256.9378178</v>
      </c>
      <c r="I46" s="15">
        <f t="shared" si="1"/>
        <v>1134285724.0547979</v>
      </c>
      <c r="J46" s="28">
        <f t="shared" si="2"/>
        <v>0.55367575418633497</v>
      </c>
      <c r="K46" s="15">
        <f t="shared" si="3"/>
        <v>628026503.7288332</v>
      </c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K46" s="5"/>
      <c r="BV46" s="2"/>
    </row>
    <row r="47" spans="1:74" x14ac:dyDescent="0.25">
      <c r="A47" s="80"/>
      <c r="B47" s="25">
        <f t="shared" si="4"/>
        <v>21</v>
      </c>
      <c r="C47" s="26">
        <f t="shared" si="4"/>
        <v>2042</v>
      </c>
      <c r="D47" s="15"/>
      <c r="E47" s="27">
        <v>-6613745.6619000006</v>
      </c>
      <c r="F47" s="27">
        <v>977212.77888</v>
      </c>
      <c r="G47" s="15"/>
      <c r="H47" s="15">
        <v>1219973130.7630124</v>
      </c>
      <c r="I47" s="15">
        <f t="shared" si="1"/>
        <v>1214336597.8799925</v>
      </c>
      <c r="J47" s="28">
        <f t="shared" si="2"/>
        <v>0.5375492759090631</v>
      </c>
      <c r="K47" s="15">
        <f t="shared" si="3"/>
        <v>652765758.9002651</v>
      </c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K47" s="5"/>
      <c r="BV47" s="2"/>
    </row>
    <row r="48" spans="1:74" x14ac:dyDescent="0.25">
      <c r="A48" s="80"/>
      <c r="B48" s="25">
        <f t="shared" si="4"/>
        <v>22</v>
      </c>
      <c r="C48" s="26">
        <f t="shared" si="4"/>
        <v>2043</v>
      </c>
      <c r="D48" s="15"/>
      <c r="E48" s="27">
        <v>-6613745.6619000006</v>
      </c>
      <c r="F48" s="27">
        <v>977212.77888</v>
      </c>
      <c r="G48" s="15"/>
      <c r="H48" s="15">
        <v>1301809362.2101364</v>
      </c>
      <c r="I48" s="15">
        <f t="shared" si="1"/>
        <v>1296172829.3271165</v>
      </c>
      <c r="J48" s="28">
        <f t="shared" si="2"/>
        <v>0.52189250088258554</v>
      </c>
      <c r="K48" s="15">
        <f t="shared" si="3"/>
        <v>676462879.47358549</v>
      </c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K48" s="5"/>
      <c r="BV48" s="2"/>
    </row>
    <row r="49" spans="1:74" x14ac:dyDescent="0.25">
      <c r="A49" s="80"/>
      <c r="B49" s="25">
        <f t="shared" si="4"/>
        <v>23</v>
      </c>
      <c r="C49" s="26">
        <f t="shared" ref="C49" si="5">C48+1</f>
        <v>2044</v>
      </c>
      <c r="D49" s="15"/>
      <c r="E49" s="27">
        <v>-26181972.261899997</v>
      </c>
      <c r="F49" s="27">
        <v>977212.77888</v>
      </c>
      <c r="G49" s="15"/>
      <c r="H49" s="15">
        <v>1384723210.766108</v>
      </c>
      <c r="I49" s="15">
        <f t="shared" si="1"/>
        <v>1359518451.283088</v>
      </c>
      <c r="J49" s="28">
        <f t="shared" si="2"/>
        <v>0.50669174842969467</v>
      </c>
      <c r="K49" s="15">
        <f t="shared" si="3"/>
        <v>688856781.10305846</v>
      </c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K49" s="5"/>
      <c r="BV49" s="2"/>
    </row>
    <row r="50" spans="1:74" x14ac:dyDescent="0.25">
      <c r="A50" s="80"/>
      <c r="B50" s="25">
        <f t="shared" si="4"/>
        <v>24</v>
      </c>
      <c r="C50" s="26">
        <f t="shared" ref="C50" si="6">C49+1</f>
        <v>2045</v>
      </c>
      <c r="D50" s="15"/>
      <c r="E50" s="27">
        <v>-6613745.6619000006</v>
      </c>
      <c r="F50" s="27">
        <v>977212.77888</v>
      </c>
      <c r="G50" s="29">
        <f>K74/J50</f>
        <v>8020392757.2678108</v>
      </c>
      <c r="H50" s="15">
        <v>1468618126.1220443</v>
      </c>
      <c r="I50" s="15">
        <f t="shared" si="1"/>
        <v>9483374350.506834</v>
      </c>
      <c r="J50" s="28">
        <f t="shared" si="2"/>
        <v>0.49193373633950943</v>
      </c>
      <c r="K50" s="15">
        <f t="shared" si="3"/>
        <v>4665191777.3510952</v>
      </c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K50" s="5"/>
      <c r="BV50" s="2"/>
    </row>
    <row r="51" spans="1:74" x14ac:dyDescent="0.25">
      <c r="A51" s="80"/>
      <c r="B51" s="30">
        <f t="shared" si="4"/>
        <v>25</v>
      </c>
      <c r="C51" s="31">
        <f t="shared" si="4"/>
        <v>2046</v>
      </c>
      <c r="D51" s="32"/>
      <c r="E51" s="32">
        <f>AVERAGEIF(E26:E50,"&lt;&gt;0")</f>
        <v>-8477386.2904714309</v>
      </c>
      <c r="F51" s="32">
        <f>AVERAGEIF(F26:F50,"&lt;&gt;0")</f>
        <v>1446165.9951898484</v>
      </c>
      <c r="G51" s="32"/>
      <c r="H51" s="32">
        <f>AVERAGEIF(H26:H50,"&lt;&gt;0")</f>
        <v>984667548.48888433</v>
      </c>
      <c r="I51" s="32">
        <f>MAX(SUM(E51:H51),0)</f>
        <v>977636328.1936028</v>
      </c>
      <c r="J51" s="33">
        <f t="shared" si="2"/>
        <v>0.47760556926165965</v>
      </c>
      <c r="K51" s="32">
        <f t="shared" si="3"/>
        <v>466924555.05778438</v>
      </c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K51" s="5"/>
      <c r="BV51" s="2"/>
    </row>
    <row r="52" spans="1:74" x14ac:dyDescent="0.25">
      <c r="A52" s="80"/>
      <c r="B52" s="30">
        <f t="shared" si="4"/>
        <v>26</v>
      </c>
      <c r="C52" s="31">
        <f t="shared" si="4"/>
        <v>2047</v>
      </c>
      <c r="D52" s="32"/>
      <c r="E52" s="32"/>
      <c r="F52" s="32"/>
      <c r="G52" s="32"/>
      <c r="H52" s="32"/>
      <c r="I52" s="32">
        <f t="shared" ref="I52:I65" si="7">MAX(I51-$I$51/$D$14,0)</f>
        <v>926181784.60446584</v>
      </c>
      <c r="J52" s="33">
        <f t="shared" si="2"/>
        <v>0.46369472743850448</v>
      </c>
      <c r="K52" s="32">
        <f t="shared" si="3"/>
        <v>429465610.17067546</v>
      </c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K52" s="5"/>
      <c r="BV52" s="2"/>
    </row>
    <row r="53" spans="1:74" x14ac:dyDescent="0.25">
      <c r="A53" s="80"/>
      <c r="B53" s="30">
        <f t="shared" si="4"/>
        <v>27</v>
      </c>
      <c r="C53" s="31">
        <f t="shared" si="4"/>
        <v>2048</v>
      </c>
      <c r="D53" s="32"/>
      <c r="E53" s="32"/>
      <c r="F53" s="32"/>
      <c r="G53" s="32"/>
      <c r="H53" s="32"/>
      <c r="I53" s="32">
        <f t="shared" si="7"/>
        <v>874727241.01532888</v>
      </c>
      <c r="J53" s="33">
        <f t="shared" si="2"/>
        <v>0.45018905576553836</v>
      </c>
      <c r="K53" s="32">
        <f t="shared" si="3"/>
        <v>393792630.68508542</v>
      </c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K53" s="5"/>
      <c r="BV53" s="2"/>
    </row>
    <row r="54" spans="1:74" x14ac:dyDescent="0.25">
      <c r="A54" s="80"/>
      <c r="B54" s="30">
        <f t="shared" si="4"/>
        <v>28</v>
      </c>
      <c r="C54" s="31">
        <f t="shared" si="4"/>
        <v>2049</v>
      </c>
      <c r="D54" s="32"/>
      <c r="E54" s="32"/>
      <c r="F54" s="32"/>
      <c r="G54" s="32"/>
      <c r="H54" s="32"/>
      <c r="I54" s="32">
        <f t="shared" si="7"/>
        <v>823272697.42619193</v>
      </c>
      <c r="J54" s="33">
        <f t="shared" si="2"/>
        <v>0.4370767531704256</v>
      </c>
      <c r="K54" s="32">
        <f t="shared" si="3"/>
        <v>359833357.56489819</v>
      </c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K54" s="5"/>
      <c r="BV54" s="2"/>
    </row>
    <row r="55" spans="1:74" x14ac:dyDescent="0.25">
      <c r="A55" s="80"/>
      <c r="B55" s="30">
        <f t="shared" si="4"/>
        <v>29</v>
      </c>
      <c r="C55" s="31">
        <f t="shared" si="4"/>
        <v>2050</v>
      </c>
      <c r="D55" s="32"/>
      <c r="E55" s="32"/>
      <c r="F55" s="32"/>
      <c r="G55" s="32"/>
      <c r="H55" s="32"/>
      <c r="I55" s="32">
        <f t="shared" si="7"/>
        <v>771818153.83705497</v>
      </c>
      <c r="J55" s="33">
        <f t="shared" si="2"/>
        <v>0.42434636230138412</v>
      </c>
      <c r="K55" s="32">
        <f t="shared" si="3"/>
        <v>327518225.93892437</v>
      </c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K55" s="5"/>
      <c r="BV55" s="2"/>
    </row>
    <row r="56" spans="1:74" x14ac:dyDescent="0.25">
      <c r="A56" s="80"/>
      <c r="B56" s="30">
        <f t="shared" si="4"/>
        <v>30</v>
      </c>
      <c r="C56" s="31">
        <f t="shared" si="4"/>
        <v>2051</v>
      </c>
      <c r="D56" s="32"/>
      <c r="E56" s="32"/>
      <c r="F56" s="32"/>
      <c r="G56" s="32"/>
      <c r="H56" s="32"/>
      <c r="I56" s="32">
        <f t="shared" si="7"/>
        <v>720363610.24791801</v>
      </c>
      <c r="J56" s="33">
        <f t="shared" si="2"/>
        <v>0.41198675951590691</v>
      </c>
      <c r="K56" s="32">
        <f t="shared" si="3"/>
        <v>296780269.45921952</v>
      </c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K56" s="5"/>
      <c r="BV56" s="2"/>
    </row>
    <row r="57" spans="1:74" x14ac:dyDescent="0.25">
      <c r="A57" s="80"/>
      <c r="B57" s="30">
        <f t="shared" si="4"/>
        <v>31</v>
      </c>
      <c r="C57" s="31">
        <f t="shared" si="4"/>
        <v>2052</v>
      </c>
      <c r="D57" s="32"/>
      <c r="E57" s="32"/>
      <c r="F57" s="32"/>
      <c r="G57" s="32"/>
      <c r="H57" s="32"/>
      <c r="I57" s="32">
        <f t="shared" si="7"/>
        <v>668909066.65878105</v>
      </c>
      <c r="J57" s="33">
        <f t="shared" si="2"/>
        <v>0.39998714516107459</v>
      </c>
      <c r="K57" s="32">
        <f t="shared" si="3"/>
        <v>267555027.94520476</v>
      </c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K57" s="5"/>
      <c r="BV57" s="2"/>
    </row>
    <row r="58" spans="1:74" x14ac:dyDescent="0.25">
      <c r="A58" s="80"/>
      <c r="B58" s="30">
        <f t="shared" si="4"/>
        <v>32</v>
      </c>
      <c r="C58" s="31">
        <f t="shared" si="4"/>
        <v>2053</v>
      </c>
      <c r="D58" s="32"/>
      <c r="E58" s="32"/>
      <c r="F58" s="32"/>
      <c r="G58" s="32"/>
      <c r="H58" s="32"/>
      <c r="I58" s="32">
        <f t="shared" si="7"/>
        <v>617454523.06964409</v>
      </c>
      <c r="J58" s="33">
        <f t="shared" si="2"/>
        <v>0.38833703413696569</v>
      </c>
      <c r="K58" s="32">
        <f t="shared" si="3"/>
        <v>239780458.20332024</v>
      </c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K58" s="5"/>
      <c r="BV58" s="2"/>
    </row>
    <row r="59" spans="1:74" x14ac:dyDescent="0.25">
      <c r="A59" s="80"/>
      <c r="B59" s="30">
        <f t="shared" ref="B59:C65" si="8">B58+1</f>
        <v>33</v>
      </c>
      <c r="C59" s="31">
        <f t="shared" si="8"/>
        <v>2054</v>
      </c>
      <c r="D59" s="32"/>
      <c r="E59" s="32"/>
      <c r="F59" s="32"/>
      <c r="G59" s="32"/>
      <c r="H59" s="32"/>
      <c r="I59" s="32">
        <f t="shared" si="7"/>
        <v>565999979.48050714</v>
      </c>
      <c r="J59" s="33">
        <f t="shared" si="2"/>
        <v>0.37702624673491814</v>
      </c>
      <c r="K59" s="32">
        <f t="shared" si="3"/>
        <v>213396847.91557628</v>
      </c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K59" s="5"/>
      <c r="BV59" s="2"/>
    </row>
    <row r="60" spans="1:74" x14ac:dyDescent="0.25">
      <c r="A60" s="80"/>
      <c r="B60" s="30">
        <f t="shared" si="8"/>
        <v>34</v>
      </c>
      <c r="C60" s="31">
        <f t="shared" si="8"/>
        <v>2055</v>
      </c>
      <c r="D60" s="32"/>
      <c r="E60" s="32"/>
      <c r="F60" s="32"/>
      <c r="G60" s="32"/>
      <c r="H60" s="32"/>
      <c r="I60" s="32">
        <f t="shared" si="7"/>
        <v>514545435.89137018</v>
      </c>
      <c r="J60" s="33">
        <f t="shared" si="2"/>
        <v>0.36604489974263904</v>
      </c>
      <c r="K60" s="32">
        <f t="shared" si="3"/>
        <v>188346732.49388909</v>
      </c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K60" s="5"/>
      <c r="BV60" s="2"/>
    </row>
    <row r="61" spans="1:74" x14ac:dyDescent="0.25">
      <c r="A61" s="80"/>
      <c r="B61" s="30">
        <f t="shared" si="8"/>
        <v>35</v>
      </c>
      <c r="C61" s="31">
        <f t="shared" si="8"/>
        <v>2056</v>
      </c>
      <c r="D61" s="32"/>
      <c r="E61" s="32"/>
      <c r="F61" s="32"/>
      <c r="G61" s="32"/>
      <c r="H61" s="32"/>
      <c r="I61" s="32">
        <f t="shared" si="7"/>
        <v>463090892.30223322</v>
      </c>
      <c r="J61" s="33">
        <f t="shared" si="2"/>
        <v>0.35538339780838735</v>
      </c>
      <c r="K61" s="32">
        <f t="shared" si="3"/>
        <v>164574814.80048561</v>
      </c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K61" s="5"/>
      <c r="BV61" s="2"/>
    </row>
    <row r="62" spans="1:74" x14ac:dyDescent="0.25">
      <c r="A62" s="80"/>
      <c r="B62" s="30">
        <f t="shared" si="8"/>
        <v>36</v>
      </c>
      <c r="C62" s="31">
        <f t="shared" si="8"/>
        <v>2057</v>
      </c>
      <c r="D62" s="32"/>
      <c r="E62" s="32"/>
      <c r="F62" s="32"/>
      <c r="G62" s="32"/>
      <c r="H62" s="32"/>
      <c r="I62" s="32">
        <f t="shared" si="7"/>
        <v>411636348.71309626</v>
      </c>
      <c r="J62" s="33">
        <f t="shared" si="2"/>
        <v>0.34503242505668674</v>
      </c>
      <c r="K62" s="32">
        <f t="shared" si="3"/>
        <v>142027887.63795957</v>
      </c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K62" s="5"/>
      <c r="BV62" s="2"/>
    </row>
    <row r="63" spans="1:74" x14ac:dyDescent="0.25">
      <c r="A63" s="80"/>
      <c r="B63" s="30">
        <f t="shared" si="8"/>
        <v>37</v>
      </c>
      <c r="C63" s="31">
        <f t="shared" si="8"/>
        <v>2058</v>
      </c>
      <c r="D63" s="32"/>
      <c r="E63" s="32"/>
      <c r="F63" s="32"/>
      <c r="G63" s="32"/>
      <c r="H63" s="32"/>
      <c r="I63" s="32">
        <f t="shared" si="7"/>
        <v>360181805.1239593</v>
      </c>
      <c r="J63" s="33">
        <f t="shared" si="2"/>
        <v>0.33498293694823961</v>
      </c>
      <c r="K63" s="32">
        <f t="shared" si="3"/>
        <v>120654758.91574238</v>
      </c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K63" s="5"/>
      <c r="BV63" s="2"/>
    </row>
    <row r="64" spans="1:74" x14ac:dyDescent="0.25">
      <c r="A64" s="80"/>
      <c r="B64" s="30">
        <f t="shared" si="8"/>
        <v>38</v>
      </c>
      <c r="C64" s="31">
        <f t="shared" si="8"/>
        <v>2059</v>
      </c>
      <c r="D64" s="32"/>
      <c r="E64" s="32"/>
      <c r="F64" s="32"/>
      <c r="G64" s="32"/>
      <c r="H64" s="32"/>
      <c r="I64" s="32">
        <f t="shared" si="7"/>
        <v>308727261.53482234</v>
      </c>
      <c r="J64" s="33">
        <f t="shared" si="2"/>
        <v>0.3252261523769317</v>
      </c>
      <c r="K64" s="32">
        <f t="shared" si="3"/>
        <v>100406179.40283698</v>
      </c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K64" s="5"/>
      <c r="BV64" s="2"/>
    </row>
    <row r="65" spans="1:74" x14ac:dyDescent="0.25">
      <c r="A65" s="80"/>
      <c r="B65" s="30">
        <f t="shared" si="8"/>
        <v>39</v>
      </c>
      <c r="C65" s="31">
        <f t="shared" si="8"/>
        <v>2060</v>
      </c>
      <c r="D65" s="32"/>
      <c r="E65" s="32"/>
      <c r="F65" s="32"/>
      <c r="G65" s="32"/>
      <c r="H65" s="32"/>
      <c r="I65" s="32">
        <f t="shared" si="7"/>
        <v>257272717.94568536</v>
      </c>
      <c r="J65" s="33">
        <f t="shared" si="2"/>
        <v>0.31575354599702099</v>
      </c>
      <c r="K65" s="32">
        <f t="shared" si="3"/>
        <v>81234772.979641572</v>
      </c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K65" s="5"/>
      <c r="BV65" s="2"/>
    </row>
    <row r="66" spans="1:74" x14ac:dyDescent="0.25">
      <c r="A66" s="80"/>
      <c r="B66" s="30">
        <f t="shared" ref="B66:C66" si="9">B65+1</f>
        <v>40</v>
      </c>
      <c r="C66" s="31">
        <f t="shared" si="9"/>
        <v>2061</v>
      </c>
      <c r="D66" s="32"/>
      <c r="E66" s="32"/>
      <c r="F66" s="32"/>
      <c r="G66" s="32"/>
      <c r="H66" s="32"/>
      <c r="I66" s="32">
        <f t="shared" ref="I66:I69" si="10">MAX(I65-$I$51/$D$14,0)</f>
        <v>205818174.35654837</v>
      </c>
      <c r="J66" s="33">
        <f t="shared" ref="J66:J69" si="11">1/(1+$K$70)^B66</f>
        <v>0.30655684077380685</v>
      </c>
      <c r="K66" s="32">
        <f t="shared" ref="K66:K69" si="12">I66*J66</f>
        <v>63094969.304576017</v>
      </c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K66" s="5"/>
      <c r="BV66" s="2"/>
    </row>
    <row r="67" spans="1:74" x14ac:dyDescent="0.25">
      <c r="A67" s="80"/>
      <c r="B67" s="30">
        <f t="shared" ref="B67:C67" si="13">B66+1</f>
        <v>41</v>
      </c>
      <c r="C67" s="31">
        <f t="shared" si="13"/>
        <v>2062</v>
      </c>
      <c r="D67" s="32"/>
      <c r="E67" s="32"/>
      <c r="F67" s="32"/>
      <c r="G67" s="32"/>
      <c r="H67" s="32"/>
      <c r="I67" s="32">
        <f t="shared" si="10"/>
        <v>154363630.76741138</v>
      </c>
      <c r="J67" s="33">
        <f t="shared" si="11"/>
        <v>0.29762800075126877</v>
      </c>
      <c r="K67" s="32">
        <f t="shared" si="12"/>
        <v>45942938.814011693</v>
      </c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K67" s="5"/>
      <c r="BV67" s="2"/>
    </row>
    <row r="68" spans="1:74" x14ac:dyDescent="0.25">
      <c r="A68" s="80"/>
      <c r="B68" s="30">
        <f t="shared" ref="B68:C68" si="14">B67+1</f>
        <v>42</v>
      </c>
      <c r="C68" s="31">
        <f t="shared" si="14"/>
        <v>2063</v>
      </c>
      <c r="D68" s="32"/>
      <c r="E68" s="32"/>
      <c r="F68" s="32"/>
      <c r="G68" s="32"/>
      <c r="H68" s="32"/>
      <c r="I68" s="32">
        <f t="shared" si="10"/>
        <v>102909087.17827439</v>
      </c>
      <c r="J68" s="33">
        <f t="shared" si="11"/>
        <v>0.28895922403035801</v>
      </c>
      <c r="K68" s="32">
        <f t="shared" si="12"/>
        <v>29736529.976706631</v>
      </c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K68" s="5"/>
      <c r="BV68" s="2"/>
    </row>
    <row r="69" spans="1:74" x14ac:dyDescent="0.25">
      <c r="A69" s="80"/>
      <c r="B69" s="30">
        <f t="shared" ref="B69:C69" si="15">B68+1</f>
        <v>43</v>
      </c>
      <c r="C69" s="31">
        <f t="shared" si="15"/>
        <v>2064</v>
      </c>
      <c r="D69" s="32"/>
      <c r="E69" s="32"/>
      <c r="F69" s="32"/>
      <c r="G69" s="32"/>
      <c r="H69" s="32"/>
      <c r="I69" s="32">
        <f t="shared" si="10"/>
        <v>51454543.589137405</v>
      </c>
      <c r="J69" s="33">
        <f t="shared" si="11"/>
        <v>0.28054293595180391</v>
      </c>
      <c r="K69" s="32">
        <f t="shared" si="12"/>
        <v>14435208.726556677</v>
      </c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K69" s="5"/>
      <c r="BV69" s="2"/>
    </row>
    <row r="70" spans="1:74" ht="20.100000000000001" customHeight="1" x14ac:dyDescent="0.25">
      <c r="B70" s="9"/>
      <c r="C70" s="9"/>
      <c r="D70" s="10"/>
      <c r="E70" s="10"/>
      <c r="F70" s="10"/>
      <c r="G70" s="10"/>
      <c r="H70" s="10"/>
      <c r="I70" s="10"/>
      <c r="J70" s="34" t="s">
        <v>15</v>
      </c>
      <c r="K70" s="35">
        <v>0.03</v>
      </c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K70" s="5"/>
      <c r="BV70" s="2"/>
    </row>
    <row r="71" spans="1:74" ht="20.100000000000001" customHeight="1" x14ac:dyDescent="0.25">
      <c r="B71" s="9"/>
      <c r="C71" s="9"/>
      <c r="D71" s="9"/>
      <c r="E71" s="9"/>
      <c r="F71" s="9"/>
      <c r="G71" s="9"/>
      <c r="H71" s="9"/>
      <c r="I71" s="9"/>
      <c r="J71" s="34" t="s">
        <v>16</v>
      </c>
      <c r="K71" s="36">
        <f>SUM(K26:K50)</f>
        <v>15806305392.152531</v>
      </c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K71" s="5"/>
      <c r="BV71" s="2"/>
    </row>
    <row r="72" spans="1:74" ht="30" customHeight="1" x14ac:dyDescent="0.25">
      <c r="B72" s="9"/>
      <c r="C72" s="37"/>
      <c r="D72" s="10"/>
      <c r="E72" s="9"/>
      <c r="F72" s="10"/>
      <c r="G72" s="9"/>
      <c r="H72" s="9"/>
      <c r="I72" s="9"/>
      <c r="J72" s="34" t="s">
        <v>17</v>
      </c>
      <c r="K72" s="38">
        <f>IRR(I26:I50,-0.1)</f>
        <v>0.35009014180556308</v>
      </c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K72" s="5"/>
      <c r="BV72" s="2"/>
    </row>
    <row r="73" spans="1:74" ht="20.100000000000001" customHeight="1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K73" s="5"/>
      <c r="BV73" s="2"/>
    </row>
    <row r="74" spans="1:74" ht="20.100000000000001" customHeight="1" x14ac:dyDescent="0.25">
      <c r="B74" s="9"/>
      <c r="C74" s="9"/>
      <c r="D74" s="9"/>
      <c r="E74" s="9"/>
      <c r="F74" s="9"/>
      <c r="G74" s="9"/>
      <c r="H74" s="9" t="s">
        <v>0</v>
      </c>
      <c r="I74" s="9"/>
      <c r="J74" s="39" t="s">
        <v>18</v>
      </c>
      <c r="K74" s="40">
        <f>SUM(K51:K69)</f>
        <v>3945501775.9930944</v>
      </c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K74" s="5"/>
      <c r="BV74" s="2"/>
    </row>
    <row r="75" spans="1:74" ht="20.100000000000001" customHeight="1" x14ac:dyDescent="0.25">
      <c r="B75" s="9"/>
      <c r="C75" s="9"/>
      <c r="D75" s="9"/>
      <c r="E75" s="9"/>
      <c r="F75" s="9"/>
      <c r="G75" s="9"/>
      <c r="H75" s="9"/>
      <c r="I75" s="9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K75" s="5"/>
      <c r="BV75" s="2"/>
    </row>
    <row r="76" spans="1:74" ht="20.100000000000001" customHeight="1" x14ac:dyDescent="0.25"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K76" s="5"/>
      <c r="BV76" s="2"/>
    </row>
    <row r="77" spans="1:74" ht="20.100000000000001" customHeight="1" x14ac:dyDescent="0.25">
      <c r="B77" s="69" t="s">
        <v>38</v>
      </c>
      <c r="C77" s="69"/>
      <c r="D77" s="69"/>
      <c r="E77" s="69"/>
      <c r="F77" s="69"/>
      <c r="G77" s="69"/>
      <c r="H77" s="69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K77" s="5"/>
      <c r="BV77" s="2"/>
    </row>
    <row r="78" spans="1:74" ht="27.75" customHeight="1" x14ac:dyDescent="0.25"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K78" s="5"/>
      <c r="BV78" s="2"/>
    </row>
    <row r="79" spans="1:74" ht="20.100000000000001" customHeight="1" x14ac:dyDescent="0.25">
      <c r="B79" s="70" t="s">
        <v>24</v>
      </c>
      <c r="C79" s="70"/>
      <c r="D79" s="70"/>
      <c r="E79" s="70"/>
      <c r="F79" s="70"/>
      <c r="G79" s="70"/>
      <c r="H79" s="70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K79" s="5"/>
      <c r="BV79" s="2"/>
    </row>
    <row r="80" spans="1:74" ht="20.100000000000001" customHeight="1" x14ac:dyDescent="0.25"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K80" s="5"/>
      <c r="BV80" s="2"/>
    </row>
    <row r="81" spans="1:74" ht="48.75" customHeight="1" x14ac:dyDescent="0.25">
      <c r="B81" s="41" t="s">
        <v>12</v>
      </c>
      <c r="C81" s="21" t="s">
        <v>13</v>
      </c>
      <c r="D81" s="21" t="s">
        <v>27</v>
      </c>
      <c r="E81" s="21" t="s">
        <v>28</v>
      </c>
      <c r="F81" s="21" t="s">
        <v>45</v>
      </c>
      <c r="G81" s="21" t="s">
        <v>29</v>
      </c>
      <c r="H81" s="21" t="s">
        <v>30</v>
      </c>
      <c r="I81" s="21" t="s">
        <v>31</v>
      </c>
      <c r="J81" s="21" t="s">
        <v>32</v>
      </c>
      <c r="K81" s="21" t="s">
        <v>14</v>
      </c>
      <c r="L81" s="21" t="s">
        <v>33</v>
      </c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K81" s="5"/>
      <c r="BV81" s="2"/>
    </row>
    <row r="82" spans="1:74" ht="27.75" customHeight="1" thickBot="1" x14ac:dyDescent="0.3">
      <c r="B82" s="42">
        <v>1</v>
      </c>
      <c r="C82" s="42">
        <v>2</v>
      </c>
      <c r="D82" s="42">
        <v>3</v>
      </c>
      <c r="E82" s="42">
        <v>4</v>
      </c>
      <c r="F82" s="42">
        <v>5</v>
      </c>
      <c r="G82" s="42">
        <v>6</v>
      </c>
      <c r="H82" s="42">
        <v>7</v>
      </c>
      <c r="I82" s="42">
        <v>8</v>
      </c>
      <c r="J82" s="42">
        <v>9</v>
      </c>
      <c r="K82" s="42">
        <v>10</v>
      </c>
      <c r="L82" s="42">
        <v>11</v>
      </c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K82" s="5"/>
      <c r="BV82" s="2"/>
    </row>
    <row r="83" spans="1:74" x14ac:dyDescent="0.25">
      <c r="B83" s="43">
        <v>0</v>
      </c>
      <c r="C83" s="44">
        <f>D8</f>
        <v>2021</v>
      </c>
      <c r="D83" s="45">
        <v>-465525826.06000006</v>
      </c>
      <c r="E83" s="27">
        <v>0</v>
      </c>
      <c r="F83" s="27">
        <v>0</v>
      </c>
      <c r="G83" s="27">
        <v>0</v>
      </c>
      <c r="H83" s="27">
        <v>0</v>
      </c>
      <c r="I83" s="46"/>
      <c r="J83" s="27">
        <f>SUM(D83:I83)</f>
        <v>-465525826.06000006</v>
      </c>
      <c r="K83" s="47">
        <v>1</v>
      </c>
      <c r="L83" s="27">
        <f>J83*K83</f>
        <v>-465525826.06000006</v>
      </c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K83" s="5"/>
      <c r="BV83" s="2"/>
    </row>
    <row r="84" spans="1:74" x14ac:dyDescent="0.25">
      <c r="B84" s="48">
        <v>1</v>
      </c>
      <c r="C84" s="44">
        <f>C83+1</f>
        <v>2022</v>
      </c>
      <c r="D84" s="45">
        <v>-359581925.79999995</v>
      </c>
      <c r="E84" s="27">
        <v>0</v>
      </c>
      <c r="F84" s="27">
        <v>0</v>
      </c>
      <c r="G84" s="27">
        <v>0</v>
      </c>
      <c r="H84" s="27">
        <v>0</v>
      </c>
      <c r="I84" s="46"/>
      <c r="J84" s="27">
        <f t="shared" ref="J84:J107" si="16">SUM(D84:I84)</f>
        <v>-359581925.79999995</v>
      </c>
      <c r="K84" s="28">
        <f t="shared" ref="K84:K126" si="17">1/(1+$L$127)^B84</f>
        <v>0.96153846153846145</v>
      </c>
      <c r="L84" s="27">
        <f>J84*K84</f>
        <v>-345751851.73076916</v>
      </c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K84" s="5"/>
      <c r="BV84" s="2"/>
    </row>
    <row r="85" spans="1:74" x14ac:dyDescent="0.25">
      <c r="B85" s="48">
        <v>2</v>
      </c>
      <c r="C85" s="44">
        <f t="shared" ref="C85:C107" si="18">C84+1</f>
        <v>2023</v>
      </c>
      <c r="D85" s="45">
        <v>-484500000</v>
      </c>
      <c r="E85" s="27">
        <v>0</v>
      </c>
      <c r="F85" s="27">
        <v>0</v>
      </c>
      <c r="G85" s="27">
        <v>0</v>
      </c>
      <c r="H85" s="27">
        <v>0</v>
      </c>
      <c r="I85" s="46"/>
      <c r="J85" s="27">
        <f t="shared" si="16"/>
        <v>-484500000</v>
      </c>
      <c r="K85" s="28">
        <f t="shared" si="17"/>
        <v>0.92455621301775137</v>
      </c>
      <c r="L85" s="27">
        <f>J85*K85</f>
        <v>-447947485.20710051</v>
      </c>
      <c r="AB85" s="17"/>
      <c r="AC85" s="17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K85" s="5"/>
      <c r="BV85" s="2"/>
    </row>
    <row r="86" spans="1:74" x14ac:dyDescent="0.25">
      <c r="B86" s="48">
        <v>3</v>
      </c>
      <c r="C86" s="44">
        <f t="shared" si="18"/>
        <v>2024</v>
      </c>
      <c r="D86" s="45">
        <v>-541600000</v>
      </c>
      <c r="E86" s="27">
        <v>0</v>
      </c>
      <c r="F86" s="27">
        <v>0</v>
      </c>
      <c r="G86" s="27">
        <v>0</v>
      </c>
      <c r="H86" s="27">
        <v>0</v>
      </c>
      <c r="I86" s="46"/>
      <c r="J86" s="27">
        <f t="shared" si="16"/>
        <v>-541600000</v>
      </c>
      <c r="K86" s="28">
        <f t="shared" si="17"/>
        <v>0.88899635867091487</v>
      </c>
      <c r="L86" s="27">
        <f t="shared" ref="L86:L122" si="19">J86*K86</f>
        <v>-481480427.8561675</v>
      </c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K86" s="5"/>
      <c r="BV86" s="2"/>
    </row>
    <row r="87" spans="1:74" x14ac:dyDescent="0.25">
      <c r="A87" s="80" t="s">
        <v>47</v>
      </c>
      <c r="B87" s="48">
        <v>4</v>
      </c>
      <c r="C87" s="44">
        <f t="shared" si="18"/>
        <v>2025</v>
      </c>
      <c r="D87" s="45">
        <v>-404514323.13999999</v>
      </c>
      <c r="E87" s="27">
        <v>6141865.1980999997</v>
      </c>
      <c r="F87" s="27">
        <v>0</v>
      </c>
      <c r="G87" s="27">
        <v>-10429368.159150001</v>
      </c>
      <c r="H87" s="27">
        <v>-9305772.4444411434</v>
      </c>
      <c r="I87" s="46"/>
      <c r="J87" s="27">
        <f t="shared" si="16"/>
        <v>-418107598.54549116</v>
      </c>
      <c r="K87" s="28">
        <f t="shared" si="17"/>
        <v>0.85480419102972571</v>
      </c>
      <c r="L87" s="27">
        <f t="shared" si="19"/>
        <v>-357400127.53805989</v>
      </c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K87" s="5"/>
      <c r="BV87" s="2"/>
    </row>
    <row r="88" spans="1:74" x14ac:dyDescent="0.25">
      <c r="A88" s="80"/>
      <c r="B88" s="48">
        <v>5</v>
      </c>
      <c r="C88" s="44">
        <f t="shared" si="18"/>
        <v>2026</v>
      </c>
      <c r="D88" s="45"/>
      <c r="E88" s="27">
        <v>6350844.597599999</v>
      </c>
      <c r="F88" s="27">
        <v>0</v>
      </c>
      <c r="G88" s="27">
        <v>-10429368.159150001</v>
      </c>
      <c r="H88" s="27">
        <v>-1540989.3820799999</v>
      </c>
      <c r="I88" s="46"/>
      <c r="J88" s="27">
        <f t="shared" si="16"/>
        <v>-5619512.9436300015</v>
      </c>
      <c r="K88" s="28">
        <f t="shared" si="17"/>
        <v>0.82192710675935154</v>
      </c>
      <c r="L88" s="27">
        <f t="shared" si="19"/>
        <v>-4618830.015154534</v>
      </c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K88" s="5"/>
      <c r="BV88" s="2"/>
    </row>
    <row r="89" spans="1:74" x14ac:dyDescent="0.25">
      <c r="A89" s="80"/>
      <c r="B89" s="48">
        <v>6</v>
      </c>
      <c r="C89" s="44">
        <f t="shared" si="18"/>
        <v>2027</v>
      </c>
      <c r="D89" s="45"/>
      <c r="E89" s="27">
        <v>6557527.9280999983</v>
      </c>
      <c r="F89" s="27">
        <v>0</v>
      </c>
      <c r="G89" s="27">
        <v>-10429368.159150001</v>
      </c>
      <c r="H89" s="27">
        <v>-1540989.3820799999</v>
      </c>
      <c r="I89" s="46"/>
      <c r="J89" s="27">
        <f t="shared" si="16"/>
        <v>-5412829.6131300023</v>
      </c>
      <c r="K89" s="28">
        <f t="shared" si="17"/>
        <v>0.79031452573014571</v>
      </c>
      <c r="L89" s="27">
        <f t="shared" si="19"/>
        <v>-4277837.8685589256</v>
      </c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K89" s="5"/>
      <c r="BV89" s="2"/>
    </row>
    <row r="90" spans="1:74" x14ac:dyDescent="0.25">
      <c r="A90" s="80"/>
      <c r="B90" s="48">
        <v>7</v>
      </c>
      <c r="C90" s="44">
        <f t="shared" si="18"/>
        <v>2028</v>
      </c>
      <c r="D90" s="45"/>
      <c r="E90" s="27">
        <v>7105260.4951499989</v>
      </c>
      <c r="F90" s="27">
        <v>0</v>
      </c>
      <c r="G90" s="27">
        <v>-10429368.159150001</v>
      </c>
      <c r="H90" s="27">
        <v>-1540989.3820799999</v>
      </c>
      <c r="I90" s="46"/>
      <c r="J90" s="27">
        <f t="shared" si="16"/>
        <v>-4865097.0460800016</v>
      </c>
      <c r="K90" s="28">
        <f t="shared" si="17"/>
        <v>0.75991781320206331</v>
      </c>
      <c r="L90" s="27">
        <f t="shared" si="19"/>
        <v>-3697073.9082729327</v>
      </c>
      <c r="AU90" s="2"/>
      <c r="AV90" s="2"/>
      <c r="AW90" s="2"/>
      <c r="AX90" s="2"/>
      <c r="AY90" s="2"/>
      <c r="AZ90" s="2"/>
      <c r="BA90" s="2"/>
      <c r="BB90" s="2"/>
      <c r="BC90" s="2"/>
      <c r="BD90" s="2"/>
      <c r="BL90" s="5"/>
      <c r="BV90" s="2"/>
    </row>
    <row r="91" spans="1:74" x14ac:dyDescent="0.25">
      <c r="A91" s="80"/>
      <c r="B91" s="48">
        <v>8</v>
      </c>
      <c r="C91" s="44">
        <f t="shared" si="18"/>
        <v>2029</v>
      </c>
      <c r="D91" s="45"/>
      <c r="E91" s="27">
        <v>7426507.3246499989</v>
      </c>
      <c r="F91" s="27">
        <v>0</v>
      </c>
      <c r="G91" s="27">
        <v>-10429368.159150001</v>
      </c>
      <c r="H91" s="27">
        <v>-1540989.3820799999</v>
      </c>
      <c r="I91" s="46"/>
      <c r="J91" s="27">
        <f t="shared" si="16"/>
        <v>-4543850.2165800016</v>
      </c>
      <c r="K91" s="28">
        <f t="shared" si="17"/>
        <v>0.73069020500198378</v>
      </c>
      <c r="L91" s="27">
        <f t="shared" si="19"/>
        <v>-3320146.8462511497</v>
      </c>
      <c r="AU91" s="2"/>
      <c r="AV91" s="2"/>
      <c r="AW91" s="2"/>
      <c r="AX91" s="2"/>
      <c r="AY91" s="2"/>
      <c r="AZ91" s="2"/>
      <c r="BA91" s="2"/>
      <c r="BB91" s="2"/>
      <c r="BC91" s="2"/>
      <c r="BD91" s="2"/>
      <c r="BL91" s="5"/>
      <c r="BV91" s="2"/>
    </row>
    <row r="92" spans="1:74" x14ac:dyDescent="0.25">
      <c r="A92" s="80"/>
      <c r="B92" s="48">
        <v>9</v>
      </c>
      <c r="C92" s="44">
        <f t="shared" si="18"/>
        <v>2030</v>
      </c>
      <c r="D92" s="46"/>
      <c r="E92" s="27">
        <v>7744033.6689999998</v>
      </c>
      <c r="F92" s="27">
        <v>0</v>
      </c>
      <c r="G92" s="27">
        <v>-10429368.159150001</v>
      </c>
      <c r="H92" s="27">
        <v>-1540989.3820799999</v>
      </c>
      <c r="I92" s="46"/>
      <c r="J92" s="27">
        <f t="shared" si="16"/>
        <v>-4226323.8722300008</v>
      </c>
      <c r="K92" s="28">
        <f t="shared" si="17"/>
        <v>0.70258673557883045</v>
      </c>
      <c r="L92" s="27">
        <f t="shared" si="19"/>
        <v>-2969359.0928889583</v>
      </c>
      <c r="AU92" s="2"/>
      <c r="AV92" s="2"/>
      <c r="AW92" s="2"/>
      <c r="AX92" s="2"/>
      <c r="AY92" s="2"/>
      <c r="AZ92" s="2"/>
      <c r="BA92" s="2"/>
      <c r="BB92" s="2"/>
      <c r="BC92" s="2"/>
      <c r="BD92" s="2"/>
      <c r="BL92" s="5"/>
      <c r="BV92" s="2"/>
    </row>
    <row r="93" spans="1:74" x14ac:dyDescent="0.25">
      <c r="A93" s="80"/>
      <c r="B93" s="48">
        <v>10</v>
      </c>
      <c r="C93" s="44">
        <f t="shared" si="18"/>
        <v>2031</v>
      </c>
      <c r="D93" s="46"/>
      <c r="E93" s="27">
        <v>8065072.3280499987</v>
      </c>
      <c r="F93" s="27">
        <v>0</v>
      </c>
      <c r="G93" s="27">
        <v>-10429368.159150001</v>
      </c>
      <c r="H93" s="27">
        <v>-1540989.3820799999</v>
      </c>
      <c r="I93" s="46"/>
      <c r="J93" s="27">
        <f t="shared" si="16"/>
        <v>-3905285.2131800018</v>
      </c>
      <c r="K93" s="28">
        <f t="shared" si="17"/>
        <v>0.67556416882579851</v>
      </c>
      <c r="L93" s="27">
        <f t="shared" si="19"/>
        <v>-2638270.7590696295</v>
      </c>
      <c r="AU93" s="2"/>
      <c r="AV93" s="2"/>
      <c r="AW93" s="2"/>
      <c r="AX93" s="2"/>
      <c r="AY93" s="2"/>
      <c r="AZ93" s="2"/>
      <c r="BA93" s="2"/>
      <c r="BB93" s="2"/>
      <c r="BC93" s="2"/>
      <c r="BD93" s="2"/>
      <c r="BL93" s="5"/>
      <c r="BV93" s="2"/>
    </row>
    <row r="94" spans="1:74" x14ac:dyDescent="0.25">
      <c r="A94" s="80"/>
      <c r="B94" s="48">
        <v>11</v>
      </c>
      <c r="C94" s="44">
        <f t="shared" si="18"/>
        <v>2032</v>
      </c>
      <c r="D94" s="46"/>
      <c r="E94" s="27">
        <v>8387159.5189499995</v>
      </c>
      <c r="F94" s="27">
        <v>0</v>
      </c>
      <c r="G94" s="27">
        <v>-10429368.159150001</v>
      </c>
      <c r="H94" s="27">
        <v>-1540989.3820799999</v>
      </c>
      <c r="I94" s="49"/>
      <c r="J94" s="27">
        <f t="shared" si="16"/>
        <v>-3583198.0222800011</v>
      </c>
      <c r="K94" s="28">
        <f t="shared" si="17"/>
        <v>0.6495809315632679</v>
      </c>
      <c r="L94" s="27">
        <f t="shared" si="19"/>
        <v>-2327577.1092883023</v>
      </c>
      <c r="AU94" s="2"/>
      <c r="AV94" s="2"/>
      <c r="AW94" s="2"/>
      <c r="AX94" s="2"/>
      <c r="AY94" s="2"/>
      <c r="AZ94" s="2"/>
      <c r="BA94" s="2"/>
      <c r="BB94" s="2"/>
      <c r="BC94" s="2"/>
      <c r="BD94" s="2"/>
      <c r="BL94" s="5"/>
      <c r="BV94" s="2"/>
    </row>
    <row r="95" spans="1:74" x14ac:dyDescent="0.25">
      <c r="A95" s="80"/>
      <c r="B95" s="48">
        <v>12</v>
      </c>
      <c r="C95" s="44">
        <f t="shared" si="18"/>
        <v>2033</v>
      </c>
      <c r="D95" s="27"/>
      <c r="E95" s="27">
        <v>8707487.2054499984</v>
      </c>
      <c r="F95" s="27">
        <v>0</v>
      </c>
      <c r="G95" s="27">
        <v>-10429368.159150001</v>
      </c>
      <c r="H95" s="27">
        <v>-1540989.3820799999</v>
      </c>
      <c r="I95" s="27"/>
      <c r="J95" s="27">
        <f t="shared" si="16"/>
        <v>-3262870.3357800022</v>
      </c>
      <c r="K95" s="28">
        <f t="shared" si="17"/>
        <v>0.62459704958006512</v>
      </c>
      <c r="L95" s="27">
        <f t="shared" si="19"/>
        <v>-2037979.1848905059</v>
      </c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K95" s="5"/>
      <c r="BV95" s="2"/>
    </row>
    <row r="96" spans="1:74" x14ac:dyDescent="0.25">
      <c r="A96" s="80"/>
      <c r="B96" s="48">
        <v>13</v>
      </c>
      <c r="C96" s="44">
        <f t="shared" si="18"/>
        <v>2034</v>
      </c>
      <c r="D96" s="50"/>
      <c r="E96" s="27">
        <v>9029574.3963500001</v>
      </c>
      <c r="F96" s="27">
        <v>0</v>
      </c>
      <c r="G96" s="27">
        <v>-41286956.259149998</v>
      </c>
      <c r="H96" s="27">
        <v>-1540989.3820799999</v>
      </c>
      <c r="I96" s="27"/>
      <c r="J96" s="27">
        <f t="shared" si="16"/>
        <v>-33798371.244879998</v>
      </c>
      <c r="K96" s="28">
        <f t="shared" si="17"/>
        <v>0.600574086134678</v>
      </c>
      <c r="L96" s="27">
        <f t="shared" si="19"/>
        <v>-20298425.923234385</v>
      </c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K96" s="5"/>
      <c r="BV96" s="2"/>
    </row>
    <row r="97" spans="1:74" x14ac:dyDescent="0.25">
      <c r="A97" s="80"/>
      <c r="B97" s="48">
        <v>14</v>
      </c>
      <c r="C97" s="44">
        <f t="shared" si="18"/>
        <v>2035</v>
      </c>
      <c r="D97" s="50"/>
      <c r="E97" s="27">
        <v>9350613.055399999</v>
      </c>
      <c r="F97" s="27">
        <v>0</v>
      </c>
      <c r="G97" s="27">
        <v>-10429368.159150001</v>
      </c>
      <c r="H97" s="27">
        <v>-1540989.3820799999</v>
      </c>
      <c r="I97" s="27"/>
      <c r="J97" s="27">
        <f t="shared" si="16"/>
        <v>-2619744.4858300015</v>
      </c>
      <c r="K97" s="28">
        <f t="shared" si="17"/>
        <v>0.57747508282180582</v>
      </c>
      <c r="L97" s="27">
        <f t="shared" si="19"/>
        <v>-1512837.1639266491</v>
      </c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K97" s="5"/>
      <c r="BV97" s="2"/>
    </row>
    <row r="98" spans="1:74" x14ac:dyDescent="0.25">
      <c r="A98" s="80"/>
      <c r="B98" s="48">
        <v>15</v>
      </c>
      <c r="C98" s="44">
        <f t="shared" si="18"/>
        <v>2036</v>
      </c>
      <c r="D98" s="50"/>
      <c r="E98" s="27">
        <v>9471681.4201500006</v>
      </c>
      <c r="F98" s="27">
        <v>0</v>
      </c>
      <c r="G98" s="27">
        <v>-10429368.159150001</v>
      </c>
      <c r="H98" s="27">
        <v>-1540989.3820799999</v>
      </c>
      <c r="I98" s="27"/>
      <c r="J98" s="27">
        <f t="shared" si="16"/>
        <v>-2498676.12108</v>
      </c>
      <c r="K98" s="28">
        <f t="shared" si="17"/>
        <v>0.55526450271327477</v>
      </c>
      <c r="L98" s="27">
        <f t="shared" si="19"/>
        <v>-1387426.1538130206</v>
      </c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K98" s="5"/>
      <c r="BV98" s="2"/>
    </row>
    <row r="99" spans="1:74" x14ac:dyDescent="0.25">
      <c r="A99" s="80"/>
      <c r="B99" s="48">
        <v>16</v>
      </c>
      <c r="C99" s="44">
        <f t="shared" si="18"/>
        <v>2037</v>
      </c>
      <c r="D99" s="50"/>
      <c r="E99" s="27">
        <v>9595269.1061499976</v>
      </c>
      <c r="F99" s="27">
        <v>0</v>
      </c>
      <c r="G99" s="27">
        <v>-10429368.159150001</v>
      </c>
      <c r="H99" s="27">
        <v>-1540989.3820799999</v>
      </c>
      <c r="I99" s="27"/>
      <c r="J99" s="27">
        <f t="shared" si="16"/>
        <v>-2375088.435080003</v>
      </c>
      <c r="K99" s="28">
        <f t="shared" si="17"/>
        <v>0.53390817568584104</v>
      </c>
      <c r="L99" s="27">
        <f t="shared" si="19"/>
        <v>-1268079.1334661036</v>
      </c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K99" s="5"/>
      <c r="BV99" s="2"/>
    </row>
    <row r="100" spans="1:74" x14ac:dyDescent="0.25">
      <c r="A100" s="80"/>
      <c r="B100" s="48">
        <v>17</v>
      </c>
      <c r="C100" s="44">
        <f t="shared" si="18"/>
        <v>2038</v>
      </c>
      <c r="D100" s="50"/>
      <c r="E100" s="27">
        <v>9716648.8195499983</v>
      </c>
      <c r="F100" s="27">
        <v>0</v>
      </c>
      <c r="G100" s="27">
        <v>-10429368.159150001</v>
      </c>
      <c r="H100" s="27">
        <v>-9305772.4444411434</v>
      </c>
      <c r="I100" s="27"/>
      <c r="J100" s="27">
        <f t="shared" si="16"/>
        <v>-10018491.784041146</v>
      </c>
      <c r="K100" s="28">
        <f t="shared" si="17"/>
        <v>0.51337324585177024</v>
      </c>
      <c r="L100" s="27">
        <f t="shared" si="19"/>
        <v>-5143225.6457124958</v>
      </c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K100" s="5"/>
      <c r="BV100" s="2"/>
    </row>
    <row r="101" spans="1:74" x14ac:dyDescent="0.25">
      <c r="A101" s="80"/>
      <c r="B101" s="48">
        <v>18</v>
      </c>
      <c r="C101" s="44">
        <f t="shared" si="18"/>
        <v>2039</v>
      </c>
      <c r="D101" s="50"/>
      <c r="E101" s="27">
        <v>9840236.505549999</v>
      </c>
      <c r="F101" s="27">
        <v>0</v>
      </c>
      <c r="G101" s="27">
        <v>-10429368.159150001</v>
      </c>
      <c r="H101" s="27">
        <v>-1540989.3820799999</v>
      </c>
      <c r="I101" s="27"/>
      <c r="J101" s="27">
        <f t="shared" si="16"/>
        <v>-2130121.0356800016</v>
      </c>
      <c r="K101" s="28">
        <f t="shared" si="17"/>
        <v>0.49362812101131748</v>
      </c>
      <c r="L101" s="27">
        <f t="shared" si="19"/>
        <v>-1051487.6443694008</v>
      </c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K101" s="5"/>
      <c r="BV101" s="2"/>
    </row>
    <row r="102" spans="1:74" x14ac:dyDescent="0.25">
      <c r="A102" s="80"/>
      <c r="B102" s="48">
        <v>19</v>
      </c>
      <c r="C102" s="44">
        <f t="shared" si="18"/>
        <v>2040</v>
      </c>
      <c r="D102" s="50"/>
      <c r="E102" s="27">
        <v>9961304.8702999987</v>
      </c>
      <c r="F102" s="27">
        <v>0</v>
      </c>
      <c r="G102" s="27">
        <v>-10429368.159150001</v>
      </c>
      <c r="H102" s="27">
        <v>-1540989.3820799999</v>
      </c>
      <c r="I102" s="27"/>
      <c r="J102" s="27">
        <f t="shared" si="16"/>
        <v>-2009052.6709300019</v>
      </c>
      <c r="K102" s="28">
        <f t="shared" si="17"/>
        <v>0.47464242404934376</v>
      </c>
      <c r="L102" s="27">
        <f t="shared" si="19"/>
        <v>-953581.62977302459</v>
      </c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K102" s="5"/>
      <c r="BV102" s="2"/>
    </row>
    <row r="103" spans="1:74" x14ac:dyDescent="0.25">
      <c r="A103" s="80"/>
      <c r="B103" s="48">
        <v>20</v>
      </c>
      <c r="C103" s="44">
        <f t="shared" si="18"/>
        <v>2041</v>
      </c>
      <c r="D103" s="50"/>
      <c r="E103" s="27">
        <v>10188405.986899998</v>
      </c>
      <c r="F103" s="27">
        <v>0</v>
      </c>
      <c r="G103" s="27">
        <v>-10429368.159150001</v>
      </c>
      <c r="H103" s="27">
        <v>-1540989.3820799999</v>
      </c>
      <c r="I103" s="27"/>
      <c r="J103" s="27">
        <f t="shared" si="16"/>
        <v>-1781951.5543300025</v>
      </c>
      <c r="K103" s="28">
        <f t="shared" si="17"/>
        <v>0.45638694620129205</v>
      </c>
      <c r="L103" s="27">
        <f t="shared" si="19"/>
        <v>-813259.4281593156</v>
      </c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K103" s="5"/>
      <c r="BV103" s="2"/>
    </row>
    <row r="104" spans="1:74" x14ac:dyDescent="0.25">
      <c r="A104" s="80"/>
      <c r="B104" s="48">
        <v>21</v>
      </c>
      <c r="C104" s="44">
        <f t="shared" si="18"/>
        <v>2042</v>
      </c>
      <c r="D104" s="51"/>
      <c r="E104" s="27">
        <v>10416163.121649997</v>
      </c>
      <c r="F104" s="27">
        <v>0</v>
      </c>
      <c r="G104" s="27">
        <v>-10429368.159150001</v>
      </c>
      <c r="H104" s="27">
        <v>-1540989.3820799999</v>
      </c>
      <c r="I104" s="27"/>
      <c r="J104" s="27">
        <f t="shared" si="16"/>
        <v>-1554194.4195800032</v>
      </c>
      <c r="K104" s="28">
        <f t="shared" si="17"/>
        <v>0.43883360211662686</v>
      </c>
      <c r="L104" s="27">
        <f t="shared" si="19"/>
        <v>-682032.73553385295</v>
      </c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K104" s="5"/>
      <c r="BV104" s="2"/>
    </row>
    <row r="105" spans="1:74" x14ac:dyDescent="0.25">
      <c r="A105" s="80"/>
      <c r="B105" s="48">
        <v>22</v>
      </c>
      <c r="C105" s="44">
        <f t="shared" si="18"/>
        <v>2043</v>
      </c>
      <c r="D105" s="51"/>
      <c r="E105" s="27">
        <v>10642781.927249998</v>
      </c>
      <c r="F105" s="27">
        <v>0</v>
      </c>
      <c r="G105" s="27">
        <v>-10429368.159150001</v>
      </c>
      <c r="H105" s="27">
        <v>-1540989.3820799999</v>
      </c>
      <c r="I105" s="27"/>
      <c r="J105" s="27">
        <f t="shared" si="16"/>
        <v>-1327575.6139800027</v>
      </c>
      <c r="K105" s="28">
        <f t="shared" si="17"/>
        <v>0.42195538665060278</v>
      </c>
      <c r="L105" s="27">
        <f t="shared" si="19"/>
        <v>-560177.68150484341</v>
      </c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K105" s="5"/>
      <c r="BV105" s="2"/>
    </row>
    <row r="106" spans="1:74" x14ac:dyDescent="0.25">
      <c r="A106" s="80"/>
      <c r="B106" s="48">
        <v>23</v>
      </c>
      <c r="C106" s="44">
        <f t="shared" si="18"/>
        <v>2044</v>
      </c>
      <c r="D106" s="51"/>
      <c r="E106" s="27">
        <v>10870539.061999999</v>
      </c>
      <c r="F106" s="27">
        <v>0</v>
      </c>
      <c r="G106" s="27">
        <v>-41286956.259149998</v>
      </c>
      <c r="H106" s="27">
        <v>-1540989.3820799999</v>
      </c>
      <c r="I106" s="27"/>
      <c r="J106" s="27">
        <f t="shared" si="16"/>
        <v>-31957406.579229999</v>
      </c>
      <c r="K106" s="28">
        <f t="shared" si="17"/>
        <v>0.40572633331788732</v>
      </c>
      <c r="L106" s="27">
        <f t="shared" si="19"/>
        <v>-12965961.393739916</v>
      </c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K106" s="5"/>
      <c r="BV106" s="2"/>
    </row>
    <row r="107" spans="1:74" x14ac:dyDescent="0.25">
      <c r="A107" s="80"/>
      <c r="B107" s="48">
        <v>24</v>
      </c>
      <c r="C107" s="44">
        <f t="shared" si="18"/>
        <v>2045</v>
      </c>
      <c r="D107" s="51"/>
      <c r="E107" s="27">
        <v>11097640.178599998</v>
      </c>
      <c r="F107" s="27">
        <v>0</v>
      </c>
      <c r="G107" s="27">
        <v>-10429368.159150001</v>
      </c>
      <c r="H107" s="27">
        <v>-1540989.3820799999</v>
      </c>
      <c r="I107" s="45">
        <f>L131/K107</f>
        <v>0</v>
      </c>
      <c r="J107" s="27">
        <f t="shared" si="16"/>
        <v>-872717.3626300022</v>
      </c>
      <c r="K107" s="28">
        <f t="shared" si="17"/>
        <v>0.39012147434412242</v>
      </c>
      <c r="L107" s="27">
        <f t="shared" si="19"/>
        <v>-340465.78419493057</v>
      </c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K107" s="5"/>
      <c r="BV107" s="2"/>
    </row>
    <row r="108" spans="1:74" x14ac:dyDescent="0.25">
      <c r="A108" s="80"/>
      <c r="B108" s="52">
        <v>25</v>
      </c>
      <c r="C108" s="53">
        <f>C107+1</f>
        <v>2046</v>
      </c>
      <c r="D108" s="54"/>
      <c r="E108" s="55">
        <f>E107</f>
        <v>11097640.178599998</v>
      </c>
      <c r="F108" s="55">
        <f>F107</f>
        <v>0</v>
      </c>
      <c r="G108" s="32">
        <f>AVERAGEIF(G83:G107,"&lt;&gt;0")</f>
        <v>-13368186.073435714</v>
      </c>
      <c r="H108" s="32">
        <f>AVERAGEIF(H83:H107,"&lt;&gt;0")</f>
        <v>-2280492.5308763003</v>
      </c>
      <c r="I108" s="55"/>
      <c r="J108" s="32">
        <f>MAX(SUM(E108:I108),0)</f>
        <v>0</v>
      </c>
      <c r="K108" s="56">
        <f t="shared" si="17"/>
        <v>0.37511680225396377</v>
      </c>
      <c r="L108" s="57">
        <f t="shared" si="19"/>
        <v>0</v>
      </c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K108" s="5"/>
      <c r="BV108" s="2"/>
    </row>
    <row r="109" spans="1:74" x14ac:dyDescent="0.25">
      <c r="A109" s="80"/>
      <c r="B109" s="52">
        <v>26</v>
      </c>
      <c r="C109" s="53">
        <f t="shared" ref="C109:C126" si="20">C108+1</f>
        <v>2047</v>
      </c>
      <c r="D109" s="54"/>
      <c r="E109" s="54"/>
      <c r="F109" s="54"/>
      <c r="G109" s="54"/>
      <c r="H109" s="54"/>
      <c r="I109" s="54"/>
      <c r="J109" s="32">
        <f t="shared" ref="J109:J122" si="21">MAX(J108-$J$108/$D$14,0)</f>
        <v>0</v>
      </c>
      <c r="K109" s="56">
        <f t="shared" si="17"/>
        <v>0.36068923293650368</v>
      </c>
      <c r="L109" s="57">
        <f t="shared" si="19"/>
        <v>0</v>
      </c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K109" s="5"/>
      <c r="BV109" s="2"/>
    </row>
    <row r="110" spans="1:74" x14ac:dyDescent="0.25">
      <c r="A110" s="80"/>
      <c r="B110" s="52">
        <v>27</v>
      </c>
      <c r="C110" s="53">
        <f t="shared" si="20"/>
        <v>2048</v>
      </c>
      <c r="D110" s="54"/>
      <c r="E110" s="54"/>
      <c r="F110" s="54"/>
      <c r="G110" s="54"/>
      <c r="H110" s="54"/>
      <c r="I110" s="54"/>
      <c r="J110" s="32">
        <f t="shared" si="21"/>
        <v>0</v>
      </c>
      <c r="K110" s="56">
        <f t="shared" si="17"/>
        <v>0.3468165701312535</v>
      </c>
      <c r="L110" s="57">
        <f t="shared" si="19"/>
        <v>0</v>
      </c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K110" s="5"/>
      <c r="BV110" s="2"/>
    </row>
    <row r="111" spans="1:74" x14ac:dyDescent="0.25">
      <c r="A111" s="80"/>
      <c r="B111" s="52">
        <v>28</v>
      </c>
      <c r="C111" s="53">
        <f t="shared" si="20"/>
        <v>2049</v>
      </c>
      <c r="D111" s="54"/>
      <c r="E111" s="54"/>
      <c r="F111" s="54"/>
      <c r="G111" s="54"/>
      <c r="H111" s="54"/>
      <c r="I111" s="54"/>
      <c r="J111" s="32">
        <f t="shared" si="21"/>
        <v>0</v>
      </c>
      <c r="K111" s="56">
        <f t="shared" si="17"/>
        <v>0.3334774712800514</v>
      </c>
      <c r="L111" s="57">
        <f t="shared" si="19"/>
        <v>0</v>
      </c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K111" s="5"/>
      <c r="BV111" s="2"/>
    </row>
    <row r="112" spans="1:74" x14ac:dyDescent="0.25">
      <c r="A112" s="80"/>
      <c r="B112" s="52">
        <v>29</v>
      </c>
      <c r="C112" s="53">
        <f t="shared" si="20"/>
        <v>2050</v>
      </c>
      <c r="D112" s="54"/>
      <c r="E112" s="54"/>
      <c r="F112" s="54"/>
      <c r="G112" s="54"/>
      <c r="H112" s="54"/>
      <c r="I112" s="54"/>
      <c r="J112" s="32">
        <f t="shared" si="21"/>
        <v>0</v>
      </c>
      <c r="K112" s="56">
        <f t="shared" si="17"/>
        <v>0.32065141469235708</v>
      </c>
      <c r="L112" s="57">
        <f t="shared" si="19"/>
        <v>0</v>
      </c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K112" s="5"/>
      <c r="BV112" s="2"/>
    </row>
    <row r="113" spans="1:74" x14ac:dyDescent="0.25">
      <c r="A113" s="80"/>
      <c r="B113" s="52">
        <v>30</v>
      </c>
      <c r="C113" s="53">
        <f t="shared" si="20"/>
        <v>2051</v>
      </c>
      <c r="D113" s="54"/>
      <c r="E113" s="54"/>
      <c r="F113" s="54"/>
      <c r="G113" s="54"/>
      <c r="H113" s="54"/>
      <c r="I113" s="54"/>
      <c r="J113" s="32">
        <f t="shared" si="21"/>
        <v>0</v>
      </c>
      <c r="K113" s="56">
        <f t="shared" si="17"/>
        <v>0.30831866797342034</v>
      </c>
      <c r="L113" s="57">
        <f t="shared" si="19"/>
        <v>0</v>
      </c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K113" s="5"/>
      <c r="BV113" s="2"/>
    </row>
    <row r="114" spans="1:74" x14ac:dyDescent="0.25">
      <c r="A114" s="80"/>
      <c r="B114" s="52">
        <v>31</v>
      </c>
      <c r="C114" s="53">
        <f t="shared" si="20"/>
        <v>2052</v>
      </c>
      <c r="D114" s="54"/>
      <c r="E114" s="54"/>
      <c r="F114" s="54"/>
      <c r="G114" s="54"/>
      <c r="H114" s="54"/>
      <c r="I114" s="54"/>
      <c r="J114" s="32">
        <f t="shared" si="21"/>
        <v>0</v>
      </c>
      <c r="K114" s="56">
        <f t="shared" si="17"/>
        <v>0.29646025766675027</v>
      </c>
      <c r="L114" s="57">
        <f t="shared" si="19"/>
        <v>0</v>
      </c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K114" s="5"/>
      <c r="BV114" s="2"/>
    </row>
    <row r="115" spans="1:74" x14ac:dyDescent="0.25">
      <c r="A115" s="80"/>
      <c r="B115" s="52">
        <v>32</v>
      </c>
      <c r="C115" s="53">
        <f t="shared" si="20"/>
        <v>2053</v>
      </c>
      <c r="D115" s="54"/>
      <c r="E115" s="54"/>
      <c r="F115" s="54"/>
      <c r="G115" s="54"/>
      <c r="H115" s="54"/>
      <c r="I115" s="54"/>
      <c r="J115" s="32">
        <f t="shared" si="21"/>
        <v>0</v>
      </c>
      <c r="K115" s="56">
        <f t="shared" si="17"/>
        <v>0.28505794006418295</v>
      </c>
      <c r="L115" s="57">
        <f t="shared" si="19"/>
        <v>0</v>
      </c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K115" s="5"/>
      <c r="BV115" s="2"/>
    </row>
    <row r="116" spans="1:74" x14ac:dyDescent="0.25">
      <c r="A116" s="80"/>
      <c r="B116" s="52">
        <v>33</v>
      </c>
      <c r="C116" s="53">
        <f t="shared" si="20"/>
        <v>2054</v>
      </c>
      <c r="D116" s="54"/>
      <c r="E116" s="54"/>
      <c r="F116" s="54"/>
      <c r="G116" s="54"/>
      <c r="H116" s="54"/>
      <c r="I116" s="54"/>
      <c r="J116" s="32">
        <f t="shared" si="21"/>
        <v>0</v>
      </c>
      <c r="K116" s="56">
        <f t="shared" si="17"/>
        <v>0.27409417313863743</v>
      </c>
      <c r="L116" s="57">
        <f t="shared" si="19"/>
        <v>0</v>
      </c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K116" s="5"/>
      <c r="BV116" s="2"/>
    </row>
    <row r="117" spans="1:74" x14ac:dyDescent="0.25">
      <c r="A117" s="80"/>
      <c r="B117" s="52">
        <v>34</v>
      </c>
      <c r="C117" s="53">
        <f t="shared" si="20"/>
        <v>2055</v>
      </c>
      <c r="D117" s="54"/>
      <c r="E117" s="54"/>
      <c r="F117" s="54"/>
      <c r="G117" s="54"/>
      <c r="H117" s="54"/>
      <c r="I117" s="54"/>
      <c r="J117" s="32">
        <f t="shared" si="21"/>
        <v>0</v>
      </c>
      <c r="K117" s="56">
        <f t="shared" si="17"/>
        <v>0.26355208955638215</v>
      </c>
      <c r="L117" s="57">
        <f t="shared" si="19"/>
        <v>0</v>
      </c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K117" s="5"/>
      <c r="BV117" s="2"/>
    </row>
    <row r="118" spans="1:74" x14ac:dyDescent="0.25">
      <c r="A118" s="80"/>
      <c r="B118" s="52">
        <v>35</v>
      </c>
      <c r="C118" s="53">
        <f t="shared" si="20"/>
        <v>2056</v>
      </c>
      <c r="D118" s="54"/>
      <c r="E118" s="54"/>
      <c r="F118" s="54"/>
      <c r="G118" s="54"/>
      <c r="H118" s="54"/>
      <c r="I118" s="54"/>
      <c r="J118" s="32">
        <f t="shared" si="21"/>
        <v>0</v>
      </c>
      <c r="K118" s="56">
        <f t="shared" si="17"/>
        <v>0.25341547072729048</v>
      </c>
      <c r="L118" s="57">
        <f t="shared" si="19"/>
        <v>0</v>
      </c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K118" s="5"/>
      <c r="BV118" s="2"/>
    </row>
    <row r="119" spans="1:74" x14ac:dyDescent="0.25">
      <c r="A119" s="80"/>
      <c r="B119" s="52">
        <v>36</v>
      </c>
      <c r="C119" s="53">
        <f t="shared" si="20"/>
        <v>2057</v>
      </c>
      <c r="D119" s="54"/>
      <c r="E119" s="54"/>
      <c r="F119" s="54"/>
      <c r="G119" s="54"/>
      <c r="H119" s="54"/>
      <c r="I119" s="54"/>
      <c r="J119" s="32">
        <f t="shared" si="21"/>
        <v>0</v>
      </c>
      <c r="K119" s="56">
        <f t="shared" si="17"/>
        <v>0.24366872185316396</v>
      </c>
      <c r="L119" s="57">
        <f t="shared" si="19"/>
        <v>0</v>
      </c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K119" s="5"/>
      <c r="BV119" s="2"/>
    </row>
    <row r="120" spans="1:74" x14ac:dyDescent="0.25">
      <c r="A120" s="80"/>
      <c r="B120" s="52">
        <v>37</v>
      </c>
      <c r="C120" s="53">
        <f t="shared" si="20"/>
        <v>2058</v>
      </c>
      <c r="D120" s="54"/>
      <c r="E120" s="54"/>
      <c r="F120" s="54"/>
      <c r="G120" s="54"/>
      <c r="H120" s="54"/>
      <c r="I120" s="54"/>
      <c r="J120" s="32">
        <f t="shared" si="21"/>
        <v>0</v>
      </c>
      <c r="K120" s="56">
        <f t="shared" si="17"/>
        <v>0.23429684793573452</v>
      </c>
      <c r="L120" s="57">
        <f t="shared" si="19"/>
        <v>0</v>
      </c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K120" s="5"/>
      <c r="BV120" s="2"/>
    </row>
    <row r="121" spans="1:74" x14ac:dyDescent="0.25">
      <c r="A121" s="80"/>
      <c r="B121" s="52">
        <v>38</v>
      </c>
      <c r="C121" s="53">
        <f t="shared" si="20"/>
        <v>2059</v>
      </c>
      <c r="D121" s="54"/>
      <c r="E121" s="54"/>
      <c r="F121" s="54"/>
      <c r="G121" s="54"/>
      <c r="H121" s="54"/>
      <c r="I121" s="54"/>
      <c r="J121" s="32">
        <f t="shared" si="21"/>
        <v>0</v>
      </c>
      <c r="K121" s="56">
        <f t="shared" si="17"/>
        <v>0.22528543070743706</v>
      </c>
      <c r="L121" s="57">
        <f t="shared" si="19"/>
        <v>0</v>
      </c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K121" s="5"/>
      <c r="BV121" s="2"/>
    </row>
    <row r="122" spans="1:74" x14ac:dyDescent="0.25">
      <c r="A122" s="80"/>
      <c r="B122" s="52">
        <v>39</v>
      </c>
      <c r="C122" s="53">
        <f t="shared" si="20"/>
        <v>2060</v>
      </c>
      <c r="D122" s="54"/>
      <c r="E122" s="54"/>
      <c r="F122" s="54"/>
      <c r="G122" s="54"/>
      <c r="H122" s="54"/>
      <c r="I122" s="54"/>
      <c r="J122" s="32">
        <f t="shared" si="21"/>
        <v>0</v>
      </c>
      <c r="K122" s="56">
        <f t="shared" si="17"/>
        <v>0.21662060644945874</v>
      </c>
      <c r="L122" s="57">
        <f t="shared" si="19"/>
        <v>0</v>
      </c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K122" s="5"/>
      <c r="BV122" s="2"/>
    </row>
    <row r="123" spans="1:74" x14ac:dyDescent="0.25">
      <c r="A123" s="80"/>
      <c r="B123" s="52">
        <v>40</v>
      </c>
      <c r="C123" s="53">
        <f t="shared" si="20"/>
        <v>2061</v>
      </c>
      <c r="D123" s="54"/>
      <c r="E123" s="54"/>
      <c r="F123" s="54"/>
      <c r="G123" s="54"/>
      <c r="H123" s="54"/>
      <c r="I123" s="54"/>
      <c r="J123" s="32">
        <f t="shared" ref="J123:J126" si="22">MAX(J122-$J$108/$D$14,0)</f>
        <v>0</v>
      </c>
      <c r="K123" s="56">
        <f t="shared" si="17"/>
        <v>0.20828904466294101</v>
      </c>
      <c r="L123" s="57">
        <f t="shared" ref="L123:L126" si="23">J123*K123</f>
        <v>0</v>
      </c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K123" s="5"/>
      <c r="BV123" s="2"/>
    </row>
    <row r="124" spans="1:74" x14ac:dyDescent="0.25">
      <c r="A124" s="80"/>
      <c r="B124" s="52">
        <v>41</v>
      </c>
      <c r="C124" s="53">
        <f t="shared" si="20"/>
        <v>2062</v>
      </c>
      <c r="D124" s="54"/>
      <c r="E124" s="54"/>
      <c r="F124" s="54"/>
      <c r="G124" s="54"/>
      <c r="H124" s="54"/>
      <c r="I124" s="54"/>
      <c r="J124" s="32">
        <f t="shared" si="22"/>
        <v>0</v>
      </c>
      <c r="K124" s="56">
        <f t="shared" si="17"/>
        <v>0.20027792756052021</v>
      </c>
      <c r="L124" s="57">
        <f t="shared" si="23"/>
        <v>0</v>
      </c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K124" s="5"/>
      <c r="BV124" s="2"/>
    </row>
    <row r="125" spans="1:74" x14ac:dyDescent="0.25">
      <c r="A125" s="80"/>
      <c r="B125" s="52">
        <v>42</v>
      </c>
      <c r="C125" s="53">
        <f t="shared" si="20"/>
        <v>2063</v>
      </c>
      <c r="D125" s="54"/>
      <c r="E125" s="54"/>
      <c r="F125" s="54"/>
      <c r="G125" s="54"/>
      <c r="H125" s="54"/>
      <c r="I125" s="54"/>
      <c r="J125" s="32">
        <f t="shared" si="22"/>
        <v>0</v>
      </c>
      <c r="K125" s="56">
        <f t="shared" si="17"/>
        <v>0.19257493034665407</v>
      </c>
      <c r="L125" s="57">
        <f t="shared" si="23"/>
        <v>0</v>
      </c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K125" s="5"/>
      <c r="BV125" s="2"/>
    </row>
    <row r="126" spans="1:74" x14ac:dyDescent="0.25">
      <c r="A126" s="80"/>
      <c r="B126" s="52">
        <v>43</v>
      </c>
      <c r="C126" s="53">
        <f t="shared" si="20"/>
        <v>2064</v>
      </c>
      <c r="D126" s="54"/>
      <c r="E126" s="54"/>
      <c r="F126" s="54"/>
      <c r="G126" s="54"/>
      <c r="H126" s="54"/>
      <c r="I126" s="54"/>
      <c r="J126" s="32">
        <f t="shared" si="22"/>
        <v>0</v>
      </c>
      <c r="K126" s="56">
        <f t="shared" si="17"/>
        <v>0.18516820225639813</v>
      </c>
      <c r="L126" s="57">
        <f t="shared" si="23"/>
        <v>0</v>
      </c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K126" s="5"/>
      <c r="BV126" s="2"/>
    </row>
    <row r="127" spans="1:74" ht="20.100000000000001" customHeight="1" x14ac:dyDescent="0.25">
      <c r="B127" s="58"/>
      <c r="C127" s="59"/>
      <c r="D127" s="60"/>
      <c r="E127" s="61"/>
      <c r="F127" s="60"/>
      <c r="G127" s="61"/>
      <c r="H127" s="60"/>
      <c r="I127" s="60"/>
      <c r="J127" s="60"/>
      <c r="K127" s="62" t="s">
        <v>15</v>
      </c>
      <c r="L127" s="63">
        <v>0.04</v>
      </c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K127" s="5"/>
      <c r="BV127" s="2"/>
    </row>
    <row r="128" spans="1:74" ht="20.100000000000001" customHeight="1" x14ac:dyDescent="0.25">
      <c r="B128" s="58"/>
      <c r="C128" s="59"/>
      <c r="D128" s="60"/>
      <c r="E128" s="61"/>
      <c r="F128" s="60"/>
      <c r="G128" s="61"/>
      <c r="H128" s="60"/>
      <c r="I128" s="60"/>
      <c r="J128" s="60"/>
      <c r="K128" s="34" t="s">
        <v>25</v>
      </c>
      <c r="L128" s="64">
        <f>SUM(L83:L107)</f>
        <v>-2170969753.4939003</v>
      </c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K128" s="5"/>
      <c r="BV128" s="2"/>
    </row>
    <row r="129" spans="2:74" ht="20.100000000000001" customHeight="1" x14ac:dyDescent="0.25">
      <c r="B129" s="65"/>
      <c r="C129" s="59"/>
      <c r="D129" s="60"/>
      <c r="E129" s="61"/>
      <c r="F129" s="60"/>
      <c r="G129" s="61"/>
      <c r="H129" s="60"/>
      <c r="I129" s="60"/>
      <c r="J129" s="60"/>
      <c r="K129" s="34" t="s">
        <v>26</v>
      </c>
      <c r="L129" s="66" t="str">
        <f>IF(ISERROR(IRR(J83:J107))=TRUE,"nieokreślony",IF(MIN(J83:J107)&gt;0,"nieokreślony",IF(MAX(J83:J107)&lt;0,"nieokreślony",IRR(J83:J107))))</f>
        <v>nieokreślony</v>
      </c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K129" s="5"/>
      <c r="BV129" s="2"/>
    </row>
    <row r="130" spans="2:74" ht="20.100000000000001" customHeight="1" x14ac:dyDescent="0.25">
      <c r="B130" s="65"/>
      <c r="C130" s="59"/>
      <c r="D130" s="60"/>
      <c r="E130" s="61"/>
      <c r="F130" s="60"/>
      <c r="G130" s="61"/>
      <c r="H130" s="60"/>
      <c r="I130" s="60"/>
      <c r="J130" s="60"/>
      <c r="K130" s="67"/>
      <c r="L130" s="68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K130" s="5"/>
      <c r="BV130" s="2"/>
    </row>
    <row r="131" spans="2:74" ht="20.100000000000001" customHeight="1" x14ac:dyDescent="0.25">
      <c r="B131" s="65"/>
      <c r="C131" s="59"/>
      <c r="D131" s="60"/>
      <c r="E131" s="61"/>
      <c r="F131" s="60"/>
      <c r="G131" s="61"/>
      <c r="H131" s="60"/>
      <c r="I131" s="60"/>
      <c r="J131" s="60"/>
      <c r="K131" s="39" t="s">
        <v>18</v>
      </c>
      <c r="L131" s="40">
        <f>SUM(L108:L126)</f>
        <v>0</v>
      </c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K131" s="5"/>
      <c r="BV131" s="2"/>
    </row>
    <row r="132" spans="2:74" ht="20.100000000000001" customHeight="1" x14ac:dyDescent="0.25"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K132" s="5"/>
      <c r="BV132" s="2"/>
    </row>
    <row r="133" spans="2:74" ht="20.100000000000001" customHeight="1" x14ac:dyDescent="0.25"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K133" s="5"/>
      <c r="BV133" s="2"/>
    </row>
    <row r="134" spans="2:74" ht="20.100000000000001" customHeight="1" x14ac:dyDescent="0.25"/>
    <row r="135" spans="2:74" ht="20.100000000000001" customHeight="1" x14ac:dyDescent="0.25"/>
    <row r="136" spans="2:74" ht="20.100000000000001" customHeight="1" x14ac:dyDescent="0.25"/>
    <row r="137" spans="2:74" ht="20.100000000000001" customHeight="1" x14ac:dyDescent="0.25"/>
    <row r="138" spans="2:74" ht="20.100000000000001" customHeight="1" x14ac:dyDescent="0.25"/>
    <row r="139" spans="2:74" ht="20.100000000000001" customHeight="1" x14ac:dyDescent="0.25"/>
    <row r="140" spans="2:74" ht="20.100000000000001" customHeight="1" x14ac:dyDescent="0.25"/>
    <row r="141" spans="2:74" ht="20.100000000000001" customHeight="1" x14ac:dyDescent="0.25"/>
    <row r="142" spans="2:74" ht="20.100000000000001" customHeight="1" x14ac:dyDescent="0.25"/>
    <row r="143" spans="2:74" ht="20.100000000000001" customHeight="1" x14ac:dyDescent="0.25"/>
    <row r="144" spans="2:7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</sheetData>
  <mergeCells count="31">
    <mergeCell ref="A30:A69"/>
    <mergeCell ref="A87:A126"/>
    <mergeCell ref="B1:H1"/>
    <mergeCell ref="B3:H3"/>
    <mergeCell ref="B5:H5"/>
    <mergeCell ref="B7:C7"/>
    <mergeCell ref="B8:C8"/>
    <mergeCell ref="D7:E7"/>
    <mergeCell ref="D8:E8"/>
    <mergeCell ref="D9:E9"/>
    <mergeCell ref="D10:E10"/>
    <mergeCell ref="D11:E11"/>
    <mergeCell ref="B20:H20"/>
    <mergeCell ref="B22:H22"/>
    <mergeCell ref="D12:E12"/>
    <mergeCell ref="D13:E13"/>
    <mergeCell ref="D14:E14"/>
    <mergeCell ref="D15:E15"/>
    <mergeCell ref="B9:C9"/>
    <mergeCell ref="B10:C10"/>
    <mergeCell ref="B11:C11"/>
    <mergeCell ref="B12:C12"/>
    <mergeCell ref="B13:C13"/>
    <mergeCell ref="B77:H77"/>
    <mergeCell ref="B79:H79"/>
    <mergeCell ref="B14:C14"/>
    <mergeCell ref="B15:C15"/>
    <mergeCell ref="B16:C16"/>
    <mergeCell ref="B17:C17"/>
    <mergeCell ref="D16:E16"/>
    <mergeCell ref="D17:E1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WR - metoda dochodowa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Ostaszewska Justyna</dc:creator>
  <cp:lastModifiedBy>Palonek Danuta</cp:lastModifiedBy>
  <dcterms:created xsi:type="dcterms:W3CDTF">2023-07-24T07:08:58Z</dcterms:created>
  <dcterms:modified xsi:type="dcterms:W3CDTF">2023-08-18T08:14:41Z</dcterms:modified>
</cp:coreProperties>
</file>