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DP.5\FDS-nowe\NABORY_LISTY_FDS\Nabór 2022 na 2023\listy do wysyłki do PRM_po zmianach\"/>
    </mc:Choice>
  </mc:AlternateContent>
  <bookViews>
    <workbookView xWindow="0" yWindow="0" windowWidth="28800" windowHeight="11625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podst'!$A$2:$QY$2</definedName>
    <definedName name="_xlnm._FilterDatabase" localSheetId="4" hidden="1">'gm rez'!$A$2:$PD$2</definedName>
    <definedName name="_xlnm._FilterDatabase" localSheetId="3" hidden="1">'pow rez'!$A$2:$AB$32</definedName>
    <definedName name="_xlnm.Print_Area" localSheetId="2">'gm podst'!$A$1:$X$119</definedName>
    <definedName name="_xlnm.Print_Area" localSheetId="4">'gm rez'!$A$1:$X$49</definedName>
    <definedName name="_xlnm.Print_Area" localSheetId="1">'pow podst'!$A$1:$W$53</definedName>
    <definedName name="_xlnm.Print_Area" localSheetId="3">'pow rez'!$A$1:$W$36</definedName>
    <definedName name="_xlnm.Print_Area" localSheetId="0">'TERC - "nazwa woj"'!$A$1:$O$35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 fullPrecision="0"/>
</workbook>
</file>

<file path=xl/calcChain.xml><?xml version="1.0" encoding="utf-8"?>
<calcChain xmlns="http://schemas.openxmlformats.org/spreadsheetml/2006/main">
  <c r="G26" i="7" l="1"/>
  <c r="H26" i="7"/>
  <c r="I26" i="7"/>
  <c r="J26" i="7"/>
  <c r="K26" i="7"/>
  <c r="L26" i="7"/>
  <c r="M26" i="7"/>
  <c r="N26" i="7"/>
  <c r="O26" i="7"/>
  <c r="F26" i="7"/>
  <c r="E26" i="7"/>
  <c r="D26" i="7"/>
  <c r="C26" i="7"/>
  <c r="G25" i="7"/>
  <c r="H25" i="7"/>
  <c r="I25" i="7"/>
  <c r="J25" i="7"/>
  <c r="K25" i="7"/>
  <c r="L25" i="7"/>
  <c r="M25" i="7"/>
  <c r="N25" i="7"/>
  <c r="O25" i="7"/>
  <c r="F25" i="7"/>
  <c r="E25" i="7"/>
  <c r="D25" i="7"/>
  <c r="C25" i="7"/>
  <c r="B26" i="7"/>
  <c r="B25" i="7"/>
  <c r="I24" i="7"/>
  <c r="J24" i="7"/>
  <c r="K24" i="7"/>
  <c r="L24" i="7"/>
  <c r="M24" i="7"/>
  <c r="N24" i="7"/>
  <c r="O24" i="7"/>
  <c r="H24" i="7"/>
  <c r="G24" i="7"/>
  <c r="F24" i="7"/>
  <c r="E24" i="7"/>
  <c r="D24" i="7"/>
  <c r="C24" i="7"/>
  <c r="B24" i="7"/>
  <c r="L13" i="5"/>
  <c r="I44" i="6" l="1"/>
  <c r="I43" i="6"/>
  <c r="O32" i="4"/>
  <c r="P32" i="4"/>
  <c r="Q32" i="4"/>
  <c r="T32" i="4"/>
  <c r="U32" i="4"/>
  <c r="V32" i="4"/>
  <c r="W32" i="4"/>
  <c r="O31" i="4"/>
  <c r="P31" i="4"/>
  <c r="Q31" i="4"/>
  <c r="S31" i="4"/>
  <c r="T31" i="4"/>
  <c r="U31" i="4"/>
  <c r="V31" i="4"/>
  <c r="W31" i="4"/>
  <c r="N32" i="4"/>
  <c r="N31" i="4"/>
  <c r="N30" i="4"/>
  <c r="O30" i="4"/>
  <c r="P30" i="4"/>
  <c r="Q30" i="4"/>
  <c r="T30" i="4"/>
  <c r="U30" i="4"/>
  <c r="V30" i="4"/>
  <c r="W30" i="4"/>
  <c r="J32" i="4"/>
  <c r="J31" i="4"/>
  <c r="J30" i="4"/>
  <c r="H32" i="4"/>
  <c r="H31" i="4"/>
  <c r="H30" i="4"/>
  <c r="I112" i="5"/>
  <c r="I111" i="5"/>
  <c r="K46" i="3"/>
  <c r="H46" i="3"/>
  <c r="H45" i="3"/>
  <c r="K22" i="3"/>
  <c r="L69" i="5"/>
  <c r="K38" i="3"/>
  <c r="K43" i="3"/>
  <c r="L12" i="5"/>
  <c r="L57" i="5"/>
  <c r="S57" i="5" s="1"/>
  <c r="K17" i="3"/>
  <c r="L17" i="3"/>
  <c r="Y43" i="3" l="1"/>
  <c r="Z43" i="3" s="1"/>
  <c r="R22" i="3"/>
  <c r="S69" i="5"/>
  <c r="R38" i="3"/>
  <c r="R43" i="3"/>
  <c r="X43" i="3" s="1"/>
  <c r="S12" i="5"/>
  <c r="Y109" i="5"/>
  <c r="Z109" i="5"/>
  <c r="AA109" i="5" s="1"/>
  <c r="AB109" i="5"/>
  <c r="R17" i="3"/>
  <c r="L82" i="5"/>
  <c r="S82" i="5" s="1"/>
  <c r="L108" i="5"/>
  <c r="M108" i="5" s="1"/>
  <c r="K33" i="3"/>
  <c r="R33" i="3" s="1"/>
  <c r="S13" i="5"/>
  <c r="AB108" i="5" l="1"/>
  <c r="Z108" i="5"/>
  <c r="AA108" i="5" s="1"/>
  <c r="L43" i="3"/>
  <c r="AA43" i="3" s="1"/>
  <c r="S108" i="5"/>
  <c r="Y108" i="5" s="1"/>
  <c r="S47" i="3"/>
  <c r="T47" i="3"/>
  <c r="U47" i="3"/>
  <c r="V47" i="3"/>
  <c r="W47" i="3"/>
  <c r="T48" i="3"/>
  <c r="U48" i="3"/>
  <c r="V48" i="3"/>
  <c r="W48" i="3"/>
  <c r="S46" i="3"/>
  <c r="T46" i="3"/>
  <c r="U46" i="3"/>
  <c r="V46" i="3"/>
  <c r="W46" i="3"/>
  <c r="L110" i="5" l="1"/>
  <c r="M110" i="5" s="1"/>
  <c r="M42" i="6" l="1"/>
  <c r="O16" i="7" l="1"/>
  <c r="N16" i="7"/>
  <c r="M16" i="7"/>
  <c r="L16" i="7"/>
  <c r="W45" i="3"/>
  <c r="V45" i="3"/>
  <c r="U45" i="3"/>
  <c r="T45" i="3"/>
  <c r="R45" i="3"/>
  <c r="J45" i="3"/>
  <c r="Z42" i="6" l="1"/>
  <c r="G13" i="7"/>
  <c r="H13" i="7"/>
  <c r="I13" i="7"/>
  <c r="J13" i="7"/>
  <c r="K13" i="7"/>
  <c r="L13" i="7"/>
  <c r="M13" i="7"/>
  <c r="N13" i="7"/>
  <c r="O13" i="7"/>
  <c r="G14" i="7"/>
  <c r="H14" i="7"/>
  <c r="I14" i="7"/>
  <c r="J14" i="7"/>
  <c r="K14" i="7"/>
  <c r="L14" i="7"/>
  <c r="M14" i="7"/>
  <c r="N14" i="7"/>
  <c r="O14" i="7"/>
  <c r="G15" i="7"/>
  <c r="H15" i="7"/>
  <c r="I15" i="7"/>
  <c r="J15" i="7"/>
  <c r="L15" i="7"/>
  <c r="M15" i="7"/>
  <c r="N15" i="7"/>
  <c r="O15" i="7"/>
  <c r="F15" i="7"/>
  <c r="F14" i="7"/>
  <c r="F13" i="7"/>
  <c r="G17" i="7"/>
  <c r="H17" i="7"/>
  <c r="I17" i="7"/>
  <c r="J17" i="7"/>
  <c r="K17" i="7"/>
  <c r="L17" i="7"/>
  <c r="M17" i="7"/>
  <c r="N17" i="7"/>
  <c r="N21" i="7" s="1"/>
  <c r="O17" i="7"/>
  <c r="O21" i="7" s="1"/>
  <c r="G18" i="7"/>
  <c r="H18" i="7"/>
  <c r="I18" i="7"/>
  <c r="K18" i="7"/>
  <c r="L18" i="7"/>
  <c r="M18" i="7"/>
  <c r="M22" i="7" s="1"/>
  <c r="N18" i="7"/>
  <c r="N22" i="7" s="1"/>
  <c r="O18" i="7"/>
  <c r="O22" i="7" s="1"/>
  <c r="G19" i="7"/>
  <c r="H19" i="7"/>
  <c r="I19" i="7"/>
  <c r="J19" i="7"/>
  <c r="L19" i="7"/>
  <c r="M19" i="7"/>
  <c r="M23" i="7" s="1"/>
  <c r="N19" i="7"/>
  <c r="O19" i="7"/>
  <c r="F19" i="7"/>
  <c r="F18" i="7"/>
  <c r="F17" i="7"/>
  <c r="G28" i="7"/>
  <c r="H28" i="7"/>
  <c r="I28" i="7"/>
  <c r="K28" i="7"/>
  <c r="L28" i="7"/>
  <c r="M28" i="7"/>
  <c r="N28" i="7"/>
  <c r="O28" i="7"/>
  <c r="G29" i="7"/>
  <c r="H29" i="7"/>
  <c r="I29" i="7"/>
  <c r="L29" i="7"/>
  <c r="M29" i="7"/>
  <c r="N29" i="7"/>
  <c r="O29" i="7"/>
  <c r="F29" i="7"/>
  <c r="F28" i="7"/>
  <c r="O31" i="7"/>
  <c r="L27" i="7"/>
  <c r="M27" i="7"/>
  <c r="N27" i="7"/>
  <c r="O27" i="7"/>
  <c r="L12" i="7"/>
  <c r="L20" i="7" s="1"/>
  <c r="M12" i="7"/>
  <c r="M20" i="7" s="1"/>
  <c r="N12" i="7"/>
  <c r="N20" i="7" s="1"/>
  <c r="O12" i="7"/>
  <c r="O20" i="7" s="1"/>
  <c r="O30" i="7" l="1"/>
  <c r="O33" i="7" s="1"/>
  <c r="M30" i="7"/>
  <c r="M33" i="7" s="1"/>
  <c r="N30" i="7"/>
  <c r="N33" i="7" s="1"/>
  <c r="L30" i="7"/>
  <c r="L33" i="7" s="1"/>
  <c r="N31" i="7"/>
  <c r="N34" i="7" s="1"/>
  <c r="M21" i="7"/>
  <c r="L21" i="7"/>
  <c r="L22" i="7"/>
  <c r="O32" i="7"/>
  <c r="N32" i="7"/>
  <c r="M32" i="7"/>
  <c r="M35" i="7" s="1"/>
  <c r="L32" i="7"/>
  <c r="M31" i="7"/>
  <c r="M34" i="7" s="1"/>
  <c r="O23" i="7"/>
  <c r="L23" i="7"/>
  <c r="N23" i="7"/>
  <c r="O34" i="7"/>
  <c r="L31" i="7"/>
  <c r="O35" i="7" l="1"/>
  <c r="L34" i="7"/>
  <c r="N35" i="7"/>
  <c r="L35" i="7"/>
  <c r="U111" i="5"/>
  <c r="V111" i="5"/>
  <c r="W111" i="5"/>
  <c r="X111" i="5"/>
  <c r="U112" i="5"/>
  <c r="V112" i="5"/>
  <c r="W112" i="5"/>
  <c r="X112" i="5"/>
  <c r="U113" i="5"/>
  <c r="V113" i="5"/>
  <c r="W113" i="5"/>
  <c r="X113" i="5"/>
  <c r="U114" i="5"/>
  <c r="V114" i="5"/>
  <c r="W114" i="5"/>
  <c r="X114" i="5"/>
  <c r="V43" i="6"/>
  <c r="W43" i="6"/>
  <c r="X43" i="6"/>
  <c r="V44" i="6"/>
  <c r="W44" i="6"/>
  <c r="X44" i="6"/>
  <c r="V45" i="6"/>
  <c r="W45" i="6"/>
  <c r="X45" i="6"/>
  <c r="U44" i="6"/>
  <c r="U45" i="6"/>
  <c r="T44" i="6"/>
  <c r="U43" i="6"/>
  <c r="I45" i="6"/>
  <c r="L41" i="6"/>
  <c r="L44" i="3"/>
  <c r="AA44" i="3" s="1"/>
  <c r="S41" i="6" l="1"/>
  <c r="Y41" i="6" s="1"/>
  <c r="Z41" i="6"/>
  <c r="AA41" i="6" s="1"/>
  <c r="M41" i="6"/>
  <c r="AB41" i="6" s="1"/>
  <c r="J12" i="7"/>
  <c r="L4" i="6" l="1"/>
  <c r="M4" i="6" s="1"/>
  <c r="L5" i="6"/>
  <c r="S5" i="6" s="1"/>
  <c r="L6" i="6"/>
  <c r="S6" i="6" s="1"/>
  <c r="L7" i="6"/>
  <c r="M7" i="6" s="1"/>
  <c r="L8" i="6"/>
  <c r="S8" i="6" s="1"/>
  <c r="M8" i="6"/>
  <c r="L9" i="6"/>
  <c r="S9" i="6" s="1"/>
  <c r="L10" i="6"/>
  <c r="L11" i="6"/>
  <c r="S11" i="6" s="1"/>
  <c r="L12" i="6"/>
  <c r="M12" i="6" s="1"/>
  <c r="L13" i="6"/>
  <c r="M13" i="6" s="1"/>
  <c r="L14" i="6"/>
  <c r="L15" i="6"/>
  <c r="M15" i="6" s="1"/>
  <c r="L16" i="6"/>
  <c r="M16" i="6" s="1"/>
  <c r="L17" i="6"/>
  <c r="S17" i="6" s="1"/>
  <c r="L18" i="6"/>
  <c r="M18" i="6" s="1"/>
  <c r="L19" i="6"/>
  <c r="M19" i="6" s="1"/>
  <c r="L20" i="6"/>
  <c r="S20" i="6" s="1"/>
  <c r="L21" i="6"/>
  <c r="M21" i="6" s="1"/>
  <c r="L22" i="6"/>
  <c r="M22" i="6" s="1"/>
  <c r="L23" i="6"/>
  <c r="S23" i="6" s="1"/>
  <c r="L24" i="6"/>
  <c r="M24" i="6" s="1"/>
  <c r="L25" i="6"/>
  <c r="M25" i="6" s="1"/>
  <c r="L26" i="6"/>
  <c r="S26" i="6" s="1"/>
  <c r="L27" i="6"/>
  <c r="S27" i="6" s="1"/>
  <c r="L28" i="6"/>
  <c r="M28" i="6" s="1"/>
  <c r="L29" i="6"/>
  <c r="S29" i="6" s="1"/>
  <c r="L30" i="6"/>
  <c r="M30" i="6" s="1"/>
  <c r="L31" i="6"/>
  <c r="M31" i="6" s="1"/>
  <c r="L32" i="6"/>
  <c r="S32" i="6" s="1"/>
  <c r="M32" i="6"/>
  <c r="L33" i="6"/>
  <c r="M33" i="6" s="1"/>
  <c r="L34" i="6"/>
  <c r="S34" i="6" s="1"/>
  <c r="L35" i="6"/>
  <c r="S35" i="6" s="1"/>
  <c r="L36" i="6"/>
  <c r="M36" i="6" s="1"/>
  <c r="L37" i="6"/>
  <c r="S37" i="6" s="1"/>
  <c r="M37" i="6"/>
  <c r="L38" i="6"/>
  <c r="M38" i="6" s="1"/>
  <c r="L39" i="6"/>
  <c r="M39" i="6" s="1"/>
  <c r="L40" i="6"/>
  <c r="M40" i="6"/>
  <c r="L3" i="6"/>
  <c r="M9" i="6" l="1"/>
  <c r="M29" i="6"/>
  <c r="M14" i="6"/>
  <c r="T14" i="6"/>
  <c r="AB40" i="6"/>
  <c r="M34" i="6"/>
  <c r="M23" i="6"/>
  <c r="M17" i="6"/>
  <c r="M11" i="6"/>
  <c r="M6" i="6"/>
  <c r="S18" i="6"/>
  <c r="S15" i="6"/>
  <c r="M27" i="6"/>
  <c r="Z40" i="6"/>
  <c r="AA40" i="6" s="1"/>
  <c r="M26" i="6"/>
  <c r="S40" i="6"/>
  <c r="Y40" i="6" s="1"/>
  <c r="AB39" i="6"/>
  <c r="S39" i="6"/>
  <c r="S3" i="6"/>
  <c r="J28" i="7" s="1"/>
  <c r="B27" i="7"/>
  <c r="M35" i="6"/>
  <c r="Z39" i="6"/>
  <c r="AA39" i="6" s="1"/>
  <c r="M10" i="6"/>
  <c r="T10" i="6"/>
  <c r="AB42" i="6"/>
  <c r="Y42" i="6"/>
  <c r="S12" i="6"/>
  <c r="Z38" i="6"/>
  <c r="AA38" i="6" s="1"/>
  <c r="S24" i="6"/>
  <c r="AA42" i="6"/>
  <c r="M20" i="6"/>
  <c r="M5" i="6"/>
  <c r="S22" i="6"/>
  <c r="Y39" i="6"/>
  <c r="S4" i="6"/>
  <c r="AB38" i="6"/>
  <c r="S38" i="6"/>
  <c r="Y38" i="6" s="1"/>
  <c r="S21" i="6"/>
  <c r="S31" i="6"/>
  <c r="M3" i="6"/>
  <c r="S36" i="6"/>
  <c r="S30" i="6"/>
  <c r="J29" i="7" s="1"/>
  <c r="S25" i="6"/>
  <c r="S19" i="6"/>
  <c r="S13" i="6"/>
  <c r="S7" i="6"/>
  <c r="S33" i="6"/>
  <c r="S28" i="6"/>
  <c r="S16" i="6"/>
  <c r="M43" i="6" l="1"/>
  <c r="K29" i="7"/>
  <c r="T43" i="6"/>
  <c r="K27" i="7"/>
  <c r="T45" i="6"/>
  <c r="H47" i="3"/>
  <c r="K5" i="4"/>
  <c r="R5" i="4" s="1"/>
  <c r="K6" i="4"/>
  <c r="L6" i="4" s="1"/>
  <c r="K3" i="4"/>
  <c r="K7" i="4"/>
  <c r="K8" i="4"/>
  <c r="L8" i="4" s="1"/>
  <c r="K9" i="4"/>
  <c r="L9" i="4" s="1"/>
  <c r="K10" i="4"/>
  <c r="R10" i="4" s="1"/>
  <c r="K11" i="4"/>
  <c r="L11" i="4" s="1"/>
  <c r="K12" i="4"/>
  <c r="R12" i="4" s="1"/>
  <c r="K13" i="4"/>
  <c r="R13" i="4" s="1"/>
  <c r="K14" i="4"/>
  <c r="L14" i="4" s="1"/>
  <c r="K15" i="4"/>
  <c r="L15" i="4" s="1"/>
  <c r="K16" i="4"/>
  <c r="R16" i="4" s="1"/>
  <c r="K17" i="4"/>
  <c r="L17" i="4" s="1"/>
  <c r="K18" i="4"/>
  <c r="R18" i="4" s="1"/>
  <c r="K19" i="4"/>
  <c r="R19" i="4" s="1"/>
  <c r="K20" i="4"/>
  <c r="L20" i="4" s="1"/>
  <c r="K21" i="4"/>
  <c r="L21" i="4" s="1"/>
  <c r="K22" i="4"/>
  <c r="L22" i="4" s="1"/>
  <c r="K23" i="4"/>
  <c r="R23" i="4" s="1"/>
  <c r="K24" i="4"/>
  <c r="R24" i="4" s="1"/>
  <c r="K25" i="4"/>
  <c r="L25" i="4" s="1"/>
  <c r="K26" i="4"/>
  <c r="L26" i="4" s="1"/>
  <c r="K27" i="4"/>
  <c r="R27" i="4" s="1"/>
  <c r="K28" i="4"/>
  <c r="L28" i="4" s="1"/>
  <c r="K29" i="4"/>
  <c r="R29" i="4" s="1"/>
  <c r="K4" i="4"/>
  <c r="Y110" i="5"/>
  <c r="Z110" i="5"/>
  <c r="AA110" i="5" s="1"/>
  <c r="L11" i="5"/>
  <c r="M11" i="5" s="1"/>
  <c r="M12" i="5"/>
  <c r="M13" i="5"/>
  <c r="L14" i="5"/>
  <c r="M14" i="5" s="1"/>
  <c r="L15" i="5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M29" i="5" s="1"/>
  <c r="L30" i="5"/>
  <c r="M30" i="5" s="1"/>
  <c r="L31" i="5"/>
  <c r="S31" i="5" s="1"/>
  <c r="L32" i="5"/>
  <c r="M32" i="5" s="1"/>
  <c r="L33" i="5"/>
  <c r="M33" i="5" s="1"/>
  <c r="L34" i="5"/>
  <c r="M34" i="5" s="1"/>
  <c r="L35" i="5"/>
  <c r="M35" i="5" s="1"/>
  <c r="L36" i="5"/>
  <c r="M36" i="5" s="1"/>
  <c r="L37" i="5"/>
  <c r="M37" i="5" s="1"/>
  <c r="L38" i="5"/>
  <c r="M38" i="5" s="1"/>
  <c r="L39" i="5"/>
  <c r="M39" i="5" s="1"/>
  <c r="L40" i="5"/>
  <c r="M40" i="5" s="1"/>
  <c r="L41" i="5"/>
  <c r="M41" i="5" s="1"/>
  <c r="L42" i="5"/>
  <c r="M42" i="5" s="1"/>
  <c r="L43" i="5"/>
  <c r="M43" i="5" s="1"/>
  <c r="L44" i="5"/>
  <c r="M44" i="5" s="1"/>
  <c r="L45" i="5"/>
  <c r="M45" i="5" s="1"/>
  <c r="L46" i="5"/>
  <c r="M46" i="5" s="1"/>
  <c r="L47" i="5"/>
  <c r="M47" i="5" s="1"/>
  <c r="L48" i="5"/>
  <c r="M48" i="5" s="1"/>
  <c r="L49" i="5"/>
  <c r="M49" i="5" s="1"/>
  <c r="L50" i="5"/>
  <c r="M50" i="5" s="1"/>
  <c r="L51" i="5"/>
  <c r="M51" i="5" s="1"/>
  <c r="L52" i="5"/>
  <c r="M52" i="5" s="1"/>
  <c r="L53" i="5"/>
  <c r="M53" i="5" s="1"/>
  <c r="L54" i="5"/>
  <c r="M54" i="5" s="1"/>
  <c r="L55" i="5"/>
  <c r="M55" i="5" s="1"/>
  <c r="L56" i="5"/>
  <c r="M56" i="5" s="1"/>
  <c r="M57" i="5"/>
  <c r="L58" i="5"/>
  <c r="M58" i="5" s="1"/>
  <c r="L59" i="5"/>
  <c r="M59" i="5" s="1"/>
  <c r="L60" i="5"/>
  <c r="M60" i="5" s="1"/>
  <c r="L61" i="5"/>
  <c r="M61" i="5" s="1"/>
  <c r="L62" i="5"/>
  <c r="M62" i="5" s="1"/>
  <c r="L63" i="5"/>
  <c r="M63" i="5" s="1"/>
  <c r="L64" i="5"/>
  <c r="M64" i="5" s="1"/>
  <c r="L65" i="5"/>
  <c r="M65" i="5" s="1"/>
  <c r="L66" i="5"/>
  <c r="M66" i="5" s="1"/>
  <c r="L67" i="5"/>
  <c r="M67" i="5" s="1"/>
  <c r="L68" i="5"/>
  <c r="M68" i="5" s="1"/>
  <c r="M69" i="5"/>
  <c r="L70" i="5"/>
  <c r="M70" i="5" s="1"/>
  <c r="L71" i="5"/>
  <c r="M71" i="5" s="1"/>
  <c r="L72" i="5"/>
  <c r="S72" i="5" s="1"/>
  <c r="L73" i="5"/>
  <c r="M73" i="5" s="1"/>
  <c r="L74" i="5"/>
  <c r="M74" i="5" s="1"/>
  <c r="L75" i="5"/>
  <c r="M75" i="5" s="1"/>
  <c r="L76" i="5"/>
  <c r="S76" i="5" s="1"/>
  <c r="L77" i="5"/>
  <c r="M77" i="5" s="1"/>
  <c r="L78" i="5"/>
  <c r="M78" i="5" s="1"/>
  <c r="L79" i="5"/>
  <c r="M79" i="5" s="1"/>
  <c r="L80" i="5"/>
  <c r="M80" i="5" s="1"/>
  <c r="L81" i="5"/>
  <c r="M81" i="5" s="1"/>
  <c r="M82" i="5"/>
  <c r="L83" i="5"/>
  <c r="M83" i="5" s="1"/>
  <c r="L84" i="5"/>
  <c r="M84" i="5" s="1"/>
  <c r="L85" i="5"/>
  <c r="M85" i="5" s="1"/>
  <c r="L86" i="5"/>
  <c r="M86" i="5" s="1"/>
  <c r="L87" i="5"/>
  <c r="M87" i="5" s="1"/>
  <c r="L88" i="5"/>
  <c r="M88" i="5" s="1"/>
  <c r="L89" i="5"/>
  <c r="M89" i="5" s="1"/>
  <c r="L90" i="5"/>
  <c r="M90" i="5" s="1"/>
  <c r="L91" i="5"/>
  <c r="M91" i="5" s="1"/>
  <c r="L92" i="5"/>
  <c r="M92" i="5" s="1"/>
  <c r="L93" i="5"/>
  <c r="M93" i="5" s="1"/>
  <c r="L94" i="5"/>
  <c r="M94" i="5" s="1"/>
  <c r="L95" i="5"/>
  <c r="M95" i="5" s="1"/>
  <c r="L96" i="5"/>
  <c r="M96" i="5" s="1"/>
  <c r="L97" i="5"/>
  <c r="M97" i="5" s="1"/>
  <c r="L98" i="5"/>
  <c r="M98" i="5" s="1"/>
  <c r="L99" i="5"/>
  <c r="Z99" i="5" s="1"/>
  <c r="AA99" i="5" s="1"/>
  <c r="L100" i="5"/>
  <c r="L101" i="5"/>
  <c r="M101" i="5" s="1"/>
  <c r="L102" i="5"/>
  <c r="Z102" i="5" s="1"/>
  <c r="AA102" i="5" s="1"/>
  <c r="L103" i="5"/>
  <c r="M103" i="5" s="1"/>
  <c r="L104" i="5"/>
  <c r="M104" i="5" s="1"/>
  <c r="L105" i="5"/>
  <c r="L106" i="5"/>
  <c r="Y106" i="5" s="1"/>
  <c r="L107" i="5"/>
  <c r="M107" i="5" s="1"/>
  <c r="AB110" i="5"/>
  <c r="L10" i="5"/>
  <c r="M10" i="5" s="1"/>
  <c r="M9" i="5"/>
  <c r="M72" i="5" l="1"/>
  <c r="S7" i="4"/>
  <c r="K32" i="4"/>
  <c r="R3" i="4"/>
  <c r="K31" i="4"/>
  <c r="K30" i="4"/>
  <c r="S8" i="4"/>
  <c r="S15" i="4"/>
  <c r="R4" i="4"/>
  <c r="M31" i="5"/>
  <c r="M76" i="5"/>
  <c r="S96" i="5"/>
  <c r="AB103" i="5"/>
  <c r="Y99" i="5"/>
  <c r="M105" i="5"/>
  <c r="AB105" i="5" s="1"/>
  <c r="Z105" i="5"/>
  <c r="AA105" i="5" s="1"/>
  <c r="Z103" i="5"/>
  <c r="AA103" i="5" s="1"/>
  <c r="AB101" i="5"/>
  <c r="Z100" i="5"/>
  <c r="AA100" i="5" s="1"/>
  <c r="S105" i="5"/>
  <c r="Y105" i="5" s="1"/>
  <c r="M100" i="5"/>
  <c r="AB100" i="5" s="1"/>
  <c r="T47" i="5"/>
  <c r="AB104" i="5"/>
  <c r="Y103" i="5"/>
  <c r="Y100" i="5"/>
  <c r="S107" i="5"/>
  <c r="Y107" i="5" s="1"/>
  <c r="Y102" i="5"/>
  <c r="T48" i="5"/>
  <c r="AB107" i="5"/>
  <c r="Z106" i="5"/>
  <c r="AA106" i="5" s="1"/>
  <c r="Z104" i="5"/>
  <c r="AA104" i="5" s="1"/>
  <c r="Z101" i="5"/>
  <c r="AA101" i="5" s="1"/>
  <c r="T91" i="5"/>
  <c r="M106" i="5"/>
  <c r="AB106" i="5" s="1"/>
  <c r="M99" i="5"/>
  <c r="AB99" i="5" s="1"/>
  <c r="Y104" i="5"/>
  <c r="Y101" i="5"/>
  <c r="M102" i="5"/>
  <c r="AB102" i="5" s="1"/>
  <c r="Z107" i="5"/>
  <c r="AA107" i="5" s="1"/>
  <c r="R9" i="4"/>
  <c r="X9" i="4" s="1"/>
  <c r="L13" i="4"/>
  <c r="AA13" i="4" s="1"/>
  <c r="Y29" i="4"/>
  <c r="Z29" i="4" s="1"/>
  <c r="Y21" i="4"/>
  <c r="Z21" i="4" s="1"/>
  <c r="AA15" i="4"/>
  <c r="X29" i="4"/>
  <c r="L5" i="4"/>
  <c r="AA5" i="4" s="1"/>
  <c r="AA25" i="4"/>
  <c r="Y12" i="4"/>
  <c r="Z12" i="4" s="1"/>
  <c r="Y25" i="4"/>
  <c r="Z25" i="4" s="1"/>
  <c r="X12" i="4"/>
  <c r="AA8" i="4"/>
  <c r="Y17" i="4"/>
  <c r="Z17" i="4" s="1"/>
  <c r="X4" i="4"/>
  <c r="AA17" i="4"/>
  <c r="Y8" i="4"/>
  <c r="Z8" i="4" s="1"/>
  <c r="X10" i="4"/>
  <c r="Y4" i="4"/>
  <c r="Z4" i="4" s="1"/>
  <c r="AA28" i="4"/>
  <c r="AA26" i="4"/>
  <c r="Y23" i="4"/>
  <c r="Z23" i="4" s="1"/>
  <c r="AA20" i="4"/>
  <c r="Y15" i="4"/>
  <c r="Z15" i="4" s="1"/>
  <c r="Y13" i="4"/>
  <c r="Z13" i="4" s="1"/>
  <c r="AA11" i="4"/>
  <c r="AA9" i="4"/>
  <c r="Y3" i="4"/>
  <c r="Z3" i="4" s="1"/>
  <c r="Y5" i="4"/>
  <c r="Z5" i="4" s="1"/>
  <c r="X19" i="4"/>
  <c r="L24" i="4"/>
  <c r="AA24" i="4" s="1"/>
  <c r="L16" i="4"/>
  <c r="AA16" i="4" s="1"/>
  <c r="L7" i="4"/>
  <c r="L32" i="4" s="1"/>
  <c r="R26" i="4"/>
  <c r="X26" i="4" s="1"/>
  <c r="Y28" i="4"/>
  <c r="Z28" i="4" s="1"/>
  <c r="X23" i="4"/>
  <c r="Y20" i="4"/>
  <c r="Z20" i="4" s="1"/>
  <c r="X13" i="4"/>
  <c r="Y11" i="4"/>
  <c r="Z11" i="4" s="1"/>
  <c r="X3" i="4"/>
  <c r="X5" i="4"/>
  <c r="X27" i="4"/>
  <c r="R21" i="4"/>
  <c r="X21" i="4" s="1"/>
  <c r="Y26" i="4"/>
  <c r="Z26" i="4" s="1"/>
  <c r="Y24" i="4"/>
  <c r="Z24" i="4" s="1"/>
  <c r="AA22" i="4"/>
  <c r="AA21" i="4"/>
  <c r="Y18" i="4"/>
  <c r="Z18" i="4" s="1"/>
  <c r="Y16" i="4"/>
  <c r="Z16" i="4" s="1"/>
  <c r="AA14" i="4"/>
  <c r="Y9" i="4"/>
  <c r="Z9" i="4" s="1"/>
  <c r="Y7" i="4"/>
  <c r="Z7" i="4" s="1"/>
  <c r="AA6" i="4"/>
  <c r="Y27" i="4"/>
  <c r="Z27" i="4" s="1"/>
  <c r="Y19" i="4"/>
  <c r="Z19" i="4" s="1"/>
  <c r="Y10" i="4"/>
  <c r="Z10" i="4" s="1"/>
  <c r="L27" i="4"/>
  <c r="AA27" i="4" s="1"/>
  <c r="L19" i="4"/>
  <c r="AA19" i="4" s="1"/>
  <c r="L10" i="4"/>
  <c r="AA10" i="4" s="1"/>
  <c r="X15" i="4"/>
  <c r="X24" i="4"/>
  <c r="Y22" i="4"/>
  <c r="Z22" i="4" s="1"/>
  <c r="X18" i="4"/>
  <c r="X16" i="4"/>
  <c r="Y14" i="4"/>
  <c r="Z14" i="4" s="1"/>
  <c r="X7" i="4"/>
  <c r="Y6" i="4"/>
  <c r="Z6" i="4" s="1"/>
  <c r="L4" i="4"/>
  <c r="R20" i="4"/>
  <c r="X20" i="4" s="1"/>
  <c r="R25" i="4"/>
  <c r="X25" i="4" s="1"/>
  <c r="R14" i="4"/>
  <c r="X14" i="4" s="1"/>
  <c r="L29" i="4"/>
  <c r="AA29" i="4" s="1"/>
  <c r="L23" i="4"/>
  <c r="AA23" i="4" s="1"/>
  <c r="L18" i="4"/>
  <c r="AA18" i="4" s="1"/>
  <c r="L12" i="4"/>
  <c r="AA12" i="4" s="1"/>
  <c r="L3" i="4"/>
  <c r="R28" i="4"/>
  <c r="X28" i="4" s="1"/>
  <c r="R22" i="4"/>
  <c r="R32" i="4" s="1"/>
  <c r="R17" i="4"/>
  <c r="X17" i="4" s="1"/>
  <c r="R11" i="4"/>
  <c r="X11" i="4" s="1"/>
  <c r="R6" i="4"/>
  <c r="X6" i="4" s="1"/>
  <c r="M113" i="5" l="1"/>
  <c r="R30" i="4"/>
  <c r="R31" i="4"/>
  <c r="S30" i="4"/>
  <c r="S32" i="4"/>
  <c r="AA3" i="4"/>
  <c r="L30" i="4"/>
  <c r="L31" i="4"/>
  <c r="K16" i="7"/>
  <c r="AA4" i="4"/>
  <c r="X22" i="4"/>
  <c r="K19" i="7"/>
  <c r="J18" i="7"/>
  <c r="AA7" i="4"/>
  <c r="X8" i="4"/>
  <c r="I113" i="5" l="1"/>
  <c r="I114" i="5"/>
  <c r="K12" i="3"/>
  <c r="S12" i="3" s="1"/>
  <c r="K13" i="3"/>
  <c r="L13" i="3" s="1"/>
  <c r="K14" i="3"/>
  <c r="L14" i="3" s="1"/>
  <c r="K15" i="3"/>
  <c r="L15" i="3" s="1"/>
  <c r="K16" i="3"/>
  <c r="L16" i="3" s="1"/>
  <c r="K18" i="3"/>
  <c r="L18" i="3" s="1"/>
  <c r="K19" i="3"/>
  <c r="L19" i="3" s="1"/>
  <c r="K20" i="3"/>
  <c r="L20" i="3" s="1"/>
  <c r="K21" i="3"/>
  <c r="L21" i="3" s="1"/>
  <c r="L22" i="3"/>
  <c r="K23" i="3"/>
  <c r="L23" i="3"/>
  <c r="K24" i="3"/>
  <c r="L24" i="3" s="1"/>
  <c r="K25" i="3"/>
  <c r="L25" i="3" s="1"/>
  <c r="K26" i="3"/>
  <c r="L26" i="3" s="1"/>
  <c r="K27" i="3"/>
  <c r="L27" i="3" s="1"/>
  <c r="K28" i="3"/>
  <c r="L28" i="3"/>
  <c r="K29" i="3"/>
  <c r="L29" i="3"/>
  <c r="K30" i="3"/>
  <c r="L30" i="3" s="1"/>
  <c r="K31" i="3"/>
  <c r="L31" i="3" s="1"/>
  <c r="K32" i="3"/>
  <c r="L32" i="3" s="1"/>
  <c r="K34" i="3"/>
  <c r="L34" i="3" s="1"/>
  <c r="K35" i="3"/>
  <c r="L35" i="3" s="1"/>
  <c r="K36" i="3"/>
  <c r="L36" i="3" s="1"/>
  <c r="K37" i="3"/>
  <c r="L37" i="3" s="1"/>
  <c r="L38" i="3"/>
  <c r="K39" i="3"/>
  <c r="L39" i="3" s="1"/>
  <c r="K40" i="3"/>
  <c r="L40" i="3" s="1"/>
  <c r="K41" i="3"/>
  <c r="L41" i="3" s="1"/>
  <c r="K42" i="3"/>
  <c r="L42" i="3" s="1"/>
  <c r="S16" i="3" l="1"/>
  <c r="L33" i="3"/>
  <c r="B12" i="7"/>
  <c r="L12" i="3"/>
  <c r="K11" i="3"/>
  <c r="L11" i="3" l="1"/>
  <c r="S11" i="3"/>
  <c r="K15" i="7" l="1"/>
  <c r="S48" i="3"/>
  <c r="S45" i="3"/>
  <c r="K12" i="7"/>
  <c r="X38" i="3"/>
  <c r="X32" i="3"/>
  <c r="X26" i="3"/>
  <c r="X23" i="3"/>
  <c r="X20" i="3"/>
  <c r="X14" i="3"/>
  <c r="X42" i="3"/>
  <c r="AA41" i="3"/>
  <c r="X40" i="3"/>
  <c r="AA38" i="3"/>
  <c r="Y36" i="3"/>
  <c r="Z36" i="3" s="1"/>
  <c r="AA35" i="3"/>
  <c r="X33" i="3"/>
  <c r="AA32" i="3"/>
  <c r="X31" i="3"/>
  <c r="X28" i="3"/>
  <c r="Y27" i="3"/>
  <c r="Z27" i="3" s="1"/>
  <c r="AA26" i="3"/>
  <c r="Y25" i="3"/>
  <c r="Z25" i="3" s="1"/>
  <c r="X24" i="3"/>
  <c r="AA23" i="3"/>
  <c r="X22" i="3"/>
  <c r="X21" i="3"/>
  <c r="Y18" i="3"/>
  <c r="Z18" i="3" s="1"/>
  <c r="AA17" i="3"/>
  <c r="AA16" i="3"/>
  <c r="X15" i="3"/>
  <c r="X12" i="3"/>
  <c r="X35" i="3"/>
  <c r="X34" i="3"/>
  <c r="X29" i="3"/>
  <c r="X17" i="3"/>
  <c r="X19" i="3"/>
  <c r="AA11" i="3"/>
  <c r="X8" i="3"/>
  <c r="Y8" i="3"/>
  <c r="Z8" i="3" s="1"/>
  <c r="AA8" i="3"/>
  <c r="X9" i="3"/>
  <c r="Y9" i="3"/>
  <c r="Z9" i="3" s="1"/>
  <c r="AA9" i="3"/>
  <c r="X10" i="3"/>
  <c r="Y10" i="3"/>
  <c r="Z10" i="3" s="1"/>
  <c r="AA10" i="3"/>
  <c r="X11" i="3"/>
  <c r="Y11" i="3"/>
  <c r="Z11" i="3" s="1"/>
  <c r="Y14" i="3"/>
  <c r="Z14" i="3" s="1"/>
  <c r="X16" i="3"/>
  <c r="Y16" i="3"/>
  <c r="Z16" i="3" s="1"/>
  <c r="Y17" i="3"/>
  <c r="Z17" i="3" s="1"/>
  <c r="Y19" i="3"/>
  <c r="Z19" i="3" s="1"/>
  <c r="Y20" i="3"/>
  <c r="Z20" i="3" s="1"/>
  <c r="Y23" i="3"/>
  <c r="Z23" i="3" s="1"/>
  <c r="Y24" i="3"/>
  <c r="Z24" i="3" s="1"/>
  <c r="Y26" i="3"/>
  <c r="Z26" i="3" s="1"/>
  <c r="Y28" i="3"/>
  <c r="Z28" i="3" s="1"/>
  <c r="Y29" i="3"/>
  <c r="Z29" i="3" s="1"/>
  <c r="Y32" i="3"/>
  <c r="Z32" i="3" s="1"/>
  <c r="Y35" i="3"/>
  <c r="Z35" i="3"/>
  <c r="Y38" i="3"/>
  <c r="Z38" i="3" s="1"/>
  <c r="Y40" i="3"/>
  <c r="Z40" i="3" s="1"/>
  <c r="Y41" i="3"/>
  <c r="Z41" i="3" s="1"/>
  <c r="X44" i="3"/>
  <c r="Y44" i="3"/>
  <c r="Z44" i="3" s="1"/>
  <c r="AA37" i="3" l="1"/>
  <c r="X39" i="3"/>
  <c r="X30" i="3"/>
  <c r="AA18" i="3"/>
  <c r="AA21" i="3"/>
  <c r="AA27" i="3"/>
  <c r="AA42" i="3"/>
  <c r="Y42" i="3"/>
  <c r="Z42" i="3" s="1"/>
  <c r="Y15" i="3"/>
  <c r="Z15" i="3" s="1"/>
  <c r="AA12" i="3"/>
  <c r="Y34" i="3"/>
  <c r="Z34" i="3" s="1"/>
  <c r="Y22" i="3"/>
  <c r="Z22" i="3" s="1"/>
  <c r="AA15" i="3"/>
  <c r="AA34" i="3"/>
  <c r="AA19" i="3"/>
  <c r="AA22" i="3"/>
  <c r="AA25" i="3"/>
  <c r="AA28" i="3"/>
  <c r="AA31" i="3"/>
  <c r="AA40" i="3"/>
  <c r="Y37" i="3"/>
  <c r="Z37" i="3" s="1"/>
  <c r="Y12" i="3"/>
  <c r="Z12" i="3" s="1"/>
  <c r="X25" i="3"/>
  <c r="X13" i="3"/>
  <c r="X41" i="3"/>
  <c r="X37" i="3"/>
  <c r="Y31" i="3"/>
  <c r="Z31" i="3" s="1"/>
  <c r="AA20" i="3"/>
  <c r="AA29" i="3"/>
  <c r="Y13" i="3"/>
  <c r="Z13" i="3" s="1"/>
  <c r="AA13" i="3"/>
  <c r="AA24" i="3"/>
  <c r="Y39" i="3"/>
  <c r="Z39" i="3" s="1"/>
  <c r="X36" i="3"/>
  <c r="Y21" i="3"/>
  <c r="Z21" i="3" s="1"/>
  <c r="X18" i="3"/>
  <c r="AA14" i="3"/>
  <c r="Y30" i="3"/>
  <c r="Z30" i="3" s="1"/>
  <c r="X27" i="3"/>
  <c r="AA30" i="3"/>
  <c r="AA33" i="3"/>
  <c r="AA36" i="3"/>
  <c r="AA39" i="3"/>
  <c r="Y33" i="3"/>
  <c r="Z33" i="3" s="1"/>
  <c r="J27" i="7" l="1"/>
  <c r="G27" i="7"/>
  <c r="F27" i="7"/>
  <c r="C29" i="7"/>
  <c r="C28" i="7"/>
  <c r="C27" i="7"/>
  <c r="B29" i="7"/>
  <c r="B28" i="7"/>
  <c r="S45" i="6"/>
  <c r="S44" i="6"/>
  <c r="S43" i="6"/>
  <c r="R44" i="6"/>
  <c r="P45" i="6"/>
  <c r="P44" i="6"/>
  <c r="P43" i="6"/>
  <c r="O45" i="6"/>
  <c r="O44" i="6"/>
  <c r="O43" i="6"/>
  <c r="K45" i="6"/>
  <c r="K44" i="6"/>
  <c r="K43" i="6"/>
  <c r="J16" i="7" l="1"/>
  <c r="F16" i="7"/>
  <c r="C19" i="7"/>
  <c r="C18" i="7"/>
  <c r="B19" i="7"/>
  <c r="B18" i="7"/>
  <c r="B17" i="7"/>
  <c r="G12" i="7"/>
  <c r="F12" i="7"/>
  <c r="E13" i="7"/>
  <c r="C14" i="7"/>
  <c r="B15" i="7"/>
  <c r="B14" i="7"/>
  <c r="B13" i="7"/>
  <c r="T114" i="5" l="1"/>
  <c r="T113" i="5"/>
  <c r="T112" i="5"/>
  <c r="T111" i="5"/>
  <c r="S114" i="5"/>
  <c r="S113" i="5"/>
  <c r="S112" i="5"/>
  <c r="S111" i="5"/>
  <c r="R113" i="5"/>
  <c r="P114" i="5"/>
  <c r="P113" i="5"/>
  <c r="O114" i="5"/>
  <c r="O113" i="5"/>
  <c r="O112" i="5"/>
  <c r="O111" i="5"/>
  <c r="K114" i="5"/>
  <c r="K113" i="5"/>
  <c r="R48" i="3" l="1"/>
  <c r="R47" i="3"/>
  <c r="R46" i="3"/>
  <c r="Q47" i="3"/>
  <c r="Q46" i="3"/>
  <c r="P46" i="3"/>
  <c r="O48" i="3"/>
  <c r="O47" i="3"/>
  <c r="O46" i="3"/>
  <c r="N48" i="3"/>
  <c r="N47" i="3"/>
  <c r="N46" i="3"/>
  <c r="J47" i="3"/>
  <c r="H48" i="3"/>
  <c r="O45" i="3" l="1"/>
  <c r="N45" i="3"/>
  <c r="Z37" i="6" l="1"/>
  <c r="AA37" i="6" s="1"/>
  <c r="Y37" i="6"/>
  <c r="AB37" i="6"/>
  <c r="Z35" i="6"/>
  <c r="AA35" i="6" s="1"/>
  <c r="Z34" i="6"/>
  <c r="AA34" i="6" s="1"/>
  <c r="AB10" i="5"/>
  <c r="AB13" i="5"/>
  <c r="AB14" i="5"/>
  <c r="AB15" i="5"/>
  <c r="Z10" i="5"/>
  <c r="AA10" i="5" s="1"/>
  <c r="Z13" i="5"/>
  <c r="AA13" i="5" s="1"/>
  <c r="Z14" i="5"/>
  <c r="AA14" i="5" s="1"/>
  <c r="Z15" i="5"/>
  <c r="AA15" i="5" s="1"/>
  <c r="Z16" i="5"/>
  <c r="AA16" i="5" s="1"/>
  <c r="Z98" i="5"/>
  <c r="AA98" i="5" s="1"/>
  <c r="Y10" i="5"/>
  <c r="Y11" i="5"/>
  <c r="Y13" i="5"/>
  <c r="Y14" i="5"/>
  <c r="Y15" i="5"/>
  <c r="Y16" i="5"/>
  <c r="Y98" i="5"/>
  <c r="AB98" i="5"/>
  <c r="Z92" i="5"/>
  <c r="AA92" i="5" s="1"/>
  <c r="Y87" i="5"/>
  <c r="Z70" i="5"/>
  <c r="AA70" i="5" s="1"/>
  <c r="Z55" i="5"/>
  <c r="AA55" i="5" s="1"/>
  <c r="Z40" i="5"/>
  <c r="AA40" i="5" s="1"/>
  <c r="Z31" i="5"/>
  <c r="AA31" i="5" s="1"/>
  <c r="AB16" i="5"/>
  <c r="AB11" i="5"/>
  <c r="Y9" i="5"/>
  <c r="AB9" i="5"/>
  <c r="Y88" i="5" l="1"/>
  <c r="Y74" i="5"/>
  <c r="P112" i="5"/>
  <c r="AB79" i="5"/>
  <c r="Z88" i="5"/>
  <c r="AA88" i="5" s="1"/>
  <c r="L45" i="6"/>
  <c r="E29" i="7"/>
  <c r="AB4" i="6"/>
  <c r="E28" i="7"/>
  <c r="E27" i="7"/>
  <c r="L44" i="6"/>
  <c r="L43" i="6"/>
  <c r="E14" i="7"/>
  <c r="K47" i="3"/>
  <c r="E18" i="7"/>
  <c r="L113" i="5"/>
  <c r="E19" i="7"/>
  <c r="L114" i="5"/>
  <c r="Y67" i="5"/>
  <c r="Y29" i="5"/>
  <c r="Y38" i="5"/>
  <c r="AB58" i="5"/>
  <c r="Y61" i="5"/>
  <c r="Z76" i="5"/>
  <c r="AA76" i="5" s="1"/>
  <c r="Y31" i="5"/>
  <c r="Y39" i="5"/>
  <c r="Y44" i="5"/>
  <c r="Y41" i="5"/>
  <c r="Z57" i="5"/>
  <c r="AA57" i="5" s="1"/>
  <c r="Y43" i="5"/>
  <c r="Y51" i="5"/>
  <c r="AB29" i="5"/>
  <c r="AB39" i="5"/>
  <c r="AB44" i="5"/>
  <c r="AB46" i="5"/>
  <c r="AB52" i="5"/>
  <c r="Y35" i="5"/>
  <c r="Z44" i="5"/>
  <c r="AA44" i="5" s="1"/>
  <c r="AB17" i="5"/>
  <c r="Z39" i="5"/>
  <c r="AA39" i="5" s="1"/>
  <c r="AB72" i="5"/>
  <c r="Y92" i="5"/>
  <c r="Y95" i="5"/>
  <c r="Y72" i="5"/>
  <c r="Y58" i="5"/>
  <c r="Y46" i="5"/>
  <c r="Y32" i="5"/>
  <c r="Y28" i="5"/>
  <c r="Y17" i="5"/>
  <c r="Z87" i="5"/>
  <c r="AA87" i="5" s="1"/>
  <c r="Z74" i="5"/>
  <c r="AA74" i="5" s="1"/>
  <c r="Z67" i="5"/>
  <c r="AA67" i="5" s="1"/>
  <c r="Z52" i="5"/>
  <c r="AA52" i="5" s="1"/>
  <c r="Z43" i="5"/>
  <c r="AA43" i="5" s="1"/>
  <c r="Z38" i="5"/>
  <c r="AA38" i="5" s="1"/>
  <c r="Z30" i="5"/>
  <c r="AA30" i="5" s="1"/>
  <c r="Z20" i="5"/>
  <c r="AA20" i="5" s="1"/>
  <c r="Z11" i="5"/>
  <c r="AA11" i="5" s="1"/>
  <c r="AB92" i="5"/>
  <c r="AB69" i="5"/>
  <c r="AB57" i="5"/>
  <c r="AB31" i="5"/>
  <c r="Z69" i="5"/>
  <c r="AA69" i="5" s="1"/>
  <c r="AB22" i="5"/>
  <c r="Y96" i="5"/>
  <c r="Y71" i="5"/>
  <c r="Y57" i="5"/>
  <c r="Y22" i="5"/>
  <c r="Z96" i="5"/>
  <c r="AA96" i="5" s="1"/>
  <c r="Z84" i="5"/>
  <c r="AA84" i="5" s="1"/>
  <c r="Z72" i="5"/>
  <c r="AA72" i="5" s="1"/>
  <c r="Z61" i="5"/>
  <c r="AA61" i="5" s="1"/>
  <c r="Z51" i="5"/>
  <c r="AA51" i="5" s="1"/>
  <c r="Z41" i="5"/>
  <c r="AA41" i="5" s="1"/>
  <c r="Z35" i="5"/>
  <c r="AA35" i="5" s="1"/>
  <c r="Z29" i="5"/>
  <c r="AA29" i="5" s="1"/>
  <c r="Z19" i="5"/>
  <c r="AA19" i="5" s="1"/>
  <c r="AB74" i="5"/>
  <c r="AB43" i="5"/>
  <c r="AB38" i="5"/>
  <c r="AB30" i="5"/>
  <c r="Z22" i="5"/>
  <c r="AA22" i="5" s="1"/>
  <c r="AB76" i="5"/>
  <c r="Y79" i="5"/>
  <c r="Y76" i="5"/>
  <c r="Y69" i="5"/>
  <c r="Y30" i="5"/>
  <c r="Y20" i="5"/>
  <c r="Z79" i="5"/>
  <c r="AA79" i="5" s="1"/>
  <c r="Z71" i="5"/>
  <c r="AA71" i="5" s="1"/>
  <c r="Z58" i="5"/>
  <c r="AA58" i="5" s="1"/>
  <c r="Z46" i="5"/>
  <c r="AA46" i="5" s="1"/>
  <c r="Z32" i="5"/>
  <c r="AA32" i="5" s="1"/>
  <c r="Z28" i="5"/>
  <c r="AA28" i="5" s="1"/>
  <c r="Z17" i="5"/>
  <c r="AA17" i="5" s="1"/>
  <c r="Z9" i="5"/>
  <c r="AA9" i="5" s="1"/>
  <c r="AB61" i="5"/>
  <c r="AB51" i="5"/>
  <c r="AB35" i="5"/>
  <c r="Y27" i="6"/>
  <c r="Y4" i="6"/>
  <c r="Y97" i="5"/>
  <c r="Z97" i="5"/>
  <c r="AA97" i="5" s="1"/>
  <c r="AB95" i="5"/>
  <c r="Z95" i="5"/>
  <c r="AA95" i="5" s="1"/>
  <c r="Z94" i="5"/>
  <c r="AA94" i="5" s="1"/>
  <c r="AB94" i="5"/>
  <c r="Y94" i="5"/>
  <c r="Y93" i="5"/>
  <c r="Z93" i="5"/>
  <c r="AA93" i="5" s="1"/>
  <c r="Z91" i="5"/>
  <c r="AA91" i="5" s="1"/>
  <c r="AB91" i="5"/>
  <c r="Y91" i="5"/>
  <c r="AB90" i="5"/>
  <c r="Y90" i="5"/>
  <c r="Z90" i="5"/>
  <c r="AA90" i="5" s="1"/>
  <c r="Y89" i="5"/>
  <c r="Z89" i="5"/>
  <c r="AA89" i="5" s="1"/>
  <c r="AB87" i="5"/>
  <c r="Y86" i="5"/>
  <c r="AB86" i="5"/>
  <c r="Z86" i="5"/>
  <c r="AA86" i="5" s="1"/>
  <c r="Y85" i="5"/>
  <c r="Z85" i="5"/>
  <c r="AA85" i="5" s="1"/>
  <c r="Z83" i="5"/>
  <c r="AA83" i="5" s="1"/>
  <c r="Y83" i="5"/>
  <c r="AB83" i="5"/>
  <c r="Y82" i="5"/>
  <c r="Z82" i="5"/>
  <c r="AA82" i="5" s="1"/>
  <c r="AB82" i="5"/>
  <c r="Z81" i="5"/>
  <c r="AA81" i="5" s="1"/>
  <c r="Y81" i="5"/>
  <c r="Y80" i="5"/>
  <c r="Z80" i="5"/>
  <c r="AA80" i="5" s="1"/>
  <c r="AB80" i="5"/>
  <c r="AB78" i="5"/>
  <c r="Y78" i="5"/>
  <c r="Z78" i="5"/>
  <c r="AA78" i="5" s="1"/>
  <c r="Y77" i="5"/>
  <c r="Z77" i="5"/>
  <c r="AA77" i="5" s="1"/>
  <c r="AB75" i="5"/>
  <c r="Z75" i="5"/>
  <c r="AA75" i="5" s="1"/>
  <c r="Y75" i="5"/>
  <c r="Y73" i="5"/>
  <c r="AB73" i="5"/>
  <c r="Z73" i="5"/>
  <c r="AA73" i="5" s="1"/>
  <c r="AB70" i="5"/>
  <c r="Y70" i="5"/>
  <c r="AB68" i="5"/>
  <c r="Z68" i="5"/>
  <c r="AA68" i="5" s="1"/>
  <c r="Y68" i="5"/>
  <c r="Y66" i="5"/>
  <c r="Z66" i="5"/>
  <c r="AA66" i="5" s="1"/>
  <c r="AB66" i="5"/>
  <c r="Y65" i="5"/>
  <c r="AB65" i="5"/>
  <c r="Z65" i="5"/>
  <c r="AA65" i="5" s="1"/>
  <c r="Z64" i="5"/>
  <c r="AA64" i="5" s="1"/>
  <c r="AB64" i="5"/>
  <c r="Y64" i="5"/>
  <c r="Y63" i="5"/>
  <c r="Z63" i="5"/>
  <c r="AA63" i="5" s="1"/>
  <c r="Y62" i="5"/>
  <c r="Z62" i="5"/>
  <c r="AA62" i="5" s="1"/>
  <c r="AB62" i="5"/>
  <c r="AB60" i="5"/>
  <c r="Y60" i="5"/>
  <c r="Z60" i="5"/>
  <c r="AA60" i="5" s="1"/>
  <c r="Z59" i="5"/>
  <c r="AA59" i="5" s="1"/>
  <c r="Y59" i="5"/>
  <c r="Y56" i="5"/>
  <c r="Z56" i="5"/>
  <c r="AA56" i="5" s="1"/>
  <c r="AB56" i="5"/>
  <c r="AB55" i="5"/>
  <c r="Z54" i="5"/>
  <c r="AA54" i="5" s="1"/>
  <c r="Y54" i="5"/>
  <c r="Y53" i="5"/>
  <c r="AB53" i="5"/>
  <c r="Z53" i="5"/>
  <c r="AA53" i="5" s="1"/>
  <c r="AB50" i="5"/>
  <c r="Y50" i="5"/>
  <c r="Z50" i="5"/>
  <c r="AA50" i="5" s="1"/>
  <c r="Y49" i="5"/>
  <c r="Z49" i="5"/>
  <c r="AA49" i="5" s="1"/>
  <c r="Y48" i="5"/>
  <c r="AB48" i="5"/>
  <c r="Z48" i="5"/>
  <c r="AA48" i="5" s="1"/>
  <c r="Y47" i="5"/>
  <c r="Z47" i="5"/>
  <c r="AA47" i="5" s="1"/>
  <c r="AB47" i="5"/>
  <c r="Y45" i="5"/>
  <c r="Z45" i="5"/>
  <c r="AA45" i="5" s="1"/>
  <c r="Z42" i="5"/>
  <c r="AA42" i="5" s="1"/>
  <c r="AB42" i="5"/>
  <c r="Y42" i="5"/>
  <c r="Y37" i="5"/>
  <c r="AB37" i="5"/>
  <c r="Z37" i="5"/>
  <c r="AA37" i="5" s="1"/>
  <c r="Z36" i="5"/>
  <c r="AA36" i="5" s="1"/>
  <c r="Y36" i="5"/>
  <c r="Y34" i="5"/>
  <c r="Z34" i="5"/>
  <c r="AA34" i="5" s="1"/>
  <c r="AB34" i="5"/>
  <c r="Y33" i="5"/>
  <c r="Z33" i="5"/>
  <c r="AA33" i="5" s="1"/>
  <c r="AB33" i="5"/>
  <c r="Z27" i="5"/>
  <c r="AA27" i="5" s="1"/>
  <c r="Y27" i="5"/>
  <c r="AB27" i="5"/>
  <c r="AB26" i="5"/>
  <c r="Y26" i="5"/>
  <c r="Z26" i="5"/>
  <c r="AA26" i="5" s="1"/>
  <c r="Y25" i="5"/>
  <c r="Z25" i="5"/>
  <c r="AA25" i="5" s="1"/>
  <c r="AB25" i="5"/>
  <c r="AB24" i="5"/>
  <c r="Z24" i="5"/>
  <c r="AA24" i="5" s="1"/>
  <c r="Z23" i="5"/>
  <c r="AA23" i="5" s="1"/>
  <c r="Y23" i="5"/>
  <c r="Z21" i="5"/>
  <c r="AA21" i="5" s="1"/>
  <c r="Y21" i="5"/>
  <c r="AB21" i="5"/>
  <c r="Y18" i="5"/>
  <c r="Z18" i="5"/>
  <c r="AA18" i="5" s="1"/>
  <c r="AB18" i="5"/>
  <c r="Y14" i="6"/>
  <c r="Z3" i="6"/>
  <c r="AA3" i="6" s="1"/>
  <c r="AB36" i="6"/>
  <c r="Z19" i="6"/>
  <c r="AA19" i="6" s="1"/>
  <c r="Y11" i="6"/>
  <c r="Z11" i="6"/>
  <c r="AA11" i="6" s="1"/>
  <c r="Y6" i="6"/>
  <c r="Y7" i="6"/>
  <c r="AB34" i="6"/>
  <c r="Z27" i="6"/>
  <c r="AA27" i="6" s="1"/>
  <c r="AB10" i="6"/>
  <c r="Y18" i="6"/>
  <c r="AB26" i="6"/>
  <c r="Y34" i="6"/>
  <c r="Y13" i="6"/>
  <c r="Y5" i="6"/>
  <c r="Z33" i="6"/>
  <c r="AA33" i="6" s="1"/>
  <c r="Z26" i="6"/>
  <c r="AA26" i="6" s="1"/>
  <c r="Z18" i="6"/>
  <c r="AA18" i="6" s="1"/>
  <c r="Z10" i="6"/>
  <c r="AA10" i="6" s="1"/>
  <c r="AB28" i="6"/>
  <c r="AB20" i="6"/>
  <c r="AB12" i="6"/>
  <c r="Y29" i="6"/>
  <c r="Y10" i="6"/>
  <c r="Y22" i="6"/>
  <c r="Z32" i="6"/>
  <c r="AA32" i="6" s="1"/>
  <c r="Z25" i="6"/>
  <c r="AA25" i="6" s="1"/>
  <c r="Z17" i="6"/>
  <c r="AA17" i="6" s="1"/>
  <c r="Z9" i="6"/>
  <c r="AA9" i="6" s="1"/>
  <c r="AB27" i="6"/>
  <c r="AB11" i="6"/>
  <c r="AB3" i="6"/>
  <c r="Y26" i="6"/>
  <c r="AB21" i="6"/>
  <c r="AB15" i="6"/>
  <c r="AB19" i="6"/>
  <c r="AB31" i="6"/>
  <c r="AB35" i="6"/>
  <c r="Y19" i="6"/>
  <c r="Z31" i="6"/>
  <c r="AA31" i="6" s="1"/>
  <c r="Z24" i="6"/>
  <c r="AA24" i="6" s="1"/>
  <c r="Z16" i="6"/>
  <c r="AA16" i="6" s="1"/>
  <c r="Z8" i="6"/>
  <c r="AA8" i="6" s="1"/>
  <c r="AB18" i="6"/>
  <c r="AB7" i="6"/>
  <c r="Y15" i="6"/>
  <c r="Y31" i="6"/>
  <c r="Y33" i="6"/>
  <c r="Z30" i="6"/>
  <c r="AA30" i="6" s="1"/>
  <c r="Z23" i="6"/>
  <c r="AA23" i="6" s="1"/>
  <c r="Z15" i="6"/>
  <c r="AA15" i="6" s="1"/>
  <c r="Z7" i="6"/>
  <c r="AA7" i="6" s="1"/>
  <c r="AB32" i="6"/>
  <c r="Y25" i="6"/>
  <c r="Y17" i="6"/>
  <c r="Y9" i="6"/>
  <c r="Z29" i="6"/>
  <c r="AA29" i="6" s="1"/>
  <c r="Z22" i="6"/>
  <c r="AA22" i="6" s="1"/>
  <c r="Z14" i="6"/>
  <c r="AA14" i="6" s="1"/>
  <c r="Z6" i="6"/>
  <c r="AA6" i="6" s="1"/>
  <c r="AB16" i="6"/>
  <c r="AB8" i="6"/>
  <c r="AB25" i="6"/>
  <c r="Y24" i="6"/>
  <c r="Z36" i="6"/>
  <c r="AA36" i="6" s="1"/>
  <c r="Z21" i="6"/>
  <c r="AA21" i="6" s="1"/>
  <c r="Z13" i="6"/>
  <c r="AA13" i="6" s="1"/>
  <c r="Z5" i="6"/>
  <c r="AA5" i="6" s="1"/>
  <c r="Y12" i="6"/>
  <c r="Y30" i="6"/>
  <c r="Y23" i="6"/>
  <c r="Z28" i="6"/>
  <c r="AA28" i="6" s="1"/>
  <c r="Z20" i="6"/>
  <c r="AA20" i="6" s="1"/>
  <c r="Z12" i="6"/>
  <c r="AA12" i="6" s="1"/>
  <c r="Z4" i="6"/>
  <c r="AA4" i="6" s="1"/>
  <c r="AB22" i="6"/>
  <c r="AB6" i="6"/>
  <c r="AB14" i="6"/>
  <c r="AB24" i="6"/>
  <c r="AB30" i="6"/>
  <c r="Y8" i="6"/>
  <c r="Y16" i="6"/>
  <c r="Y32" i="6"/>
  <c r="AB9" i="6"/>
  <c r="AB33" i="6"/>
  <c r="Y28" i="6"/>
  <c r="AB5" i="6"/>
  <c r="AB13" i="6"/>
  <c r="AB23" i="6"/>
  <c r="AB29" i="6"/>
  <c r="AB20" i="5"/>
  <c r="AB32" i="5"/>
  <c r="AB40" i="5"/>
  <c r="AB45" i="5"/>
  <c r="AB63" i="5"/>
  <c r="AB71" i="5"/>
  <c r="AB77" i="5"/>
  <c r="AB85" i="5"/>
  <c r="AB93" i="5"/>
  <c r="Y40" i="5"/>
  <c r="AB88" i="5"/>
  <c r="AB96" i="5"/>
  <c r="AB19" i="5"/>
  <c r="AB23" i="5"/>
  <c r="AB28" i="5"/>
  <c r="AB36" i="5"/>
  <c r="AB41" i="5"/>
  <c r="AB49" i="5"/>
  <c r="AB54" i="5"/>
  <c r="AB59" i="5"/>
  <c r="AB67" i="5"/>
  <c r="AB81" i="5"/>
  <c r="AB89" i="5"/>
  <c r="AB97" i="5"/>
  <c r="M112" i="5" l="1"/>
  <c r="D17" i="7"/>
  <c r="Q45" i="6"/>
  <c r="M45" i="6"/>
  <c r="D29" i="7"/>
  <c r="H27" i="7"/>
  <c r="Q44" i="6"/>
  <c r="Q43" i="6"/>
  <c r="D28" i="7"/>
  <c r="D27" i="7"/>
  <c r="M44" i="6"/>
  <c r="D14" i="7"/>
  <c r="L47" i="3"/>
  <c r="AA47" i="3" s="1"/>
  <c r="P47" i="3"/>
  <c r="AB17" i="6"/>
  <c r="AB84" i="5"/>
  <c r="D18" i="7"/>
  <c r="Y84" i="5"/>
  <c r="Q113" i="5"/>
  <c r="D19" i="7"/>
  <c r="M114" i="5"/>
  <c r="Q114" i="5"/>
  <c r="Y19" i="5"/>
  <c r="Y55" i="5"/>
  <c r="Y24" i="5"/>
  <c r="P48" i="3"/>
  <c r="Y20" i="6"/>
  <c r="Y35" i="6"/>
  <c r="Y3" i="6"/>
  <c r="Y21" i="6"/>
  <c r="Y36" i="6"/>
  <c r="R43" i="6" l="1"/>
  <c r="I27" i="7"/>
  <c r="R45" i="6"/>
  <c r="Y45" i="6" s="1"/>
  <c r="R114" i="5"/>
  <c r="Y52" i="5"/>
  <c r="Q48" i="3"/>
  <c r="P28" i="7"/>
  <c r="Q29" i="7" l="1"/>
  <c r="P29" i="7"/>
  <c r="Q28" i="7"/>
  <c r="Q26" i="7"/>
  <c r="P26" i="7"/>
  <c r="Q25" i="7"/>
  <c r="P25" i="7"/>
  <c r="K32" i="7"/>
  <c r="J32" i="7"/>
  <c r="I32" i="7"/>
  <c r="H32" i="7"/>
  <c r="G32" i="7"/>
  <c r="F32" i="7"/>
  <c r="E32" i="7"/>
  <c r="D32" i="7"/>
  <c r="C32" i="7"/>
  <c r="B32" i="7"/>
  <c r="K31" i="7"/>
  <c r="J31" i="7"/>
  <c r="I31" i="7"/>
  <c r="H31" i="7"/>
  <c r="G31" i="7"/>
  <c r="F31" i="7"/>
  <c r="E31" i="7"/>
  <c r="D31" i="7"/>
  <c r="C31" i="7"/>
  <c r="B31" i="7"/>
  <c r="K22" i="7"/>
  <c r="J22" i="7"/>
  <c r="I22" i="7"/>
  <c r="H22" i="7"/>
  <c r="G22" i="7"/>
  <c r="F22" i="7"/>
  <c r="E22" i="7"/>
  <c r="D22" i="7"/>
  <c r="C22" i="7"/>
  <c r="B22" i="7"/>
  <c r="K21" i="7"/>
  <c r="J21" i="7"/>
  <c r="G21" i="7"/>
  <c r="F21" i="7"/>
  <c r="B21" i="7"/>
  <c r="Q19" i="7"/>
  <c r="P19" i="7"/>
  <c r="Q18" i="7"/>
  <c r="P18" i="7"/>
  <c r="Q14" i="7"/>
  <c r="P14" i="7"/>
  <c r="Q13" i="7"/>
  <c r="C34" i="7" l="1"/>
  <c r="K34" i="7"/>
  <c r="D34" i="7"/>
  <c r="AB44" i="6"/>
  <c r="B34" i="7"/>
  <c r="Y31" i="4"/>
  <c r="J34" i="7"/>
  <c r="F34" i="7"/>
  <c r="E34" i="7"/>
  <c r="I34" i="7"/>
  <c r="G34" i="7"/>
  <c r="H34" i="7"/>
  <c r="Y44" i="6"/>
  <c r="Z44" i="6"/>
  <c r="AA31" i="4"/>
  <c r="P32" i="7"/>
  <c r="Q32" i="7"/>
  <c r="Q31" i="7"/>
  <c r="P31" i="7"/>
  <c r="Q22" i="7"/>
  <c r="P22" i="7"/>
  <c r="X31" i="4"/>
  <c r="X46" i="3"/>
  <c r="Q34" i="7" l="1"/>
  <c r="P34" i="7"/>
  <c r="K23" i="7"/>
  <c r="K35" i="7" s="1"/>
  <c r="J23" i="7"/>
  <c r="J35" i="7" s="1"/>
  <c r="I23" i="7"/>
  <c r="I35" i="7" s="1"/>
  <c r="H23" i="7"/>
  <c r="H35" i="7" s="1"/>
  <c r="G23" i="7"/>
  <c r="G35" i="7" s="1"/>
  <c r="F23" i="7"/>
  <c r="F35" i="7" s="1"/>
  <c r="B23" i="7"/>
  <c r="B35" i="7" s="1"/>
  <c r="K30" i="7" l="1"/>
  <c r="P24" i="7"/>
  <c r="H30" i="7"/>
  <c r="Q24" i="7"/>
  <c r="G30" i="7"/>
  <c r="P27" i="7"/>
  <c r="Q27" i="7"/>
  <c r="J30" i="7"/>
  <c r="E30" i="7"/>
  <c r="I30" i="7"/>
  <c r="F30" i="7"/>
  <c r="C30" i="7"/>
  <c r="D30" i="7"/>
  <c r="B30" i="7"/>
  <c r="Z45" i="6"/>
  <c r="AB45" i="6"/>
  <c r="Z113" i="5"/>
  <c r="AB113" i="5"/>
  <c r="Z114" i="5"/>
  <c r="AB114" i="5"/>
  <c r="Y47" i="3"/>
  <c r="X47" i="3"/>
  <c r="Z43" i="6"/>
  <c r="AB43" i="6"/>
  <c r="Y30" i="4" l="1"/>
  <c r="K20" i="7"/>
  <c r="K33" i="7" s="1"/>
  <c r="J20" i="7"/>
  <c r="J33" i="7" s="1"/>
  <c r="Q30" i="7"/>
  <c r="P30" i="7"/>
  <c r="Y43" i="6"/>
  <c r="AA30" i="4"/>
  <c r="X30" i="4"/>
  <c r="Y113" i="5"/>
  <c r="Y114" i="5"/>
  <c r="F20" i="7" l="1"/>
  <c r="X32" i="4"/>
  <c r="Y32" i="4"/>
  <c r="AA32" i="4"/>
  <c r="F33" i="7" l="1"/>
  <c r="AA3" i="3" l="1"/>
  <c r="X3" i="3"/>
  <c r="Y3" i="3"/>
  <c r="Z3" i="3" s="1"/>
  <c r="X4" i="3"/>
  <c r="X5" i="3"/>
  <c r="X7" i="3"/>
  <c r="X6" i="3"/>
  <c r="P45" i="3"/>
  <c r="Q45" i="3" l="1"/>
  <c r="I12" i="7"/>
  <c r="H12" i="7"/>
  <c r="AA7" i="3" l="1"/>
  <c r="Y7" i="3"/>
  <c r="Z7" i="3" s="1"/>
  <c r="Y4" i="3"/>
  <c r="Z4" i="3" s="1"/>
  <c r="AA4" i="3"/>
  <c r="AB5" i="5" l="1"/>
  <c r="Y4" i="5"/>
  <c r="Y5" i="5"/>
  <c r="Y8" i="5"/>
  <c r="Y6" i="5"/>
  <c r="Z6" i="5"/>
  <c r="AA6" i="5" s="1"/>
  <c r="AB6" i="5"/>
  <c r="Z8" i="5"/>
  <c r="AA8" i="5" s="1"/>
  <c r="P111" i="5"/>
  <c r="G16" i="7"/>
  <c r="G20" i="7" s="1"/>
  <c r="G33" i="7" s="1"/>
  <c r="Z5" i="5"/>
  <c r="AA5" i="5" s="1"/>
  <c r="Z7" i="5"/>
  <c r="AA7" i="5" s="1"/>
  <c r="Y7" i="5"/>
  <c r="AB8" i="5" l="1"/>
  <c r="AB7" i="5"/>
  <c r="AB4" i="5"/>
  <c r="Z4" i="5"/>
  <c r="AA4" i="5" s="1"/>
  <c r="M111" i="5" l="1"/>
  <c r="D16" i="7"/>
  <c r="AB3" i="5" l="1"/>
  <c r="Z3" i="5"/>
  <c r="AA3" i="5" s="1"/>
  <c r="AA5" i="3" l="1"/>
  <c r="Y5" i="3"/>
  <c r="Z5" i="3" s="1"/>
  <c r="L46" i="3"/>
  <c r="D13" i="7"/>
  <c r="D21" i="7" s="1"/>
  <c r="J46" i="3" l="1"/>
  <c r="AA46" i="3" s="1"/>
  <c r="Y6" i="3"/>
  <c r="Z6" i="3" s="1"/>
  <c r="AA6" i="3"/>
  <c r="C13" i="7"/>
  <c r="Y46" i="3" l="1"/>
  <c r="P13" i="7"/>
  <c r="L48" i="3"/>
  <c r="L45" i="3"/>
  <c r="E15" i="7"/>
  <c r="Q15" i="7" s="1"/>
  <c r="D12" i="7"/>
  <c r="D20" i="7" s="1"/>
  <c r="D33" i="7" s="1"/>
  <c r="K48" i="3"/>
  <c r="X48" i="3" s="1"/>
  <c r="K45" i="3"/>
  <c r="X45" i="3" s="1"/>
  <c r="E12" i="7"/>
  <c r="Q12" i="7" s="1"/>
  <c r="D15" i="7"/>
  <c r="D23" i="7" s="1"/>
  <c r="D35" i="7" s="1"/>
  <c r="J48" i="3"/>
  <c r="E23" i="7" l="1"/>
  <c r="E35" i="7" s="1"/>
  <c r="Q35" i="7" s="1"/>
  <c r="C12" i="7"/>
  <c r="Y48" i="3"/>
  <c r="AA48" i="3"/>
  <c r="C15" i="7"/>
  <c r="Q23" i="7" l="1"/>
  <c r="P12" i="7"/>
  <c r="AA45" i="3"/>
  <c r="Y45" i="3"/>
  <c r="P15" i="7"/>
  <c r="C23" i="7"/>
  <c r="C35" i="7" l="1"/>
  <c r="P35" i="7" s="1"/>
  <c r="P23" i="7"/>
  <c r="K111" i="5"/>
  <c r="K112" i="5"/>
  <c r="C17" i="7"/>
  <c r="C21" i="7" s="1"/>
  <c r="C16" i="7"/>
  <c r="C20" i="7" s="1"/>
  <c r="C33" i="7" s="1"/>
  <c r="Z12" i="5"/>
  <c r="AA12" i="5" s="1"/>
  <c r="B16" i="7"/>
  <c r="B20" i="7" s="1"/>
  <c r="B33" i="7" s="1"/>
  <c r="L112" i="5" l="1"/>
  <c r="AB12" i="5"/>
  <c r="E16" i="7"/>
  <c r="P16" i="7" s="1"/>
  <c r="E17" i="7"/>
  <c r="L111" i="5"/>
  <c r="AB111" i="5" s="1"/>
  <c r="R112" i="5" l="1"/>
  <c r="I16" i="7"/>
  <c r="I20" i="7" s="1"/>
  <c r="I33" i="7" s="1"/>
  <c r="R111" i="5"/>
  <c r="I21" i="7"/>
  <c r="Y12" i="5"/>
  <c r="Z112" i="5"/>
  <c r="E21" i="7"/>
  <c r="AB112" i="5"/>
  <c r="P17" i="7"/>
  <c r="Z111" i="5"/>
  <c r="Q111" i="5"/>
  <c r="H21" i="7"/>
  <c r="Q112" i="5"/>
  <c r="H16" i="7"/>
  <c r="H20" i="7" s="1"/>
  <c r="H33" i="7" s="1"/>
  <c r="E20" i="7"/>
  <c r="Y111" i="5" l="1"/>
  <c r="Y112" i="5"/>
  <c r="Q20" i="7"/>
  <c r="E33" i="7"/>
  <c r="P20" i="7"/>
  <c r="Q16" i="7"/>
  <c r="Q17" i="7"/>
  <c r="Q21" i="7"/>
  <c r="P21" i="7"/>
  <c r="Q33" i="7" l="1"/>
  <c r="P33" i="7"/>
</calcChain>
</file>

<file path=xl/sharedStrings.xml><?xml version="1.0" encoding="utf-8"?>
<sst xmlns="http://schemas.openxmlformats.org/spreadsheetml/2006/main" count="1627" uniqueCount="709">
  <si>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</si>
  <si>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</si>
  <si>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</si>
  <si>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</si>
  <si>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</si>
  <si>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</si>
  <si>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</si>
  <si>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</si>
  <si>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</si>
  <si>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</si>
  <si>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</si>
  <si>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</si>
  <si>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</si>
  <si>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</si>
  <si>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</si>
  <si>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</si>
  <si>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</si>
  <si>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</si>
  <si>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</si>
  <si>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</si>
  <si>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</si>
  <si>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</si>
  <si>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</si>
  <si>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</si>
  <si>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</si>
  <si>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</si>
  <si>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</si>
  <si>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</si>
  <si>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</si>
  <si>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</si>
  <si>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</si>
  <si>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</si>
  <si>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</si>
  <si>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</si>
  <si>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</si>
  <si>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</si>
  <si>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</si>
  <si>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</si>
  <si>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</si>
  <si>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</si>
  <si>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</si>
  <si>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</si>
  <si>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</si>
  <si>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</si>
  <si>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</si>
  <si>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</si>
  <si>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Lista zadań rekomendowanych do dofinansowania w ramach Rządowego Funduszu Rozwoju Dróg</t>
  </si>
  <si>
    <t>IR-VII.801.19.323.2020</t>
  </si>
  <si>
    <t>K</t>
  </si>
  <si>
    <t>koniński</t>
  </si>
  <si>
    <t>Przebudowa drogi powiatowej nr 3191P Leśnictwo-Stara Ruda-Nowa Wieś na odcinku Stara Ruda - Talarkowo.</t>
  </si>
  <si>
    <t>P</t>
  </si>
  <si>
    <t>10.2021- 10.2023</t>
  </si>
  <si>
    <t>IR-VII.801.19.101.2020</t>
  </si>
  <si>
    <t>jarociński</t>
  </si>
  <si>
    <t xml:space="preserve">Przebudowa drogi powiatowej Żerków – Raszewy – Komorze </t>
  </si>
  <si>
    <t>07.2021- 06.2023</t>
  </si>
  <si>
    <t>IR-VII.801.19.155.2020</t>
  </si>
  <si>
    <t>ostrowski</t>
  </si>
  <si>
    <t xml:space="preserve">Przebudowa drogi powiatowej nr 5311P Rososzyca-Wielowieś - od skrzyżowania z drogą nr 5307P w m. Rososzyca (ul. Kaliska) do skrzyżowania z drogą wojewódzką nr 450 w m. Wielowieś na odc. dł. ok. 6200m </t>
  </si>
  <si>
    <t>R</t>
  </si>
  <si>
    <t>07.2021- 05.2023</t>
  </si>
  <si>
    <t>IR-VII.801.19.321.2020</t>
  </si>
  <si>
    <t>Przebudowa drogi powiatowej nr 3050P w m. Budzisław Kościelny - ul. Słupecka wraz przebudową skrzyżowania drogi powiatowej 3036P z drogą powiatową 3050P w m. Budzisław Kościelny</t>
  </si>
  <si>
    <t>11.2021-10.2023</t>
  </si>
  <si>
    <t>IR-VII.801.11.182.2021</t>
  </si>
  <si>
    <t>Przebudowa odcinka drogi powiatowej nr 3220P w m. Brzeźno</t>
  </si>
  <si>
    <t>09.2022-09.2023</t>
  </si>
  <si>
    <t>IR-VII.801.11.115.2021</t>
  </si>
  <si>
    <t>poznański</t>
  </si>
  <si>
    <t>Rozbudowa dróg powiatowych nr 2429P i 2439P w miejscowości Siekierki Wielkie, gmina Kostrzyn</t>
  </si>
  <si>
    <t>B</t>
  </si>
  <si>
    <t>08.2022-09.2023</t>
  </si>
  <si>
    <t>IR-VII.801.11.172.2021</t>
  </si>
  <si>
    <t xml:space="preserve">koniński </t>
  </si>
  <si>
    <t>Przebudowa drogi powiatowej nr 3191P Leśnictwo – Stara Ruda – Nowa Wieś na odcinku Leśnictwo – Stara Ruda</t>
  </si>
  <si>
    <t>07.2022-09.2023</t>
  </si>
  <si>
    <t>IR-VII.801.11.47.2021</t>
  </si>
  <si>
    <t>krotoszyński</t>
  </si>
  <si>
    <t>Budowa ścieżki pieszo - rowerowej droga powiatowa 5165P Zduny- Chachalnia od km 0+200 do km 2+535</t>
  </si>
  <si>
    <t>05.2022-08.2023</t>
  </si>
  <si>
    <t>IR-VII.801.15.23.2019</t>
  </si>
  <si>
    <t>Przykona (wiejska)</t>
  </si>
  <si>
    <t>turecki</t>
  </si>
  <si>
    <t>Budowa drogi gminnej Psary-Przykona</t>
  </si>
  <si>
    <t>12.2020-12.2023</t>
  </si>
  <si>
    <t>IR-VII.801.11.239.2021</t>
  </si>
  <si>
    <t>Sieroszewice (wiejska)</t>
  </si>
  <si>
    <t>Przebudowa drogi gminnej nr 803712P, 803714P w Latowicach</t>
  </si>
  <si>
    <t>08.2022-12.2023</t>
  </si>
  <si>
    <t>IR-VII.801.11.122.2021</t>
  </si>
  <si>
    <t>Gniezno (miejska)</t>
  </si>
  <si>
    <t>gnieźnieński</t>
  </si>
  <si>
    <t>Rozbudowa ul. Kokoszki w Gnieźnie</t>
  </si>
  <si>
    <t>06.2022-08.2023</t>
  </si>
  <si>
    <t>IR-VII.801.11.94.2021</t>
  </si>
  <si>
    <t>Turek (miejska)</t>
  </si>
  <si>
    <t>Budowa dróg gminnych na Osiedlu Leśna w Turku</t>
  </si>
  <si>
    <t>08.2022-08.2024</t>
  </si>
  <si>
    <t>IR-VII.801.11.57.2021</t>
  </si>
  <si>
    <t>Nowy Tomyśl (miejsko-wiejska)</t>
  </si>
  <si>
    <t>nowotomyski</t>
  </si>
  <si>
    <t>Budowa i przebudowa ulic: Irysowej, Konwaliowej, Goździkowej oraz Lawendowej w Nowym Tomyślu wraz z infrastrukturą towarzyszącą</t>
  </si>
  <si>
    <t>04.2022-11.2024</t>
  </si>
  <si>
    <t>IR-VII.801.11.309.2021</t>
  </si>
  <si>
    <t>Dopiewo (wiejska)</t>
  </si>
  <si>
    <t>Budowa ulic Malinowej, Wrzosowej (na odcinku od ul. Leśnej do ul. Malinowej), Modrzewiowej i Jeżynowej (na odcinku od ul. Modrzewiowej do ul. Malinowej) wraz z budową kanalizacji deszczowej w Palędziu w gminie Dopiewo</t>
  </si>
  <si>
    <t>02.2022-04.2023</t>
  </si>
  <si>
    <t>IR-VII.801.12.54.2022</t>
  </si>
  <si>
    <t>Przebudowa drogi powiatowej nr 3180P na odcinku Wilczyn-Wilczogóra</t>
  </si>
  <si>
    <t>IR-VII.801.12.53.2022</t>
  </si>
  <si>
    <t>Przebudowa drogi powiatowej nr 3231P Brzeźniak - Głodowo</t>
  </si>
  <si>
    <t>IR-VII.801.12.146.2022</t>
  </si>
  <si>
    <t>N</t>
  </si>
  <si>
    <t>kaliski</t>
  </si>
  <si>
    <t>Przebudowa drogi powiatowej nr 4632P na odcinku Brzeziny - granica gminy Brzeziny</t>
  </si>
  <si>
    <t>IR-VII.801.12.28.2020</t>
  </si>
  <si>
    <t>grodziski</t>
  </si>
  <si>
    <t>Przebudowa drogi powiatowej nr 3579P Wioska - Kobylniki - Grodzisk Wlkp. - etap IV od miejscowości Gnin do miejscowości Wioska</t>
  </si>
  <si>
    <t>IR-VII.801.12.134.2022</t>
  </si>
  <si>
    <t>słupecki</t>
  </si>
  <si>
    <t>Przebudowa drogi powiatowej nr 3040P na odcinku Powidz - Ostrowo</t>
  </si>
  <si>
    <t>IR-VII.801.12.35.2022</t>
  </si>
  <si>
    <t xml:space="preserve">Przebudowa drogi powiatowej nr 2429P o długości 0,95 km oraz budowa kanalizacji deszczowej w Gowarzewie, gmina Kleszczewo </t>
  </si>
  <si>
    <t>IR-VII.801.12.98.2022</t>
  </si>
  <si>
    <t>pilski</t>
  </si>
  <si>
    <t>Przebudowa drogi powiatowej nr 1191P na odcinku Ruda-Glesno, stanowiącej ciąg obwodnicy północnej powiatu pilskiego.</t>
  </si>
  <si>
    <t>IR-VII.801.12.124.2022</t>
  </si>
  <si>
    <t>kościański</t>
  </si>
  <si>
    <t>Budowa, przebudowa i rozbudowa drogi powiatowej nr 3962P ul. Łąkowa w Kościanie</t>
  </si>
  <si>
    <t>IR-VII.801.12.163.2022</t>
  </si>
  <si>
    <t>Przebudowa drogi powiatowej nr 3744 P Panienka – granica powiatu</t>
  </si>
  <si>
    <t>IR-VII.801.12.29.2020</t>
  </si>
  <si>
    <t>Przebudowa drogi powiatowej nr 2497P Buk - Woźniki – Kotowo od km 11+710 do km16+312 – etap II i remont drogi powiatowej nr 2497P Buk - Woźniki – Kotowo od km 11+710 do km 16+312 – odcinek G-F</t>
  </si>
  <si>
    <t>IR-VII.801.12.138.2022</t>
  </si>
  <si>
    <t xml:space="preserve">Przebudowa drogi powiatowej nr 5169P ul. Gorzycka w Ostrowie Wielkopolskim - odcinek od skrzyżowania z drogą powiatową nr 5321P do przejazdu kolejowego na dł. ok. 1,8km </t>
  </si>
  <si>
    <t>IR-VII.801.12.97.2022</t>
  </si>
  <si>
    <t>Przebudowa drogi powiatowej nr 1228P – ul. Okólna w Pile</t>
  </si>
  <si>
    <t>IR-VII.801.12.203.2022</t>
  </si>
  <si>
    <t>Przebudowa drogi powiatowej nr 3400P ulicy Turkowskiej w m. Brudzew</t>
  </si>
  <si>
    <t>IR-VII.801.12.200.2022</t>
  </si>
  <si>
    <t>wolsztyński</t>
  </si>
  <si>
    <t>Prace remontowo - konserwacyjne dla drogi powiatowej nr 3800P Siedlec- Żodyń</t>
  </si>
  <si>
    <t>IR-VII.801.12.184.2022</t>
  </si>
  <si>
    <t>kolski</t>
  </si>
  <si>
    <t>Przebudowa drogi powiatowej nr 3218P na odcinku Kościelec-Gąsiorów</t>
  </si>
  <si>
    <t>IR-VII.801.12.189.2022</t>
  </si>
  <si>
    <t>rawicki</t>
  </si>
  <si>
    <t>Przebudowa drogi powiatowej nr 5487P Stwolno-Skrzyptowo na odcinku od miejscowości Zawady do miejscowości Dębionka</t>
  </si>
  <si>
    <t>IR-VII.801.12.90.2022</t>
  </si>
  <si>
    <t>chodzieski</t>
  </si>
  <si>
    <t>Remont odcinka drogi powiatowej nr 1488P w m. Próchnowo</t>
  </si>
  <si>
    <t>IR-VII.801.12.19.2022</t>
  </si>
  <si>
    <t>wągrowiecki</t>
  </si>
  <si>
    <t>Remont drogi powiatowej nr 1696P na odcinku Mieścisko - Budziejewko</t>
  </si>
  <si>
    <t>IR-VII.801.12.18.2022</t>
  </si>
  <si>
    <t xml:space="preserve">Przebudowa drogi powiatowej nr 1606P w m. Kołybki </t>
  </si>
  <si>
    <t>IR-VII.801.12.165.2022</t>
  </si>
  <si>
    <t>czarnkowsko-trzcianecki</t>
  </si>
  <si>
    <t>Przebudowa drogi powiatowej nr 1846P w miejscowości Krosin wraz z odwodnieniem</t>
  </si>
  <si>
    <t>IR-VII.801.12.103.2022</t>
  </si>
  <si>
    <t>szamotulski</t>
  </si>
  <si>
    <t>Przebudowa drogi powiatowej nr 1857P Szamotuły - Górka na odcinku 990 m od km 1+160 do km 2+150</t>
  </si>
  <si>
    <t>IR-VII.801.12.99.2022</t>
  </si>
  <si>
    <t>kępiński</t>
  </si>
  <si>
    <t>Remont drogi powiatowej 5601P Bralin - Lipnik - Czermin</t>
  </si>
  <si>
    <t>IR-VII.801.12.51.2022</t>
  </si>
  <si>
    <t>złotowski</t>
  </si>
  <si>
    <t>Przebudowa drogi powiatowej nr 1050P Skic- do skrzyżowania na Górkę Klasztorną</t>
  </si>
  <si>
    <t>IR-VII.801.12.183.2022</t>
  </si>
  <si>
    <t>Remont drogi powiatowej nr 6232P na odcinku Godziesze Wielkie - Brzeziny</t>
  </si>
  <si>
    <t>IR-VII.801.12.112.2022</t>
  </si>
  <si>
    <t>Przebudowa drogi powiatowej nr 3740 P Żerków – Bieździadów</t>
  </si>
  <si>
    <t>IR-VII.801.12.201.2022</t>
  </si>
  <si>
    <t>Przebudowa ulic powiatowych nr 4518P Dobrska i 4519P Uniejowska w Turku - II etap przebudowa ulicy nr 4518P Dobrska w Turku</t>
  </si>
  <si>
    <t>IR-VII.801.12.100.2022</t>
  </si>
  <si>
    <t>Przebudowa drogi powiatowej 5677P w zakresie chodnika, poszerzenia jezdni i wykonania poboczy w miejscowości Kierzno</t>
  </si>
  <si>
    <t>IR-VII.801.12.61.2022</t>
  </si>
  <si>
    <t>Przebudowa skrzyżowania drogi powiatowej nr 1042P i 1043P w miejscowości Węgierce</t>
  </si>
  <si>
    <t>IR-VII.801.12.270.2022</t>
  </si>
  <si>
    <t>Przebudowa drogi powiatowej nr  2774P w Miedzichowie (Poznańska) - Modernizacja drogi w Miedzichowie</t>
  </si>
  <si>
    <t>IR-VII.801.12.185.2022</t>
  </si>
  <si>
    <t>leszczyński</t>
  </si>
  <si>
    <t>Rozbudowa drogi powiatowej nr 4791P na odcinku od DK 12 do m. Pawłowice</t>
  </si>
  <si>
    <t>IR-VII.801.12.25.2022</t>
  </si>
  <si>
    <t>M. Leszno</t>
  </si>
  <si>
    <t>Przebudowa ulicy Dożynkowej w Lesznie na odcinku od ulicy Lipowej do torów kolejowych</t>
  </si>
  <si>
    <t>IR-VII.801.12.155.2022</t>
  </si>
  <si>
    <t>Przebudowa drogi nr 5183P ul. Grębowska odc. II – etap I w Koźminie Wlkp. w km od 0+115 do 0+270, l=155 mb z robotami na obiekcie mostowym o nr inwentarzowym JNI 01028624</t>
  </si>
  <si>
    <t>IR-VII.801.12.143.2022</t>
  </si>
  <si>
    <t>Przebudowa drogi powiatowej nr 3814P Stradyń - Kębłowo</t>
  </si>
  <si>
    <t>08.2023-11.2024</t>
  </si>
  <si>
    <t>08.2023-10.2024</t>
  </si>
  <si>
    <t>10.2023-09.2024</t>
  </si>
  <si>
    <t>05.2023-12.2023</t>
  </si>
  <si>
    <t>09.2023-10.2024</t>
  </si>
  <si>
    <t>04.2023-10.2023</t>
  </si>
  <si>
    <t>05.2023-04.2024</t>
  </si>
  <si>
    <t>06.2023-10.2023</t>
  </si>
  <si>
    <t>04.2023-11.2023</t>
  </si>
  <si>
    <t>04.2023-09.2023</t>
  </si>
  <si>
    <t>03.2023-11.2023</t>
  </si>
  <si>
    <t>03.2023-08.2023</t>
  </si>
  <si>
    <t>05.2023-08.2023</t>
  </si>
  <si>
    <t>05.2023-09.2023</t>
  </si>
  <si>
    <t>01.2023-12.2023</t>
  </si>
  <si>
    <t>09.2022-08.2023</t>
  </si>
  <si>
    <t>05.2023-11.2023</t>
  </si>
  <si>
    <t>W</t>
  </si>
  <si>
    <t>IR-VII.801.12.63.2022</t>
  </si>
  <si>
    <t>Kazimierz Biskupi (wiejska)</t>
  </si>
  <si>
    <t>Budowa drogi gminnej pomiędzy m. Dobrosołowo - Komorowo - Nieświastów</t>
  </si>
  <si>
    <t>IR-VII.801.12.235.2022</t>
  </si>
  <si>
    <t>Kotlin (wiejska)</t>
  </si>
  <si>
    <t>Budowa drogi gminnej w Kotlinie ul. 27 Grudnia</t>
  </si>
  <si>
    <t>IR-VII.801.12.268.2022</t>
  </si>
  <si>
    <t>Bralin (wiejska)</t>
  </si>
  <si>
    <t>Przebudowa ulicy Kościelnej w Bralinie</t>
  </si>
  <si>
    <t>IR-VII.801.12.32.2022</t>
  </si>
  <si>
    <t>Raszków (miejsko-wiejska)</t>
  </si>
  <si>
    <t>Przebudowa drogi gminnej nr 782621P oraz budowa kanalizacji deszczowej w m. Jaskółki</t>
  </si>
  <si>
    <t>IR-VII.801.12.82.2022</t>
  </si>
  <si>
    <t>Przebudowa drogi gminnej nr 782625P i 782629P ul. Os. Robotnicze w m. Radłów w zakresie budowy ciągu pieszo-rowerowego oraz odwodnienia</t>
  </si>
  <si>
    <t>IR-VII.801.12.127.2022</t>
  </si>
  <si>
    <t>M. Kalisz (miejska)</t>
  </si>
  <si>
    <t>M. Kalisz</t>
  </si>
  <si>
    <t>Przebudowa ul. Spółdzielczej i ul. Tatrzańskiej w Kaliszu</t>
  </si>
  <si>
    <t>IR-VII.801.12.XXX.2022</t>
  </si>
  <si>
    <t>Kościelec (wiejska)</t>
  </si>
  <si>
    <t>Budowa drogi gminnej nr 497023P Kościelec - Dąbrowice Stare</t>
  </si>
  <si>
    <t>IR-VII.801.12.176.2022</t>
  </si>
  <si>
    <t>Pyzdry (miejsko-wiejska)</t>
  </si>
  <si>
    <t>wrzesiński</t>
  </si>
  <si>
    <t>Rozbudowa drogi gminnej w m. Dolne Grądy</t>
  </si>
  <si>
    <t>IR-VII.801.12.46.2022</t>
  </si>
  <si>
    <t>Siedlec (wiejska)</t>
  </si>
  <si>
    <t>Budowa drogi w kierunku jeziora w Borui</t>
  </si>
  <si>
    <t>IR-VII.801.12.7.2022</t>
  </si>
  <si>
    <t>Koźmin Wielkopolski (miejsko-wiejska)</t>
  </si>
  <si>
    <t>Rozbudowa drogi gminnej wraz z przebudową skrzyżowania z drogą wojewódzką w Koźminie Wielkopolskim.</t>
  </si>
  <si>
    <t>IR-VII.801.12.131.2022</t>
  </si>
  <si>
    <t>Turek (wiejska)</t>
  </si>
  <si>
    <t>Budowa dróg osiedlowych w miejscowości Obrzębin ul. Różana, Magnoliowa, Migdałowa, Lawendowa, Azaliowa i łącznik, gmina Turek</t>
  </si>
  <si>
    <t>IR-VII.801.12.118.2022</t>
  </si>
  <si>
    <t>Skulsk (wiejska)</t>
  </si>
  <si>
    <t>Przebudowa drogi gminnej w miejscowości Dąb.</t>
  </si>
  <si>
    <t>IR-VII.801.12.137.2022</t>
  </si>
  <si>
    <t>Rychwał (miejsko-wiejska)</t>
  </si>
  <si>
    <t>Przebudowa drogi gminnej w miejscowsci Grochowy</t>
  </si>
  <si>
    <t>IR-VII.801.12.128.2022</t>
  </si>
  <si>
    <t>Wolsztyn (miejsko-wiejska)</t>
  </si>
  <si>
    <t>Budowa drogi gminnej w m. Stary Widzim - etap II.</t>
  </si>
  <si>
    <t>IR-VII.801.12.240.2022</t>
  </si>
  <si>
    <t>Kępno (miejsko-wiejska)</t>
  </si>
  <si>
    <t>Budowa ulicy Rubinowej i Topazowej w Olszowie</t>
  </si>
  <si>
    <t>IR-VII.801.12.74.2022</t>
  </si>
  <si>
    <t>Mieleszyn (wiejska)</t>
  </si>
  <si>
    <t>Przebudowa drogi gminnej nr 282013 P w m. Popowo-Ignacewo działka nr 19 i 23, Popowo Tomkowe działka nr 151.</t>
  </si>
  <si>
    <t>IR-VII.801.12.161.2022</t>
  </si>
  <si>
    <t>Wysoka (miejsko-wiejska)</t>
  </si>
  <si>
    <t xml:space="preserve">3019093
</t>
  </si>
  <si>
    <t>Przebudowa drogi  w miejscowości Kostrzynek</t>
  </si>
  <si>
    <t>IR-VII.801.12.123.2022</t>
  </si>
  <si>
    <t>Sompolno (miejsko-wiejska)</t>
  </si>
  <si>
    <t>Przebudowa ulicy Głównej w Lubstowie.</t>
  </si>
  <si>
    <t>IR-VII.801.12.125.2022</t>
  </si>
  <si>
    <t>Miejska Górka (miejsko-wiejska)</t>
  </si>
  <si>
    <t>Budowa dróg gminnych w Sobiałkowie</t>
  </si>
  <si>
    <t>IR-VII.801.12.164.2022</t>
  </si>
  <si>
    <t>Budowa ulic Wrzosowej (na odcinku od ul. Leśnej do ul. Malinowej) oraz Malinowej (na odcinku od ul. Wrzosowej do ul. Oliwkowej) wraz z budową kanalizacji deszczowej w Palędziu w gminie Dopiewo</t>
  </si>
  <si>
    <t>IR-VII.801.12.157.2022</t>
  </si>
  <si>
    <t>Piła (miejska)</t>
  </si>
  <si>
    <t xml:space="preserve">Przebudowa ulicy Krzywej wraz z infrastrukturą towarzyszącą realizowana w ramach zadania 
pn. „Rewitalizacja rejonu ulicy Długosza i Krzywej w Pile w celu poprawy warunków prowadzenia działalności gospodarczej I etap"
</t>
  </si>
  <si>
    <t>IR-VII.801.12.198.2022</t>
  </si>
  <si>
    <t>Pobiedziska (miejsko-wiejska)</t>
  </si>
  <si>
    <t>Przebudowa układu komunikacyjnego w rejonie ulic Władysława Jagiełły, Zielonej i Tysiąclecia w Pobiedziskach wraz z przebudową odwodnienia</t>
  </si>
  <si>
    <t>IR-VII.801.12.214.2022</t>
  </si>
  <si>
    <t>Krzyż Wielkopolski (miejsko-wiejska)</t>
  </si>
  <si>
    <t>Budowa i przebudowa dróg gminnych ulic: Żeromskiego (dz. Nr 1528/24) i Prusa (dz. Nr 5/12) wraz z infrastrukturą drogową i techniczną.</t>
  </si>
  <si>
    <t>IR-VII.801.12.114.2022</t>
  </si>
  <si>
    <t>Opatówek (miejsko-wiejska)</t>
  </si>
  <si>
    <t>Przebudowa drogi gminnej w miejscowości Opatówek ul. Ogrodowa (675519 P)</t>
  </si>
  <si>
    <t>IR-VII.801.12.175.2022</t>
  </si>
  <si>
    <t>Żelazków (wiejska)</t>
  </si>
  <si>
    <t>Przebudowa drogi gminnej nr 674708P w m. Dębe.</t>
  </si>
  <si>
    <t>IR-VII.801.12.34.2022</t>
  </si>
  <si>
    <t>Łubowo (wiejska)</t>
  </si>
  <si>
    <t>Przebudowa drogi gminnej dz. nr 45 i 162 w Dziekanowicach gmina Łubowo</t>
  </si>
  <si>
    <t>IR-VII.801.12.88.2022</t>
  </si>
  <si>
    <t>Oborniki (miejsko-wiejska)</t>
  </si>
  <si>
    <t>obornicki</t>
  </si>
  <si>
    <t>Budowa ulicy Piaskowej i Łąkowej w Obornikach</t>
  </si>
  <si>
    <t>IR-VII.801.12.238.2022</t>
  </si>
  <si>
    <t>Przebudowa ulicy Towarowej w Kępnie</t>
  </si>
  <si>
    <t>IR-VII.801.12.259.2022</t>
  </si>
  <si>
    <t>Nowe Skalmierzyce (miejsko-wiejska)</t>
  </si>
  <si>
    <t>Przebudowa i rozbudowa drogi gminnej ul. Bielawska w Skalmierzycach</t>
  </si>
  <si>
    <t>IR-VII.801.12.180.2022</t>
  </si>
  <si>
    <t>Przykona (miejsko-wiejska)</t>
  </si>
  <si>
    <t>Budowa drogi gminnej w miejscowości Przykona, ul. Spacerowa</t>
  </si>
  <si>
    <t>IR-VII.801.12.169.2022</t>
  </si>
  <si>
    <t>Luboń (miejska)</t>
  </si>
  <si>
    <t>Remont odcinka ul. Żabikowskiej w Luboniu.</t>
  </si>
  <si>
    <t>IR-VII.801.12.72.2022</t>
  </si>
  <si>
    <t>Budzyń (miejsko-wiejska)</t>
  </si>
  <si>
    <t>Budowa ciągu pieszo-rowerowego przy drodze gminnej, ulica Gumowa w miejscowości Budzyń.</t>
  </si>
  <si>
    <t>IR-VII.801.12.129.2022</t>
  </si>
  <si>
    <t>Przebudowa drogi gminnej nr 663539P w miejscowości Słodków Kolonia, gmina Turek.</t>
  </si>
  <si>
    <t>IR-VII.801.12.222.2022</t>
  </si>
  <si>
    <t>Puszczykowo (miejska)</t>
  </si>
  <si>
    <t>Budowa ul. Tenisowej w Puszczykowie wraz z rozbudową kanalizacji deszczowej oraz budową oświetlenia - etap II</t>
  </si>
  <si>
    <t>IR-VII.801.12.193.2022</t>
  </si>
  <si>
    <t>Granowo (wiejska)</t>
  </si>
  <si>
    <t>Przebudowa drogi gminnej nr 534551P - ulica Dworcowa w Granowie</t>
  </si>
  <si>
    <t>IR-VII.801.12.251.2022</t>
  </si>
  <si>
    <t>Grodzisk Wielkopolski (miejsko-wiejska)</t>
  </si>
  <si>
    <t>Remont drogi gminnej nr 530677P (ulicy Plac Św. Anny), drogi gminnej nr 530626P (ulicy Garbary) i drogi gminnej nr 530682P (ulicy Poznańskiej) w miejscowości Grodzisk Wielkopolski.</t>
  </si>
  <si>
    <t>IR-VII.801.12.141.2022</t>
  </si>
  <si>
    <t>M. Konin (miejska)</t>
  </si>
  <si>
    <t>M. Konin</t>
  </si>
  <si>
    <t>Budowa ul. Laskówieckiej w Koninie</t>
  </si>
  <si>
    <t>IR-VII.801.12.75.2022</t>
  </si>
  <si>
    <t>Mieścisko (wiejska)</t>
  </si>
  <si>
    <t>Przebudowa drogi gminnej w Budziejewie</t>
  </si>
  <si>
    <t>IR-VII.801.12.6.2022</t>
  </si>
  <si>
    <t>Baranów (wiejska)</t>
  </si>
  <si>
    <t>Budowa drogi gminnej nr G852555 i G852537 Mroczeń - Słupia pod Kępnem</t>
  </si>
  <si>
    <t>IR-VII.801.12.110.2022</t>
  </si>
  <si>
    <t>Kraszewice (wiejska)</t>
  </si>
  <si>
    <t>ostrzeszowski</t>
  </si>
  <si>
    <t>Przebudowa drogi gminnej Renta - Mączniki</t>
  </si>
  <si>
    <t>IR-VII.801.12.22.2022</t>
  </si>
  <si>
    <t>Damasławek (wiejska)</t>
  </si>
  <si>
    <t>Przebudowa drogi nr 209006P w miejscowości Smuszewo</t>
  </si>
  <si>
    <t>IR-VII.801.12.236.2022</t>
  </si>
  <si>
    <t>Doruchów (wiejska)</t>
  </si>
  <si>
    <t>Remont drogi gminnej 840531P Tokarzew-Mikorzyn</t>
  </si>
  <si>
    <t>IR-VII.801.12.211.2022</t>
  </si>
  <si>
    <t>Gołańcz (miejsko-wiejska)</t>
  </si>
  <si>
    <t>Przebudowa drogi w Panigrodzu w kierunku m. Stołężyn</t>
  </si>
  <si>
    <t>IR-VII.801.12.226.2022</t>
  </si>
  <si>
    <t>Wyrzysk (miejsko-wiejska)</t>
  </si>
  <si>
    <t>Remont ul. Leśnej w Wyrzysku, na odcinku od DW nr 242 do skrzyżowania z ul. Świerkową.</t>
  </si>
  <si>
    <t>IR-VII.801.12.43.2022</t>
  </si>
  <si>
    <t>Przebudowa drogi gminnej na dz. nr 115/6 z włączeniem do drogi powiatowej nr 3789P w m. Mała Wieś (pow. wolsztyński)</t>
  </si>
  <si>
    <t>IR-VII.801.12.223.2022</t>
  </si>
  <si>
    <t>Osieczna (miejsko-wiejska)</t>
  </si>
  <si>
    <t>Przebudowa drogi w miejscowości Osieczna - ul. Osiedle</t>
  </si>
  <si>
    <t>IR-VII.801.12.237.2022</t>
  </si>
  <si>
    <t>Kamieniec (wiejska)</t>
  </si>
  <si>
    <t>Przebudowa drogi gminnej Jaskółki - Konojad</t>
  </si>
  <si>
    <t>IR-VII.801.12.257.2022</t>
  </si>
  <si>
    <t>Remont drogi gminnej nr 840 535P Morawin - Mieleszówka - Brzeziny</t>
  </si>
  <si>
    <t>IR-VII.801.12.272.2022</t>
  </si>
  <si>
    <t>Ostrowite (wiejska)</t>
  </si>
  <si>
    <t>Przebudowa drogi gminnej nr 1029P, 1025P w miejscowości Doły, Kąpiel</t>
  </si>
  <si>
    <t>IR-VII.801.12.2.2022</t>
  </si>
  <si>
    <t>Przebudowa drogi Jeziorki Kosztowskie w kierunku Kosztowa (1,76 km)</t>
  </si>
  <si>
    <t>IR-VII.801.12.59.2022</t>
  </si>
  <si>
    <t>Zduny (miejsko-wiejska)</t>
  </si>
  <si>
    <t>Przebudowa drogi gminnej Baszków – Trzaski w Gminie Zduny – etap 1</t>
  </si>
  <si>
    <t>IR-VII.801.12.232.2022</t>
  </si>
  <si>
    <t>Przebudowa drogi gminnej nr 793859P w m. Czachory (obręb Kościuszków)</t>
  </si>
  <si>
    <t>IR-VII.801.12.255.2022</t>
  </si>
  <si>
    <t>Odolanów (miejsko-wiejska)</t>
  </si>
  <si>
    <t>Remont drogi gminnej nr 796278P ul. Raszkowskiej  w miejscowości Tarchały Wielkie</t>
  </si>
  <si>
    <t>IR-VII.801.12.1.2022</t>
  </si>
  <si>
    <t>Złotów (wiejska)</t>
  </si>
  <si>
    <t>Przebudowa drogi w miejscowości Bługowo</t>
  </si>
  <si>
    <t>IR-VII.801.12.229.2022</t>
  </si>
  <si>
    <t>Buk (miejsko-wiejska)</t>
  </si>
  <si>
    <t>Budowa ulicy Józefa Grobelnego w Buku</t>
  </si>
  <si>
    <t>IR-VII.801.12.95.2022</t>
  </si>
  <si>
    <t>Kramsk (wiejska)</t>
  </si>
  <si>
    <t>Przebudowa wiaduktu drogowego nad linią kolejową w miejscowości Podgór</t>
  </si>
  <si>
    <t>IR-VII.801.12.260.2022</t>
  </si>
  <si>
    <t>Niechanowo (wiejska)</t>
  </si>
  <si>
    <t>Przebudowa ul. Nowej w m. Niechanowo, drogi gminnej nr 288015P, 19P, i 20P, dz. nr 70/20, 70/101, 70/67, 70/102 i 70/96 w Niechanowie</t>
  </si>
  <si>
    <t>IR-VII.801.12.120.2022</t>
  </si>
  <si>
    <t xml:space="preserve">Przebudowa drogi gminnej w miejscowości Mniszki </t>
  </si>
  <si>
    <t>IR-VII.801.12.15.2022</t>
  </si>
  <si>
    <t>Koło (miejska)</t>
  </si>
  <si>
    <t>Przebudowa ulicy Energetycznej w Kole.</t>
  </si>
  <si>
    <t>IR-VII.801.12.80.2022</t>
  </si>
  <si>
    <t>Przygodzice (wiejska)</t>
  </si>
  <si>
    <t>Przebudowa drogi gminnej w miejscowości Przygodziczki</t>
  </si>
  <si>
    <t>IR-VII.801.12.273.2022</t>
  </si>
  <si>
    <t>Modernizacja drogi gminnej polegającej na remoncie nawierzchni jezdni G1012P w m. Ostrowite ul. Jeziorna</t>
  </si>
  <si>
    <t>IR-VII.801.12.230.2022</t>
  </si>
  <si>
    <t>Miłosław (miejsko-wiejska)</t>
  </si>
  <si>
    <t>Przebudowa ulicy Kosynierów w miejscowości Miłosław, gm. Miłosław</t>
  </si>
  <si>
    <t>IR-VII.801.12.218.2022</t>
  </si>
  <si>
    <t>Ostroróg (miejsko-wiejska)</t>
  </si>
  <si>
    <t>Przebudowa drogi gminnej- części ulicy Żniwnej</t>
  </si>
  <si>
    <t>IR-VII.801.12.5.2022</t>
  </si>
  <si>
    <t>Mosina (miejsko-wiejska)</t>
  </si>
  <si>
    <t>Przebudowa ulicy Różanej i Łąkowej w miejscowości Pecna</t>
  </si>
  <si>
    <t>IR-VII.801.12.23.2022</t>
  </si>
  <si>
    <t>Zakrzewo (wiejska)</t>
  </si>
  <si>
    <t>Przebudowa drogi gminnej w miejscowości Stara Wiśniewka wraz z budową kanalizacji deszczowej.</t>
  </si>
  <si>
    <t>IR-VII.801.12.187.2022</t>
  </si>
  <si>
    <t>Przebudowa ul. Rynek w Pyzdrach</t>
  </si>
  <si>
    <t>IR-VII.801.12.280.2022</t>
  </si>
  <si>
    <t>Strzałkowo (wiejska)</t>
  </si>
  <si>
    <t>Rozbudowa i  przebudowa drogi gminnej nr 424023P wraz z rozbudową oświetlenia ulicznego Etap I - Odcinek od przejazdu kolejowego do drogi powiatowej nr 3040P</t>
  </si>
  <si>
    <t>IR-VII.801.12.89.2022</t>
  </si>
  <si>
    <t>Budowa drogi gminnej w m.Ocieszyn wraz z odwodnieniem</t>
  </si>
  <si>
    <t>IR-VII.801.12.213.2022</t>
  </si>
  <si>
    <t>Przebudowa drogi gminnej- części ulicy Kościelnej</t>
  </si>
  <si>
    <t>IR-VII.801.12.87.2022</t>
  </si>
  <si>
    <t>Murowana Goślina (miejsko-wiejska)</t>
  </si>
  <si>
    <t>Budowa ul. Cechowej w Przebędowie</t>
  </si>
  <si>
    <t>IR-VII.801.12.212.2022</t>
  </si>
  <si>
    <t>Komorniki (wiejska)</t>
  </si>
  <si>
    <t>Budowa ul. Garncarskiej w Plewiskach.</t>
  </si>
  <si>
    <t>IR-VII.801.12.148.2022</t>
  </si>
  <si>
    <t>Kleszczewo (wiejska)</t>
  </si>
  <si>
    <t>Budowa drogi wraz z chodnikami oraz zjazdami - ul.Lawendowa w miejscowości Gowarzewo, Gmina Kleszczewo.</t>
  </si>
  <si>
    <t>IR-VII.801.12.178.2022</t>
  </si>
  <si>
    <t>Czerwonak (wiejska)</t>
  </si>
  <si>
    <t>Budowa ulicy Marysieńki w Czerwonaku.</t>
  </si>
  <si>
    <t>IR-VII.801.12.68.2022</t>
  </si>
  <si>
    <t>Przebudowa ul. Łososia i ul. Konińskiej w Kazimierzu Biskupim</t>
  </si>
  <si>
    <t>IR-VII.801.12.207.2022</t>
  </si>
  <si>
    <t>Pakosław (wiejska)</t>
  </si>
  <si>
    <t>Przebudowa drogi gminnej w miejscowości Pomocno</t>
  </si>
  <si>
    <t>IR-VII.801.12.81.2022</t>
  </si>
  <si>
    <t>Lubasz (wiejska)</t>
  </si>
  <si>
    <t>Przebudowa ul. Ogrodowej w Lubaszu</t>
  </si>
  <si>
    <t>IR-VII.801.12.69.2022</t>
  </si>
  <si>
    <t>Przemęt (wiejska)</t>
  </si>
  <si>
    <t>Budowa ulicy Akacjowej (drogi gminnej nr 572534P) wraz z chodnikiem, zjazdami i odwodnieniem oraz kanałem technologicznym w miejscowości Kluczewo.</t>
  </si>
  <si>
    <t>IR-VII.801.12.26.2022</t>
  </si>
  <si>
    <t>M. Leszno (miejska)</t>
  </si>
  <si>
    <t>Budowa nawierzchni w ulicy Łowieckiej w Lesznie na odcinku od ul. Myśliwskiej do ul. Gronowskiej</t>
  </si>
  <si>
    <t>IR-VII.801.12.14.2022</t>
  </si>
  <si>
    <t>Budowa ulicy Krokusowej w Kole.</t>
  </si>
  <si>
    <t>IR-VII.801.12.209.2022</t>
  </si>
  <si>
    <t>Golina (miejsko-wiejska)</t>
  </si>
  <si>
    <t xml:space="preserve">Przebudowa drogi w m. Golina, ul. Powstańców Warszawy - Sięgacz </t>
  </si>
  <si>
    <t>IR-VII.801.12.106.2022</t>
  </si>
  <si>
    <t>Tuliszków (miejsko-wiejska)</t>
  </si>
  <si>
    <t xml:space="preserve">Budowa ul. Patrzykąta w Tuliszkowie wraz z ihfrastrukturą towarzyszącą oraz przebudową wodociągu
 </t>
  </si>
  <si>
    <t>IR-VII.801.12.168.2022</t>
  </si>
  <si>
    <t>Ryczywół (wiejska)</t>
  </si>
  <si>
    <t>Budowa drogi z kanalizacją deszczową - ul. Sosnowa w Ryczywole</t>
  </si>
  <si>
    <t>IR-VII.801.12.65.2022</t>
  </si>
  <si>
    <t>Lisków (wiejska)</t>
  </si>
  <si>
    <t>Przebudowa i rozbudowa ul. Spółdzielców</t>
  </si>
  <si>
    <t>Złotów (miejska)</t>
  </si>
  <si>
    <t>Przebudowa drogi gminnej nr 120089P w Złotowie - ul. Spacerowa</t>
  </si>
  <si>
    <t>IR-VII.801.12.261.2022</t>
  </si>
  <si>
    <t>Ostrzeszów (miejsko-wiejska)</t>
  </si>
  <si>
    <t>Przebudowa ul. Świętego Mikołaja w Ostrzeszowie</t>
  </si>
  <si>
    <t>IR-VII.801.12.78.2022</t>
  </si>
  <si>
    <t>Perzów (wiejska)</t>
  </si>
  <si>
    <t>Przebudowa drogi gminnej nr G866598 w m. Turkowy</t>
  </si>
  <si>
    <t>IR-VII.801.12.159.2022</t>
  </si>
  <si>
    <t>Szamotuły (miejsko-wiejska)</t>
  </si>
  <si>
    <t xml:space="preserve">Remont ulicy Wiśniowej w Szamotułach </t>
  </si>
  <si>
    <t>IR-VII.801.12.206.2022</t>
  </si>
  <si>
    <t>Przebudowa ul. Kaliskiej w Ostrzeszowie</t>
  </si>
  <si>
    <t>IR-VII.801.12.76.2022</t>
  </si>
  <si>
    <t>Suchy Las (wiejska)</t>
  </si>
  <si>
    <t>Budowa ulicy Kwiatowej w Golęczewie</t>
  </si>
  <si>
    <t>IR-VII.801.12.102.2022</t>
  </si>
  <si>
    <t>Drawsko (wiejska)</t>
  </si>
  <si>
    <t>Przebudowa ulicy Kościelnej w Drawsku.</t>
  </si>
  <si>
    <t>IR-VII.801.12.233.2022</t>
  </si>
  <si>
    <t>Wągrowiec (miejska)</t>
  </si>
  <si>
    <t>Budowa ul. Kulińskiego w Wągrowcu - etap II</t>
  </si>
  <si>
    <t>IR-VII.801.12.194.2022</t>
  </si>
  <si>
    <t>Gostyń (miejsko-wiejska)</t>
  </si>
  <si>
    <t>gostyński</t>
  </si>
  <si>
    <t>Budowa ulicy Józefa Zybera wraz z kanalizacją deszczową i oświetleniem w miejscowości Gostyń</t>
  </si>
  <si>
    <t>IR-VII.801.12.37.2022</t>
  </si>
  <si>
    <t>Babiak (wiejska)</t>
  </si>
  <si>
    <t>Budowa ulic w m. Babiak: Szkolna, Wodna</t>
  </si>
  <si>
    <t>IR-VII.801.12.93.2022</t>
  </si>
  <si>
    <t>Kostrzyn (miejsko-wiejska)</t>
  </si>
  <si>
    <t>Budowa ulicy Spokojnej w Siekierkach Wielkich</t>
  </si>
  <si>
    <t>IR-VII.801.12.133.2022</t>
  </si>
  <si>
    <t>Budowa drogi gminnej nr 569021P Nowe Tłoki – Głodno wraz z odwodnieniem, oświetleniem i kanałem technologicznym</t>
  </si>
  <si>
    <t>IR-VII.801.12.254.2022</t>
  </si>
  <si>
    <t>Dąbie (miejsko-wiejska)</t>
  </si>
  <si>
    <t>Przebudowa ulicy Prusa, E. Plater i Bema w Dąbiu.</t>
  </si>
  <si>
    <t>IR-VII.801.12.16.2022</t>
  </si>
  <si>
    <t>Krajenka (miejsko-wiejska)</t>
  </si>
  <si>
    <t>Przebudowa drogi gminnej - ul. W. Witosa w Krajence</t>
  </si>
  <si>
    <t>IR-VII.801.12.160.2022</t>
  </si>
  <si>
    <t>Rogoźno (miejsko-wiejska)</t>
  </si>
  <si>
    <t>Przebudowa ul. Majora Biskupskiego w Rogoźnie</t>
  </si>
  <si>
    <t>IR-VII.801.12.66.2022</t>
  </si>
  <si>
    <t>Przebudowa drogi gminnej w m. Chrusty</t>
  </si>
  <si>
    <t>IR-VII.801.12.246.2022</t>
  </si>
  <si>
    <t xml:space="preserve">Rozbudowa (przebudowa) ulicy Skockiej w Wągrowcu </t>
  </si>
  <si>
    <t>10.2023-06.2025</t>
  </si>
  <si>
    <t>05.2023-07.2023</t>
  </si>
  <si>
    <t>05.2023-10.2023</t>
  </si>
  <si>
    <t>05.2023-10.2024</t>
  </si>
  <si>
    <t>03.2023-03.2023</t>
  </si>
  <si>
    <t>03.2023-09.2023</t>
  </si>
  <si>
    <t>08.2023-11.2023</t>
  </si>
  <si>
    <t>04.2023-07.2023</t>
  </si>
  <si>
    <t>04.2023-05.2023</t>
  </si>
  <si>
    <t>07.2023-12.2023</t>
  </si>
  <si>
    <t>01.2023-06.2023</t>
  </si>
  <si>
    <t>03.2023-12.2023</t>
  </si>
  <si>
    <t>03.2023-10.2023</t>
  </si>
  <si>
    <t>06.2023-03.2024</t>
  </si>
  <si>
    <t>06.2023-11.2023</t>
  </si>
  <si>
    <t>04.2023-12.2023</t>
  </si>
  <si>
    <t>03.2023-06.2023</t>
  </si>
  <si>
    <t>06.2023-09.2023</t>
  </si>
  <si>
    <t>07.2023-11.2023</t>
  </si>
  <si>
    <t>03.2022-11.2023</t>
  </si>
  <si>
    <t>04.2023-08.2023</t>
  </si>
  <si>
    <t>03.2023-09.2024</t>
  </si>
  <si>
    <t>05.2023-08.2024</t>
  </si>
  <si>
    <t>01.2023-11.2023</t>
  </si>
  <si>
    <t>01.2023-09.2023</t>
  </si>
  <si>
    <t>07.2023-10.2023</t>
  </si>
  <si>
    <t>02.2022-06.2023</t>
  </si>
  <si>
    <t>03.2023-05.2023</t>
  </si>
  <si>
    <t>08.2023-07.2024</t>
  </si>
  <si>
    <t>02.2023-01.2024</t>
  </si>
  <si>
    <t>06.2023-09.2025</t>
  </si>
  <si>
    <t>07.2023-06.2024</t>
  </si>
  <si>
    <t>06.2023-12.2023</t>
  </si>
  <si>
    <t>07.2023-03.2025</t>
  </si>
  <si>
    <t>IR-VII.801.12.188.2022</t>
  </si>
  <si>
    <t>Przebudowa drogi powiatowej nr 4777P w miejscowości Gronówko</t>
  </si>
  <si>
    <t>IR-VII.801.12.179.2022</t>
  </si>
  <si>
    <t>Rozbudowa drogi powiatowej nr 3941P na odcinku Szczodrowo - Sierakowo wraz z budową oświetlenia ulicznego w m. Sierakowo</t>
  </si>
  <si>
    <t>IR-VII.801.12.17.2022</t>
  </si>
  <si>
    <t xml:space="preserve">Remont drogi powiatowej nr 1600P na odcinku Pawłowo - Żońskie- Rybowo o długości 990m. </t>
  </si>
  <si>
    <t>IR-VII.801.12.139.2022</t>
  </si>
  <si>
    <t xml:space="preserve">Przebudowa ciągu dróg powiatowych nr 5288P i 5292P Raszków - Szczury - Etap I -od skrzyżowania z drogą nr 5291P w m. Moszczanka na odc. dł. ok. 2,6 km  </t>
  </si>
  <si>
    <t>IR-VII.801.12.20.2022</t>
  </si>
  <si>
    <t>Przebudowa drogi powiatowej nr 1610P odcinek od drogi woj. 196 - m. Przysieczyn wraz z budową ścieżki pieszo - rowerowej.</t>
  </si>
  <si>
    <t>IR-VII.801.12.55.2022</t>
  </si>
  <si>
    <t>Przebudowa drogi powiatowej nr 3060P na odcinku Kozarzewek - Radwaniec</t>
  </si>
  <si>
    <t>IR-VII.801.12.36.2022</t>
  </si>
  <si>
    <t xml:space="preserve">Przebudowa drogi powiatowej nr 2406P Bolechowo - gr miasta Poznania na skrzyżowaniu ul. Poznańskiej z ul. Jesionową  w m. Biedrusko,
gmina Suchy Las, powiat poznański </t>
  </si>
  <si>
    <t>IR-VII.801.12.91.2022</t>
  </si>
  <si>
    <t>Przebudowa drogi powiatowej Nr 1494P Rutki-Sypniewo</t>
  </si>
  <si>
    <t>IR-VII.801.12.27.2022</t>
  </si>
  <si>
    <t>Przebudowa drogi powiatowej nr 3584P Parzęczewo - Puszczykowo - Kotusz - granica powiatu - etap IV</t>
  </si>
  <si>
    <t>IR-VII.801.12.154.2022</t>
  </si>
  <si>
    <t>Rozbudowa drogi powiatowej nr 3812P w m. Stary Widzim - Nowy Widzim</t>
  </si>
  <si>
    <t>IR-VII.801.12.31.2022</t>
  </si>
  <si>
    <t>Przebudowa drogi powiatowej nr 3584P Parzęczewo - Puszczykowo - Kotusz - granica powiatu - etap II</t>
  </si>
  <si>
    <t>Przebudowa drogi powiatowej nr 2754P Albertowsko - Kąkolewo - Grodzisk Wlkp.</t>
  </si>
  <si>
    <t>IR-VII.801.12.101.2022</t>
  </si>
  <si>
    <t>pleszewski</t>
  </si>
  <si>
    <t>Przebudowa drogi powiatowej nr 5143P Galew - Dobrzyca</t>
  </si>
  <si>
    <t>IR-VII.801.12.266.2022</t>
  </si>
  <si>
    <t>Przebudowa drogi powiatowej 2158P Czerniejewo - Szczytniki Czerniejewskie</t>
  </si>
  <si>
    <t>IR-VII.801.12.221.2022</t>
  </si>
  <si>
    <t>średzki</t>
  </si>
  <si>
    <t>Przebudowa ul. Strzeleckiej w Środzie Wielkopolskiej, w ciągu drogi powiatowej nr 2411P</t>
  </si>
  <si>
    <t>IR-VII.801.12.144.2022</t>
  </si>
  <si>
    <t>Przebudowa ulicy 20 Października w ciągu drogi powiatowej nr 3722P w Środzie Wielkopolskiej</t>
  </si>
  <si>
    <t>IR-VII.801.12.182.2022</t>
  </si>
  <si>
    <t>Rozbudowa drogi powiatowej nr 3664P w Dominowie od ul. Nekielskiej do ul. Topolowej</t>
  </si>
  <si>
    <t>IR-VII.801.12.152.2022</t>
  </si>
  <si>
    <t>Przebudowa  drogi powiatowej 4171P - budowa chodnika wraz z remontem nawierzchni w m. Stara Obra ul. Koźmińska na długości 447 mb</t>
  </si>
  <si>
    <t>IR-VII.801.12.224.2022</t>
  </si>
  <si>
    <t>Przebudowa drogi 2411 P w miejscowości Pławce</t>
  </si>
  <si>
    <t>IR-VII.801.12.105.2022</t>
  </si>
  <si>
    <t>Przebudowa drogi powiatowej nr 3090P (ul.Kolejowa) w m.Gizałki</t>
  </si>
  <si>
    <t>IR-VII.801.12.151.2022</t>
  </si>
  <si>
    <t>Remont nawierzchni drogi powiatowej 5145P Koźmin Wlkp. – Orla -granica powiatu na długości 5140mb</t>
  </si>
  <si>
    <t>IR-VII.801.12.149.2022</t>
  </si>
  <si>
    <t>Budowa ciągu pieszo-rowerowego w miejscowości Grzymiszew wzdłuż drogi powiatowej nr 4478P</t>
  </si>
  <si>
    <t>IR-VII.801.12.113.2022</t>
  </si>
  <si>
    <t>Przebudowa drogi powiatowej nr 2901P Zapowiednia - Wrąbczynek - Zagórów</t>
  </si>
  <si>
    <t>IR-VII.801.12.135.2022</t>
  </si>
  <si>
    <t>Przebudowa z rozbudową drogi powiatowej 4941P na odcinku od drogi wojewódzkiej 434 w Krobi do miejscowości Chumiętki</t>
  </si>
  <si>
    <t>IR-VII.801.12.190.2022</t>
  </si>
  <si>
    <t>Przebudowa drogi powiatowej nr 2159P Czerniejewo - Września w m. Nowy Folwark i Psary Polskie</t>
  </si>
  <si>
    <t>IR-VII.801.12.264.2022</t>
  </si>
  <si>
    <t>Przebudowa drogi powiatowej nr 2151P wraz ze skrzyżowaniem drogi gminnej nr 283069P w miejscowości Czechy</t>
  </si>
  <si>
    <t>IR-VII.801.12.262.2022</t>
  </si>
  <si>
    <t>Przebudowa drogi powiatowej nr 2225P Żelazkowo-Gurowo</t>
  </si>
  <si>
    <t>IR-VII.801.12.52.2022</t>
  </si>
  <si>
    <t>Przebudowa drogi powiatowej w zakresie budowy chodnika w miejscowości Kramsk-Łęgi - Strumyk</t>
  </si>
  <si>
    <t>04.2023-08.2024</t>
  </si>
  <si>
    <t>09.2023-07.2024</t>
  </si>
  <si>
    <t>04.2023-10.2024</t>
  </si>
  <si>
    <t>06.2023-07.2024</t>
  </si>
  <si>
    <t>12.2022-06.2023</t>
  </si>
  <si>
    <t>06.2023-08.2023</t>
  </si>
  <si>
    <t>08.2023-10.2023</t>
  </si>
  <si>
    <t>IR-VII.801.12.83.2022</t>
  </si>
  <si>
    <t>Kłodawa (miejsko-wiejska)</t>
  </si>
  <si>
    <t>Budowa ulicy Nowej w miejscowości Kłodawa</t>
  </si>
  <si>
    <t>IR-VII.801.12.192.2022</t>
  </si>
  <si>
    <t>Budowa ulicy Zielonej w Bolechowie-Osiedlu.</t>
  </si>
  <si>
    <t>IR-VII.801.12.215.2022</t>
  </si>
  <si>
    <t>Przebudowa drogi gminnej-  ulicy Powstańców Wielkopolskich w Ostrorogu polegająca na budowie ścieżki pieszo- rowerowej w granicach pasa drogowego</t>
  </si>
  <si>
    <t>IR-VII.801.12.167.2022</t>
  </si>
  <si>
    <t>Budowa ul. Miodowej (na odcinku od ul. Klonowej do ul. Wiśniowej) i ul. Wiśniowej w Luboniu</t>
  </si>
  <si>
    <t>IR-VII.801.12.278.2022</t>
  </si>
  <si>
    <t>Jastrowie (miejsko-wiejska)</t>
  </si>
  <si>
    <t>Przebudowa ulicy Kolejowej w Jastrowiu</t>
  </si>
  <si>
    <t>IR-VII.801.12.241.2022</t>
  </si>
  <si>
    <t>Remont drogi gminnej Osiny-Zosin</t>
  </si>
  <si>
    <t>IR-VII.801.12.170.2022</t>
  </si>
  <si>
    <t>Budowa ul. Słowackiego w Luboniu</t>
  </si>
  <si>
    <t>IR-VII.801.12.166.2022</t>
  </si>
  <si>
    <t>Budowa drogi gminnej ul. Leśnej (na odcinku od km 0+680 do km 1+189) w Dąbrowie w gminie Dopiewo</t>
  </si>
  <si>
    <t>IR-VII.801.12.84.2022</t>
  </si>
  <si>
    <t>Budowa ulicy Strażackiej w miejscowości Kłodawa</t>
  </si>
  <si>
    <t>IR-VII.801.12.173.2022</t>
  </si>
  <si>
    <t>Przebudowa drogi gminnej nr 674707P Czartki - Biernatki</t>
  </si>
  <si>
    <t>IR-VII.801.12.111.2022</t>
  </si>
  <si>
    <t>Witkowo (miejsko-wiejska)</t>
  </si>
  <si>
    <t xml:space="preserve">Przebudowa dróg gminnych w miejscowościach: Małachowo-Złych Miejsc, Małachowo-Szemborowice i Małachowo-Wierzbiczany, gm. Witkowo. </t>
  </si>
  <si>
    <t>IR-VII.801.12.150.2022</t>
  </si>
  <si>
    <t>Krotoszyn (miejsko-wiejska)</t>
  </si>
  <si>
    <t>Rozbudowa ulicy Wiewiórowskiego w Krotoszynie</t>
  </si>
  <si>
    <t>IR-VII.801.12.92.2022</t>
  </si>
  <si>
    <t>Ceków-Kolonia (wiejska)</t>
  </si>
  <si>
    <t>Przebudowa drogi relacji Plewnia-Kosmów-Ceków - od km 0+000 do km 1+400</t>
  </si>
  <si>
    <t>IR-VII.801.12.10.2022</t>
  </si>
  <si>
    <t>Września (miejsko-wiejska)</t>
  </si>
  <si>
    <t>Budowa drogi w rejonie ulic Owocowej i Ignacego Kujawy we Wrześni”</t>
  </si>
  <si>
    <t>IR-VII.801.12.250.2022</t>
  </si>
  <si>
    <t>Budowa dróg gminnych - ul. Atletycznej i ul. Wioślarskiej w Grodzisku Wielkopolskim</t>
  </si>
  <si>
    <t>IR-VII.801.12.104.2022</t>
  </si>
  <si>
    <t>Słupca (miejska)</t>
  </si>
  <si>
    <t>Przebudowa ul. 3 Maja w m. Słupca</t>
  </si>
  <si>
    <t>IR-VII.801.12.40.2022</t>
  </si>
  <si>
    <t>Jaraczewo (miejsko-wiejska)</t>
  </si>
  <si>
    <t>Przebudowa ulicy Okrężnej w Noskowie</t>
  </si>
  <si>
    <t>IR-VII.801.12.136.2022</t>
  </si>
  <si>
    <t>Blizanów (wiejska)</t>
  </si>
  <si>
    <t>Przebudowa drogi gminnej 674175P w m. Brudzew i drogi gminnej 674108P w m. Korab</t>
  </si>
  <si>
    <t>IR-VII.801.12.11.2022</t>
  </si>
  <si>
    <t>Kłecko (miejsko-wiejska)</t>
  </si>
  <si>
    <t>Przebudowa drogi gminnej nr 283022P Dębnica - Owieczki</t>
  </si>
  <si>
    <t>IR-VII.801.12.116.2022</t>
  </si>
  <si>
    <t>Przebudowa dróg gminnych 675529P, 675526PP w miejscowości Cienia Druga</t>
  </si>
  <si>
    <t>IR-VII.801.12.71.2022</t>
  </si>
  <si>
    <t>Koźminek (miejsko-wiejska)</t>
  </si>
  <si>
    <t>Przebudowa ul. M.Kopernika w m. Koźminek</t>
  </si>
  <si>
    <t>IR-VII.801.12.284.2022</t>
  </si>
  <si>
    <t>Trzcianka (miejsko-wiejska)</t>
  </si>
  <si>
    <t>Rozbudowa drogi na os. Poniatowskiego w Trzciance i budowa kanalizacji deszczowej w rejonie os. Poniatowskiego.</t>
  </si>
  <si>
    <t>IR-VII.801.12.60.2022</t>
  </si>
  <si>
    <t>Tarnowo Podgórne (wiejska)</t>
  </si>
  <si>
    <t>Rozbudowa ul. Batorowskiej w Wysogotowie, Gmina Tarnowo Podgórne</t>
  </si>
  <si>
    <t>Międzychód (miejsko-wiejska)</t>
  </si>
  <si>
    <t>międzychodzki</t>
  </si>
  <si>
    <t>Budowa drogi gminnej na odcinku Zaniemyśl - Piłka</t>
  </si>
  <si>
    <t>IR-VII.801.12.96.2022</t>
  </si>
  <si>
    <t>Swarzędz (miejsko-wiejska)</t>
  </si>
  <si>
    <t>Rozbudowa ulicy Sołeckiej w Jasinie, gm. Swarzędz</t>
  </si>
  <si>
    <t>IR-VII.801.12.196.2022</t>
  </si>
  <si>
    <t xml:space="preserve">Przebudowa ulicy Hebanowej i Botanicznej w Zalasewie, gmina Swarzędz </t>
  </si>
  <si>
    <t>IR-VII.801.12.42.2022</t>
  </si>
  <si>
    <t>Ślesin (miejsko-wiejska)</t>
  </si>
  <si>
    <t>Przebudowa drogi gminnej w m. Kijowiec</t>
  </si>
  <si>
    <t>IR-VII.801.12.142.2022</t>
  </si>
  <si>
    <t>Przebudowa Al. Tysiąclecia w Słupcy</t>
  </si>
  <si>
    <t>IR-VII.801.12.174.2022</t>
  </si>
  <si>
    <t>Rozbudowa ul. Żwirki i Wigury w Gnieźnie w zakresie rozbudowy skrzyżowania, przebudowy chodników oraz wyznaczenia trasy rowerowej.</t>
  </si>
  <si>
    <t>IR-VII.801.12.33.2022</t>
  </si>
  <si>
    <t>Brudzew (wiejska)</t>
  </si>
  <si>
    <t>Remont dróg gminnych: Brudzew-Kolnica-Galew (0+000 do 2+700)- odcinek I i Koźmin-Sacały-Krwony-Wola (0+000 do 1+935)- odcinek II</t>
  </si>
  <si>
    <t>IR-VII.801.12.202.2022</t>
  </si>
  <si>
    <t>Kórnik (miejsko-wiejska)</t>
  </si>
  <si>
    <t>Budowa ulicy Spacerowej w miejscowości Kamionki, w gminie Kórnik</t>
  </si>
  <si>
    <t>IR-VII.801.12.217.2022</t>
  </si>
  <si>
    <t>Budowa i przebudowa dróg gminnych: ulic: Norwida (dz. Nr 1488), Słowackiego (dz. Nr 1/9, 1528/24, 1528/22) i Orzeszkowej (dz. Nr 5/3) wraz z infrastrukturą drogową i techniczną.</t>
  </si>
  <si>
    <t>IR-VII.801.12.77.2022</t>
  </si>
  <si>
    <t>Budowa i przebudowa ul. Leśnej w Nowym Tomyślu i Paproci</t>
  </si>
  <si>
    <t>IR-VII.801.12.73.2022</t>
  </si>
  <si>
    <t>Rawicz (miejsko-wiejska)</t>
  </si>
  <si>
    <t>Przebudowa ulicy Szczęśliwej wraz z budową kanalizacji deszczowej w Rawiczu</t>
  </si>
  <si>
    <t>IR-VII.801.12.181.2022</t>
  </si>
  <si>
    <t>Budowa ulicy Cysterek w Owińskach</t>
  </si>
  <si>
    <t>IR-VII.801.12.94.2022</t>
  </si>
  <si>
    <t>Szamocin (miejsko-wiejska)</t>
  </si>
  <si>
    <t>Budowa drogi gminnej Lipia Góra -Lipa</t>
  </si>
  <si>
    <t>IR-VII.801.12.130.2022</t>
  </si>
  <si>
    <t>Przebudowa drogi gminnej nr 663573P w miejscowości Żuki, gmina Turek</t>
  </si>
  <si>
    <t>IR-VII.801.12.171.2022</t>
  </si>
  <si>
    <t>Budowa drogi od ulicy Podgórnej do ul. Wielkopolskiej wraz z budową kanalizacji deszczowej - ul.  Dolna</t>
  </si>
  <si>
    <t>Przebudowa odcinka drogi gminnej nr 411552 w miejscowości Białężyce</t>
  </si>
  <si>
    <t>IR-VII.801.12.162.2022</t>
  </si>
  <si>
    <t>Budowa ulicy Łanowej oraz odcinka ulicy Kłosowej w Kicinie.</t>
  </si>
  <si>
    <t>Budowa drogi Kiszewy - Kolonia</t>
  </si>
  <si>
    <t>IR-VII.801.12.9.2022</t>
  </si>
  <si>
    <t>IR-VII.801.12.248.2022</t>
  </si>
  <si>
    <t>05.2023-03.2024</t>
  </si>
  <si>
    <t>06.2023-05.2024</t>
  </si>
  <si>
    <t>05.2023-08-2024</t>
  </si>
  <si>
    <t>03.2023-04.2023</t>
  </si>
  <si>
    <t>03.2023-07.2023</t>
  </si>
  <si>
    <t>12.2022-11.2023</t>
  </si>
  <si>
    <t>11.2022-06.2023</t>
  </si>
  <si>
    <t>Zatwierdzam</t>
  </si>
  <si>
    <t>05.2023-05.2024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</si>
  <si>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2023</t>
    </r>
  </si>
  <si>
    <t>Województwo: WIELKOPOLSKIE</t>
  </si>
  <si>
    <t xml:space="preserve">Grodziec </t>
  </si>
  <si>
    <t>Budowa drogi gminnej w Grodźcu , ul. Targowa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</si>
</sst>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0.000"/>
    <numFmt numFmtId="169" formatCode="#,##0.00\ _z_ł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FFC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29" fillId="0" borderId="0"/>
    <xf numFmtId="0" fontId="29" fillId="0" borderId="0"/>
    <xf numFmtId="0" fontId="30" fillId="0" borderId="0"/>
    <xf numFmtId="0" fontId="15" fillId="0" borderId="0"/>
  </cellStyleXfs>
  <cellXfs count="4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4" fontId="17" fillId="0" borderId="0" xfId="0" applyNumberFormat="1" applyFont="1" applyFill="1" applyAlignment="1">
      <alignment vertical="center"/>
    </xf>
    <xf numFmtId="166" fontId="12" fillId="5" borderId="22" xfId="0" applyNumberFormat="1" applyFont="1" applyFill="1" applyBorder="1" applyAlignment="1">
      <alignment vertical="center"/>
    </xf>
    <xf numFmtId="166" fontId="18" fillId="5" borderId="22" xfId="0" applyNumberFormat="1" applyFont="1" applyFill="1" applyBorder="1" applyAlignment="1">
      <alignment vertical="center"/>
    </xf>
    <xf numFmtId="166" fontId="18" fillId="3" borderId="1" xfId="0" applyNumberFormat="1" applyFont="1" applyFill="1" applyBorder="1" applyAlignment="1">
      <alignment vertical="center"/>
    </xf>
    <xf numFmtId="166" fontId="12" fillId="4" borderId="1" xfId="0" applyNumberFormat="1" applyFont="1" applyFill="1" applyBorder="1" applyAlignment="1">
      <alignment vertical="center"/>
    </xf>
    <xf numFmtId="166" fontId="13" fillId="6" borderId="1" xfId="0" applyNumberFormat="1" applyFont="1" applyFill="1" applyBorder="1" applyAlignment="1">
      <alignment vertical="center"/>
    </xf>
    <xf numFmtId="166" fontId="12" fillId="3" borderId="1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8" fillId="3" borderId="3" xfId="0" applyNumberFormat="1" applyFont="1" applyFill="1" applyBorder="1" applyAlignment="1">
      <alignment vertical="center"/>
    </xf>
    <xf numFmtId="0" fontId="12" fillId="3" borderId="3" xfId="0" applyNumberFormat="1" applyFont="1" applyFill="1" applyBorder="1" applyAlignment="1">
      <alignment vertical="center"/>
    </xf>
    <xf numFmtId="0" fontId="12" fillId="4" borderId="3" xfId="0" applyNumberFormat="1" applyFont="1" applyFill="1" applyBorder="1" applyAlignment="1">
      <alignment vertical="center"/>
    </xf>
    <xf numFmtId="0" fontId="13" fillId="6" borderId="3" xfId="0" applyNumberFormat="1" applyFont="1" applyFill="1" applyBorder="1" applyAlignment="1">
      <alignment vertical="center"/>
    </xf>
    <xf numFmtId="0" fontId="12" fillId="4" borderId="22" xfId="0" applyFont="1" applyFill="1" applyBorder="1" applyAlignment="1">
      <alignment horizontal="left" vertical="center" indent="2"/>
    </xf>
    <xf numFmtId="166" fontId="18" fillId="3" borderId="2" xfId="0" applyNumberFormat="1" applyFont="1" applyFill="1" applyBorder="1" applyAlignment="1">
      <alignment vertical="center"/>
    </xf>
    <xf numFmtId="166" fontId="12" fillId="3" borderId="2" xfId="0" applyNumberFormat="1" applyFont="1" applyFill="1" applyBorder="1" applyAlignment="1">
      <alignment vertical="center"/>
    </xf>
    <xf numFmtId="166" fontId="12" fillId="4" borderId="2" xfId="0" applyNumberFormat="1" applyFont="1" applyFill="1" applyBorder="1" applyAlignment="1">
      <alignment vertical="center"/>
    </xf>
    <xf numFmtId="166" fontId="13" fillId="6" borderId="2" xfId="0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166" fontId="18" fillId="3" borderId="3" xfId="0" applyNumberFormat="1" applyFont="1" applyFill="1" applyBorder="1" applyAlignment="1">
      <alignment vertical="center"/>
    </xf>
    <xf numFmtId="166" fontId="12" fillId="3" borderId="3" xfId="0" applyNumberFormat="1" applyFont="1" applyFill="1" applyBorder="1" applyAlignment="1">
      <alignment vertical="center"/>
    </xf>
    <xf numFmtId="166" fontId="12" fillId="4" borderId="3" xfId="0" applyNumberFormat="1" applyFont="1" applyFill="1" applyBorder="1" applyAlignment="1">
      <alignment vertical="center"/>
    </xf>
    <xf numFmtId="166" fontId="13" fillId="6" borderId="3" xfId="0" applyNumberFormat="1" applyFont="1" applyFill="1" applyBorder="1" applyAlignment="1">
      <alignment vertical="center"/>
    </xf>
    <xf numFmtId="166" fontId="13" fillId="5" borderId="22" xfId="0" applyNumberFormat="1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66" fontId="12" fillId="5" borderId="27" xfId="0" applyNumberFormat="1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30" xfId="0" applyNumberFormat="1" applyFont="1" applyFill="1" applyBorder="1" applyAlignment="1">
      <alignment vertical="center"/>
    </xf>
    <xf numFmtId="166" fontId="12" fillId="0" borderId="31" xfId="0" applyNumberFormat="1" applyFont="1" applyFill="1" applyBorder="1" applyAlignment="1">
      <alignment vertical="center"/>
    </xf>
    <xf numFmtId="166" fontId="12" fillId="0" borderId="32" xfId="0" applyNumberFormat="1" applyFont="1" applyFill="1" applyBorder="1" applyAlignment="1">
      <alignment vertical="center"/>
    </xf>
    <xf numFmtId="166" fontId="12" fillId="5" borderId="33" xfId="0" applyNumberFormat="1" applyFont="1" applyFill="1" applyBorder="1" applyAlignment="1">
      <alignment vertical="center"/>
    </xf>
    <xf numFmtId="166" fontId="12" fillId="0" borderId="30" xfId="0" applyNumberFormat="1" applyFont="1" applyFill="1" applyBorder="1" applyAlignment="1">
      <alignment vertical="center"/>
    </xf>
    <xf numFmtId="0" fontId="18" fillId="0" borderId="34" xfId="0" applyFont="1" applyFill="1" applyBorder="1" applyAlignment="1">
      <alignment horizontal="left" vertical="center" wrapText="1" indent="2"/>
    </xf>
    <xf numFmtId="0" fontId="12" fillId="0" borderId="34" xfId="0" applyFont="1" applyFill="1" applyBorder="1" applyAlignment="1">
      <alignment horizontal="left" vertical="center" indent="2"/>
    </xf>
    <xf numFmtId="0" fontId="18" fillId="0" borderId="35" xfId="0" applyFont="1" applyFill="1" applyBorder="1" applyAlignment="1">
      <alignment horizontal="left" vertical="center" indent="2"/>
    </xf>
    <xf numFmtId="166" fontId="18" fillId="5" borderId="39" xfId="0" applyNumberFormat="1" applyFont="1" applyFill="1" applyBorder="1" applyAlignment="1">
      <alignment vertical="center"/>
    </xf>
    <xf numFmtId="0" fontId="19" fillId="3" borderId="29" xfId="0" applyFont="1" applyFill="1" applyBorder="1" applyAlignment="1">
      <alignment vertical="center"/>
    </xf>
    <xf numFmtId="0" fontId="19" fillId="3" borderId="30" xfId="0" applyNumberFormat="1" applyFont="1" applyFill="1" applyBorder="1" applyAlignment="1">
      <alignment vertical="center"/>
    </xf>
    <xf numFmtId="166" fontId="19" fillId="3" borderId="31" xfId="0" applyNumberFormat="1" applyFont="1" applyFill="1" applyBorder="1" applyAlignment="1">
      <alignment vertical="center"/>
    </xf>
    <xf numFmtId="166" fontId="19" fillId="3" borderId="32" xfId="0" applyNumberFormat="1" applyFont="1" applyFill="1" applyBorder="1" applyAlignment="1">
      <alignment vertical="center"/>
    </xf>
    <xf numFmtId="166" fontId="19" fillId="5" borderId="33" xfId="0" applyNumberFormat="1" applyFont="1" applyFill="1" applyBorder="1" applyAlignment="1">
      <alignment vertical="center"/>
    </xf>
    <xf numFmtId="166" fontId="19" fillId="3" borderId="30" xfId="0" applyNumberFormat="1" applyFont="1" applyFill="1" applyBorder="1" applyAlignment="1">
      <alignment vertical="center"/>
    </xf>
    <xf numFmtId="0" fontId="18" fillId="3" borderId="34" xfId="0" applyFont="1" applyFill="1" applyBorder="1" applyAlignment="1">
      <alignment horizontal="left" vertical="center" wrapText="1" indent="2"/>
    </xf>
    <xf numFmtId="0" fontId="12" fillId="3" borderId="34" xfId="0" applyFont="1" applyFill="1" applyBorder="1" applyAlignment="1">
      <alignment horizontal="left" vertical="center" indent="2"/>
    </xf>
    <xf numFmtId="0" fontId="18" fillId="3" borderId="35" xfId="0" applyFont="1" applyFill="1" applyBorder="1" applyAlignment="1">
      <alignment horizontal="left" vertical="center" indent="2"/>
    </xf>
    <xf numFmtId="0" fontId="18" fillId="3" borderId="36" xfId="0" applyNumberFormat="1" applyFont="1" applyFill="1" applyBorder="1" applyAlignment="1">
      <alignment vertical="center"/>
    </xf>
    <xf numFmtId="166" fontId="18" fillId="3" borderId="37" xfId="0" applyNumberFormat="1" applyFont="1" applyFill="1" applyBorder="1" applyAlignment="1">
      <alignment vertical="center"/>
    </xf>
    <xf numFmtId="166" fontId="18" fillId="3" borderId="38" xfId="0" applyNumberFormat="1" applyFont="1" applyFill="1" applyBorder="1" applyAlignment="1">
      <alignment vertical="center"/>
    </xf>
    <xf numFmtId="166" fontId="18" fillId="3" borderId="36" xfId="0" applyNumberFormat="1" applyFont="1" applyFill="1" applyBorder="1" applyAlignment="1">
      <alignment vertical="center"/>
    </xf>
    <xf numFmtId="0" fontId="12" fillId="4" borderId="27" xfId="0" applyFont="1" applyFill="1" applyBorder="1" applyAlignment="1">
      <alignment vertical="center"/>
    </xf>
    <xf numFmtId="0" fontId="12" fillId="4" borderId="28" xfId="0" applyNumberFormat="1" applyFont="1" applyFill="1" applyBorder="1" applyAlignment="1">
      <alignment vertical="center"/>
    </xf>
    <xf numFmtId="166" fontId="12" fillId="4" borderId="5" xfId="0" applyNumberFormat="1" applyFont="1" applyFill="1" applyBorder="1" applyAlignment="1">
      <alignment vertical="center"/>
    </xf>
    <xf numFmtId="166" fontId="12" fillId="4" borderId="8" xfId="0" applyNumberFormat="1" applyFont="1" applyFill="1" applyBorder="1" applyAlignment="1">
      <alignment vertical="center"/>
    </xf>
    <xf numFmtId="166" fontId="12" fillId="4" borderId="28" xfId="0" applyNumberFormat="1" applyFont="1" applyFill="1" applyBorder="1" applyAlignment="1">
      <alignment vertical="center"/>
    </xf>
    <xf numFmtId="0" fontId="18" fillId="4" borderId="24" xfId="0" applyFont="1" applyFill="1" applyBorder="1" applyAlignment="1">
      <alignment horizontal="left" vertical="center" indent="2"/>
    </xf>
    <xf numFmtId="0" fontId="18" fillId="4" borderId="25" xfId="0" applyNumberFormat="1" applyFont="1" applyFill="1" applyBorder="1" applyAlignment="1">
      <alignment vertical="center"/>
    </xf>
    <xf numFmtId="166" fontId="18" fillId="4" borderId="4" xfId="0" applyNumberFormat="1" applyFont="1" applyFill="1" applyBorder="1" applyAlignment="1">
      <alignment vertical="center"/>
    </xf>
    <xf numFmtId="166" fontId="18" fillId="4" borderId="7" xfId="0" applyNumberFormat="1" applyFont="1" applyFill="1" applyBorder="1" applyAlignment="1">
      <alignment vertical="center"/>
    </xf>
    <xf numFmtId="166" fontId="18" fillId="5" borderId="24" xfId="0" applyNumberFormat="1" applyFont="1" applyFill="1" applyBorder="1" applyAlignment="1">
      <alignment vertical="center"/>
    </xf>
    <xf numFmtId="166" fontId="18" fillId="4" borderId="25" xfId="0" applyNumberFormat="1" applyFont="1" applyFill="1" applyBorder="1" applyAlignment="1">
      <alignment vertical="center"/>
    </xf>
    <xf numFmtId="0" fontId="12" fillId="6" borderId="29" xfId="0" applyFont="1" applyFill="1" applyBorder="1" applyAlignment="1">
      <alignment vertical="center"/>
    </xf>
    <xf numFmtId="0" fontId="13" fillId="6" borderId="30" xfId="0" applyNumberFormat="1" applyFont="1" applyFill="1" applyBorder="1" applyAlignment="1">
      <alignment vertical="center"/>
    </xf>
    <xf numFmtId="166" fontId="13" fillId="6" borderId="31" xfId="0" applyNumberFormat="1" applyFont="1" applyFill="1" applyBorder="1" applyAlignment="1">
      <alignment vertical="center"/>
    </xf>
    <xf numFmtId="166" fontId="13" fillId="6" borderId="32" xfId="0" applyNumberFormat="1" applyFont="1" applyFill="1" applyBorder="1" applyAlignment="1">
      <alignment vertical="center"/>
    </xf>
    <xf numFmtId="166" fontId="13" fillId="5" borderId="33" xfId="0" applyNumberFormat="1" applyFont="1" applyFill="1" applyBorder="1" applyAlignment="1">
      <alignment vertical="center"/>
    </xf>
    <xf numFmtId="166" fontId="13" fillId="6" borderId="30" xfId="0" applyNumberFormat="1" applyFont="1" applyFill="1" applyBorder="1" applyAlignment="1">
      <alignment vertical="center"/>
    </xf>
    <xf numFmtId="0" fontId="12" fillId="6" borderId="34" xfId="0" applyFont="1" applyFill="1" applyBorder="1" applyAlignment="1">
      <alignment horizontal="left" vertical="center" indent="2"/>
    </xf>
    <xf numFmtId="0" fontId="18" fillId="6" borderId="35" xfId="0" applyFont="1" applyFill="1" applyBorder="1" applyAlignment="1">
      <alignment horizontal="left" vertical="center" indent="2"/>
    </xf>
    <xf numFmtId="0" fontId="18" fillId="6" borderId="36" xfId="0" applyNumberFormat="1" applyFont="1" applyFill="1" applyBorder="1" applyAlignment="1">
      <alignment vertical="center"/>
    </xf>
    <xf numFmtId="166" fontId="18" fillId="6" borderId="37" xfId="0" applyNumberFormat="1" applyFont="1" applyFill="1" applyBorder="1" applyAlignment="1">
      <alignment vertical="center"/>
    </xf>
    <xf numFmtId="166" fontId="18" fillId="6" borderId="38" xfId="0" applyNumberFormat="1" applyFont="1" applyFill="1" applyBorder="1" applyAlignment="1">
      <alignment vertical="center"/>
    </xf>
    <xf numFmtId="166" fontId="18" fillId="6" borderId="36" xfId="0" applyNumberFormat="1" applyFont="1" applyFill="1" applyBorder="1" applyAlignment="1">
      <alignment vertical="center"/>
    </xf>
    <xf numFmtId="0" fontId="18" fillId="2" borderId="3" xfId="0" applyNumberFormat="1" applyFont="1" applyFill="1" applyBorder="1" applyAlignment="1">
      <alignment vertical="center"/>
    </xf>
    <xf numFmtId="166" fontId="18" fillId="2" borderId="1" xfId="0" applyNumberFormat="1" applyFont="1" applyFill="1" applyBorder="1" applyAlignment="1">
      <alignment vertical="center"/>
    </xf>
    <xf numFmtId="166" fontId="18" fillId="2" borderId="2" xfId="0" applyNumberFormat="1" applyFont="1" applyFill="1" applyBorder="1" applyAlignment="1">
      <alignment vertical="center"/>
    </xf>
    <xf numFmtId="0" fontId="12" fillId="2" borderId="3" xfId="0" applyNumberFormat="1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166" fontId="12" fillId="2" borderId="2" xfId="0" applyNumberFormat="1" applyFont="1" applyFill="1" applyBorder="1" applyAlignment="1">
      <alignment vertical="center"/>
    </xf>
    <xf numFmtId="0" fontId="18" fillId="2" borderId="36" xfId="0" applyNumberFormat="1" applyFont="1" applyFill="1" applyBorder="1" applyAlignment="1">
      <alignment vertical="center"/>
    </xf>
    <xf numFmtId="166" fontId="18" fillId="2" borderId="37" xfId="0" applyNumberFormat="1" applyFont="1" applyFill="1" applyBorder="1" applyAlignment="1">
      <alignment vertical="center"/>
    </xf>
    <xf numFmtId="166" fontId="18" fillId="2" borderId="38" xfId="0" applyNumberFormat="1" applyFont="1" applyFill="1" applyBorder="1" applyAlignment="1">
      <alignment vertical="center"/>
    </xf>
    <xf numFmtId="166" fontId="18" fillId="2" borderId="3" xfId="0" applyNumberFormat="1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166" fontId="18" fillId="2" borderId="36" xfId="0" applyNumberFormat="1" applyFont="1" applyFill="1" applyBorder="1" applyAlignment="1">
      <alignment vertical="center"/>
    </xf>
    <xf numFmtId="166" fontId="12" fillId="2" borderId="30" xfId="0" applyNumberFormat="1" applyFont="1" applyFill="1" applyBorder="1" applyAlignment="1">
      <alignment vertical="center"/>
    </xf>
    <xf numFmtId="166" fontId="12" fillId="2" borderId="31" xfId="0" applyNumberFormat="1" applyFont="1" applyFill="1" applyBorder="1" applyAlignment="1">
      <alignment vertical="center"/>
    </xf>
    <xf numFmtId="0" fontId="15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4" fontId="24" fillId="0" borderId="0" xfId="0" applyNumberFormat="1" applyFont="1" applyAlignment="1">
      <alignment horizontal="center" vertical="center"/>
    </xf>
    <xf numFmtId="0" fontId="24" fillId="0" borderId="0" xfId="0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 shrinkToFit="1"/>
    </xf>
    <xf numFmtId="0" fontId="0" fillId="0" borderId="0" xfId="0" applyFill="1" applyAlignment="1">
      <alignment horizontal="center" vertical="center" wrapText="1" shrinkToFit="1"/>
    </xf>
    <xf numFmtId="0" fontId="16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 wrapText="1" shrinkToFit="1"/>
    </xf>
    <xf numFmtId="0" fontId="24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0" xfId="0" applyFont="1"/>
    <xf numFmtId="0" fontId="25" fillId="0" borderId="1" xfId="0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167" fontId="24" fillId="0" borderId="0" xfId="0" applyNumberFormat="1" applyFont="1" applyFill="1"/>
    <xf numFmtId="4" fontId="24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" fontId="24" fillId="0" borderId="0" xfId="0" applyNumberFormat="1" applyFont="1" applyFill="1"/>
    <xf numFmtId="4" fontId="0" fillId="0" borderId="0" xfId="0" applyNumberFormat="1" applyFill="1"/>
    <xf numFmtId="0" fontId="17" fillId="0" borderId="0" xfId="0" applyFont="1"/>
    <xf numFmtId="0" fontId="17" fillId="0" borderId="1" xfId="0" applyFont="1" applyFill="1" applyBorder="1"/>
    <xf numFmtId="0" fontId="26" fillId="0" borderId="0" xfId="0" applyFont="1"/>
    <xf numFmtId="0" fontId="17" fillId="0" borderId="41" xfId="0" applyFont="1" applyFill="1" applyBorder="1"/>
    <xf numFmtId="169" fontId="23" fillId="2" borderId="1" xfId="0" applyNumberFormat="1" applyFont="1" applyFill="1" applyBorder="1" applyAlignment="1">
      <alignment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4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168" fontId="20" fillId="2" borderId="1" xfId="0" applyNumberFormat="1" applyFont="1" applyFill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49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168" fontId="23" fillId="2" borderId="1" xfId="0" applyNumberFormat="1" applyFont="1" applyFill="1" applyBorder="1" applyAlignment="1">
      <alignment horizontal="right" vertical="center" wrapText="1"/>
    </xf>
    <xf numFmtId="9" fontId="23" fillId="2" borderId="1" xfId="0" applyNumberFormat="1" applyFont="1" applyFill="1" applyBorder="1" applyAlignment="1">
      <alignment horizontal="center" vertical="center"/>
    </xf>
    <xf numFmtId="169" fontId="23" fillId="2" borderId="1" xfId="0" applyNumberFormat="1" applyFont="1" applyFill="1" applyBorder="1" applyAlignment="1">
      <alignment horizontal="right" vertical="center" wrapText="1"/>
    </xf>
    <xf numFmtId="169" fontId="23" fillId="2" borderId="49" xfId="0" applyNumberFormat="1" applyFont="1" applyFill="1" applyBorder="1" applyAlignment="1">
      <alignment vertical="center"/>
    </xf>
    <xf numFmtId="169" fontId="20" fillId="2" borderId="1" xfId="0" applyNumberFormat="1" applyFont="1" applyFill="1" applyBorder="1" applyAlignment="1">
      <alignment horizontal="right" vertical="center" wrapText="1"/>
    </xf>
    <xf numFmtId="169" fontId="20" fillId="2" borderId="49" xfId="0" applyNumberFormat="1" applyFont="1" applyFill="1" applyBorder="1" applyAlignment="1">
      <alignment vertical="center"/>
    </xf>
    <xf numFmtId="169" fontId="20" fillId="2" borderId="1" xfId="0" applyNumberFormat="1" applyFont="1" applyFill="1" applyBorder="1" applyAlignment="1">
      <alignment vertical="center" wrapText="1"/>
    </xf>
    <xf numFmtId="9" fontId="23" fillId="2" borderId="1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169" fontId="20" fillId="0" borderId="40" xfId="0" applyNumberFormat="1" applyFont="1" applyBorder="1" applyAlignment="1">
      <alignment horizontal="right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9" fontId="20" fillId="0" borderId="0" xfId="2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9" fontId="34" fillId="0" borderId="0" xfId="2" applyFont="1" applyAlignment="1">
      <alignment horizontal="center" vertical="center"/>
    </xf>
    <xf numFmtId="4" fontId="34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169" fontId="23" fillId="0" borderId="40" xfId="0" applyNumberFormat="1" applyFont="1" applyBorder="1" applyAlignment="1">
      <alignment horizontal="center" vertical="center" wrapText="1"/>
    </xf>
    <xf numFmtId="169" fontId="23" fillId="0" borderId="40" xfId="0" applyNumberFormat="1" applyFont="1" applyBorder="1" applyAlignment="1">
      <alignment horizontal="right" vertical="center" wrapText="1"/>
    </xf>
    <xf numFmtId="169" fontId="23" fillId="0" borderId="1" xfId="0" applyNumberFormat="1" applyFont="1" applyFill="1" applyBorder="1" applyAlignment="1">
      <alignment horizontal="right" vertical="center" wrapText="1"/>
    </xf>
    <xf numFmtId="167" fontId="32" fillId="2" borderId="42" xfId="0" applyNumberFormat="1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 wrapText="1"/>
    </xf>
    <xf numFmtId="4" fontId="33" fillId="0" borderId="42" xfId="0" applyNumberFormat="1" applyFont="1" applyFill="1" applyBorder="1" applyAlignment="1">
      <alignment horizontal="right" vertical="center" wrapText="1"/>
    </xf>
    <xf numFmtId="4" fontId="33" fillId="0" borderId="42" xfId="0" applyNumberFormat="1" applyFont="1" applyBorder="1" applyAlignment="1">
      <alignment horizontal="right" vertical="center" wrapText="1"/>
    </xf>
    <xf numFmtId="9" fontId="32" fillId="0" borderId="42" xfId="0" applyNumberFormat="1" applyFont="1" applyFill="1" applyBorder="1" applyAlignment="1">
      <alignment horizontal="center" vertical="center"/>
    </xf>
    <xf numFmtId="167" fontId="32" fillId="2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9" fontId="32" fillId="0" borderId="1" xfId="0" applyNumberFormat="1" applyFont="1" applyFill="1" applyBorder="1" applyAlignment="1">
      <alignment horizontal="center" vertical="center"/>
    </xf>
    <xf numFmtId="167" fontId="36" fillId="2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right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9" fontId="36" fillId="0" borderId="1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9" fontId="34" fillId="2" borderId="0" xfId="2" applyFont="1" applyFill="1" applyAlignment="1">
      <alignment horizontal="center" vertical="center"/>
    </xf>
    <xf numFmtId="4" fontId="34" fillId="2" borderId="0" xfId="0" applyNumberFormat="1" applyFont="1" applyFill="1" applyAlignment="1">
      <alignment horizontal="center" vertical="center"/>
    </xf>
    <xf numFmtId="0" fontId="23" fillId="0" borderId="41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49" fontId="23" fillId="0" borderId="41" xfId="0" applyNumberFormat="1" applyFont="1" applyFill="1" applyBorder="1" applyAlignment="1">
      <alignment vertical="center" wrapText="1"/>
    </xf>
    <xf numFmtId="0" fontId="23" fillId="0" borderId="41" xfId="0" applyFont="1" applyFill="1" applyBorder="1" applyAlignment="1">
      <alignment vertical="center" wrapText="1"/>
    </xf>
    <xf numFmtId="167" fontId="23" fillId="0" borderId="41" xfId="0" applyNumberFormat="1" applyFont="1" applyFill="1" applyBorder="1" applyAlignment="1">
      <alignment horizontal="center" vertical="center"/>
    </xf>
    <xf numFmtId="165" fontId="23" fillId="0" borderId="41" xfId="0" applyNumberFormat="1" applyFont="1" applyFill="1" applyBorder="1" applyAlignment="1">
      <alignment horizontal="right" vertical="center" wrapText="1"/>
    </xf>
    <xf numFmtId="169" fontId="23" fillId="0" borderId="41" xfId="0" applyNumberFormat="1" applyFont="1" applyFill="1" applyBorder="1" applyAlignment="1">
      <alignment horizontal="right" vertical="center"/>
    </xf>
    <xf numFmtId="9" fontId="23" fillId="0" borderId="1" xfId="0" applyNumberFormat="1" applyFont="1" applyFill="1" applyBorder="1" applyAlignment="1">
      <alignment horizontal="center" vertical="center"/>
    </xf>
    <xf numFmtId="169" fontId="23" fillId="0" borderId="5" xfId="0" applyNumberFormat="1" applyFont="1" applyFill="1" applyBorder="1" applyAlignment="1">
      <alignment horizontal="right" vertical="center"/>
    </xf>
    <xf numFmtId="169" fontId="23" fillId="0" borderId="43" xfId="0" applyNumberFormat="1" applyFont="1" applyFill="1" applyBorder="1" applyAlignment="1">
      <alignment horizontal="right" vertical="center"/>
    </xf>
    <xf numFmtId="9" fontId="23" fillId="0" borderId="5" xfId="0" applyNumberFormat="1" applyFont="1" applyFill="1" applyBorder="1" applyAlignment="1">
      <alignment horizontal="center" vertical="center"/>
    </xf>
    <xf numFmtId="169" fontId="23" fillId="0" borderId="41" xfId="0" applyNumberFormat="1" applyFont="1" applyFill="1" applyBorder="1" applyAlignment="1">
      <alignment horizontal="right" vertical="center" wrapText="1"/>
    </xf>
    <xf numFmtId="9" fontId="23" fillId="0" borderId="41" xfId="0" applyNumberFormat="1" applyFont="1" applyFill="1" applyBorder="1" applyAlignment="1">
      <alignment horizontal="center" vertical="center"/>
    </xf>
    <xf numFmtId="169" fontId="23" fillId="0" borderId="1" xfId="0" applyNumberFormat="1" applyFont="1" applyFill="1" applyBorder="1" applyAlignment="1">
      <alignment horizontal="right" vertical="center"/>
    </xf>
    <xf numFmtId="169" fontId="23" fillId="0" borderId="2" xfId="0" applyNumberFormat="1" applyFont="1" applyFill="1" applyBorder="1" applyAlignment="1">
      <alignment horizontal="right" vertical="center"/>
    </xf>
    <xf numFmtId="0" fontId="20" fillId="0" borderId="41" xfId="0" applyFont="1" applyFill="1" applyBorder="1" applyAlignment="1">
      <alignment vertical="center" wrapText="1"/>
    </xf>
    <xf numFmtId="0" fontId="20" fillId="0" borderId="43" xfId="0" applyFont="1" applyFill="1" applyBorder="1" applyAlignment="1">
      <alignment horizontal="center" vertical="center" wrapText="1"/>
    </xf>
    <xf numFmtId="49" fontId="20" fillId="0" borderId="41" xfId="0" applyNumberFormat="1" applyFont="1" applyFill="1" applyBorder="1" applyAlignment="1">
      <alignment vertical="center" wrapText="1"/>
    </xf>
    <xf numFmtId="0" fontId="20" fillId="0" borderId="41" xfId="0" applyFont="1" applyFill="1" applyBorder="1" applyAlignment="1">
      <alignment horizontal="center" vertical="center" wrapText="1"/>
    </xf>
    <xf numFmtId="167" fontId="20" fillId="0" borderId="41" xfId="0" applyNumberFormat="1" applyFont="1" applyFill="1" applyBorder="1" applyAlignment="1">
      <alignment horizontal="center" vertical="center"/>
    </xf>
    <xf numFmtId="165" fontId="20" fillId="0" borderId="41" xfId="0" applyNumberFormat="1" applyFont="1" applyFill="1" applyBorder="1" applyAlignment="1">
      <alignment horizontal="right" vertical="center" wrapText="1"/>
    </xf>
    <xf numFmtId="169" fontId="20" fillId="0" borderId="41" xfId="0" applyNumberFormat="1" applyFont="1" applyFill="1" applyBorder="1" applyAlignment="1">
      <alignment horizontal="right" vertical="center" wrapText="1"/>
    </xf>
    <xf numFmtId="9" fontId="20" fillId="0" borderId="41" xfId="0" applyNumberFormat="1" applyFont="1" applyFill="1" applyBorder="1" applyAlignment="1">
      <alignment horizontal="center" vertical="center"/>
    </xf>
    <xf numFmtId="169" fontId="20" fillId="0" borderId="1" xfId="0" applyNumberFormat="1" applyFont="1" applyFill="1" applyBorder="1" applyAlignment="1">
      <alignment horizontal="right" vertical="center"/>
    </xf>
    <xf numFmtId="169" fontId="20" fillId="0" borderId="43" xfId="0" applyNumberFormat="1" applyFont="1" applyFill="1" applyBorder="1" applyAlignment="1">
      <alignment horizontal="right" vertical="center"/>
    </xf>
    <xf numFmtId="169" fontId="20" fillId="0" borderId="41" xfId="0" applyNumberFormat="1" applyFont="1" applyFill="1" applyBorder="1" applyAlignment="1">
      <alignment horizontal="right" vertical="center"/>
    </xf>
    <xf numFmtId="169" fontId="20" fillId="0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/>
    </xf>
    <xf numFmtId="9" fontId="20" fillId="0" borderId="42" xfId="0" applyNumberFormat="1" applyFont="1" applyFill="1" applyBorder="1" applyAlignment="1">
      <alignment horizontal="center" vertical="center"/>
    </xf>
    <xf numFmtId="169" fontId="20" fillId="0" borderId="4" xfId="0" applyNumberFormat="1" applyFont="1" applyFill="1" applyBorder="1" applyAlignment="1">
      <alignment horizontal="right" vertical="center" wrapText="1"/>
    </xf>
    <xf numFmtId="9" fontId="20" fillId="0" borderId="4" xfId="0" applyNumberFormat="1" applyFont="1" applyFill="1" applyBorder="1" applyAlignment="1">
      <alignment horizontal="center" vertical="center"/>
    </xf>
    <xf numFmtId="169" fontId="20" fillId="0" borderId="4" xfId="0" applyNumberFormat="1" applyFont="1" applyFill="1" applyBorder="1" applyAlignment="1">
      <alignment horizontal="right" vertical="center"/>
    </xf>
    <xf numFmtId="169" fontId="20" fillId="0" borderId="41" xfId="0" applyNumberFormat="1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vertical="center" wrapText="1"/>
    </xf>
    <xf numFmtId="0" fontId="31" fillId="0" borderId="41" xfId="0" applyFont="1" applyFill="1" applyBorder="1" applyAlignment="1">
      <alignment horizontal="center" vertical="center" wrapText="1"/>
    </xf>
    <xf numFmtId="9" fontId="31" fillId="0" borderId="1" xfId="0" applyNumberFormat="1" applyFont="1" applyFill="1" applyBorder="1" applyAlignment="1">
      <alignment horizontal="center" vertical="center"/>
    </xf>
    <xf numFmtId="169" fontId="33" fillId="0" borderId="42" xfId="0" applyNumberFormat="1" applyFont="1" applyFill="1" applyBorder="1" applyAlignment="1">
      <alignment horizontal="right" vertical="center" wrapText="1"/>
    </xf>
    <xf numFmtId="169" fontId="35" fillId="0" borderId="42" xfId="0" applyNumberFormat="1" applyFont="1" applyFill="1" applyBorder="1" applyAlignment="1">
      <alignment horizontal="right" vertical="center"/>
    </xf>
    <xf numFmtId="169" fontId="36" fillId="0" borderId="1" xfId="0" applyNumberFormat="1" applyFont="1" applyFill="1" applyBorder="1" applyAlignment="1">
      <alignment horizontal="right" vertical="center" wrapText="1"/>
    </xf>
    <xf numFmtId="169" fontId="36" fillId="0" borderId="1" xfId="0" applyNumberFormat="1" applyFont="1" applyFill="1" applyBorder="1" applyAlignment="1">
      <alignment horizontal="right" vertical="center"/>
    </xf>
    <xf numFmtId="169" fontId="33" fillId="0" borderId="1" xfId="0" applyNumberFormat="1" applyFont="1" applyFill="1" applyBorder="1" applyAlignment="1">
      <alignment horizontal="right" vertical="center" wrapText="1"/>
    </xf>
    <xf numFmtId="169" fontId="35" fillId="0" borderId="1" xfId="0" applyNumberFormat="1" applyFont="1" applyFill="1" applyBorder="1" applyAlignment="1">
      <alignment horizontal="right" vertical="center"/>
    </xf>
    <xf numFmtId="0" fontId="34" fillId="0" borderId="0" xfId="0" applyFont="1"/>
    <xf numFmtId="0" fontId="23" fillId="0" borderId="0" xfId="0" applyFont="1" applyAlignment="1">
      <alignment horizontal="center" vertical="center"/>
    </xf>
    <xf numFmtId="9" fontId="23" fillId="0" borderId="0" xfId="2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/>
    </xf>
    <xf numFmtId="4" fontId="23" fillId="0" borderId="41" xfId="0" applyNumberFormat="1" applyFont="1" applyFill="1" applyBorder="1" applyAlignment="1">
      <alignment vertical="center" wrapText="1"/>
    </xf>
    <xf numFmtId="4" fontId="23" fillId="0" borderId="43" xfId="0" applyNumberFormat="1" applyFont="1" applyFill="1" applyBorder="1" applyAlignment="1">
      <alignment horizontal="center" vertical="center" wrapText="1"/>
    </xf>
    <xf numFmtId="4" fontId="23" fillId="0" borderId="41" xfId="0" applyNumberFormat="1" applyFont="1" applyFill="1" applyBorder="1" applyAlignment="1">
      <alignment horizontal="left" vertical="center" wrapText="1"/>
    </xf>
    <xf numFmtId="4" fontId="23" fillId="0" borderId="41" xfId="0" applyNumberFormat="1" applyFont="1" applyFill="1" applyBorder="1" applyAlignment="1">
      <alignment horizontal="center" vertical="center" wrapText="1"/>
    </xf>
    <xf numFmtId="167" fontId="23" fillId="0" borderId="4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4" fontId="23" fillId="0" borderId="2" xfId="0" applyNumberFormat="1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49" fontId="23" fillId="0" borderId="41" xfId="0" applyNumberFormat="1" applyFont="1" applyFill="1" applyBorder="1" applyAlignment="1">
      <alignment horizontal="left" vertical="center" wrapText="1"/>
    </xf>
    <xf numFmtId="0" fontId="23" fillId="0" borderId="41" xfId="0" applyFont="1" applyFill="1" applyBorder="1" applyAlignment="1">
      <alignment horizontal="left" vertical="center" wrapText="1"/>
    </xf>
    <xf numFmtId="165" fontId="23" fillId="0" borderId="41" xfId="0" applyNumberFormat="1" applyFont="1" applyFill="1" applyBorder="1" applyAlignment="1">
      <alignment horizontal="center" vertical="center" wrapText="1"/>
    </xf>
    <xf numFmtId="9" fontId="23" fillId="0" borderId="40" xfId="0" applyNumberFormat="1" applyFont="1" applyFill="1" applyBorder="1" applyAlignment="1">
      <alignment horizontal="center" vertical="center" wrapText="1"/>
    </xf>
    <xf numFmtId="4" fontId="23" fillId="0" borderId="40" xfId="0" applyNumberFormat="1" applyFont="1" applyFill="1" applyBorder="1" applyAlignment="1">
      <alignment vertical="center" wrapText="1"/>
    </xf>
    <xf numFmtId="0" fontId="20" fillId="0" borderId="41" xfId="0" applyFont="1" applyFill="1" applyBorder="1" applyAlignment="1">
      <alignment horizontal="left" vertical="center" wrapText="1"/>
    </xf>
    <xf numFmtId="165" fontId="20" fillId="0" borderId="4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2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 wrapText="1"/>
    </xf>
    <xf numFmtId="4" fontId="20" fillId="0" borderId="41" xfId="0" applyNumberFormat="1" applyFont="1" applyFill="1" applyBorder="1" applyAlignment="1">
      <alignment vertical="center" wrapText="1"/>
    </xf>
    <xf numFmtId="0" fontId="31" fillId="0" borderId="41" xfId="0" applyFont="1" applyFill="1" applyBorder="1" applyAlignment="1">
      <alignment horizontal="left" vertical="center" wrapText="1"/>
    </xf>
    <xf numFmtId="165" fontId="31" fillId="0" borderId="4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right" vertical="center" wrapText="1"/>
    </xf>
    <xf numFmtId="4" fontId="31" fillId="0" borderId="1" xfId="0" applyNumberFormat="1" applyFont="1" applyFill="1" applyBorder="1" applyAlignment="1">
      <alignment vertical="center" wrapText="1"/>
    </xf>
    <xf numFmtId="4" fontId="31" fillId="0" borderId="2" xfId="0" applyNumberFormat="1" applyFont="1" applyFill="1" applyBorder="1" applyAlignment="1">
      <alignment vertical="center"/>
    </xf>
    <xf numFmtId="4" fontId="31" fillId="0" borderId="41" xfId="0" applyNumberFormat="1" applyFont="1" applyFill="1" applyBorder="1" applyAlignment="1">
      <alignment vertical="center" wrapText="1"/>
    </xf>
    <xf numFmtId="4" fontId="35" fillId="0" borderId="1" xfId="0" applyNumberFormat="1" applyFont="1" applyFill="1" applyBorder="1" applyAlignment="1">
      <alignment horizontal="right" vertical="center"/>
    </xf>
    <xf numFmtId="4" fontId="36" fillId="0" borderId="1" xfId="0" applyNumberFormat="1" applyFont="1" applyFill="1" applyBorder="1" applyAlignment="1">
      <alignment horizontal="right" vertical="center"/>
    </xf>
    <xf numFmtId="167" fontId="36" fillId="0" borderId="1" xfId="0" applyNumberFormat="1" applyFont="1" applyFill="1" applyBorder="1" applyAlignment="1">
      <alignment horizontal="right" vertical="center"/>
    </xf>
    <xf numFmtId="169" fontId="23" fillId="2" borderId="40" xfId="0" applyNumberFormat="1" applyFont="1" applyFill="1" applyBorder="1" applyAlignment="1">
      <alignment horizontal="right" vertical="center" wrapText="1"/>
    </xf>
    <xf numFmtId="0" fontId="31" fillId="7" borderId="50" xfId="0" applyFont="1" applyFill="1" applyBorder="1" applyAlignment="1">
      <alignment horizontal="center" vertical="center" wrapText="1"/>
    </xf>
    <xf numFmtId="0" fontId="31" fillId="7" borderId="49" xfId="0" applyFont="1" applyFill="1" applyBorder="1" applyAlignment="1">
      <alignment horizontal="center" vertical="center" wrapText="1"/>
    </xf>
    <xf numFmtId="0" fontId="31" fillId="0" borderId="50" xfId="0" applyFont="1" applyBorder="1" applyAlignment="1">
      <alignment horizontal="left" vertical="center" wrapText="1"/>
    </xf>
    <xf numFmtId="0" fontId="31" fillId="0" borderId="50" xfId="0" applyFont="1" applyBorder="1" applyAlignment="1">
      <alignment horizontal="center" vertical="center" wrapText="1"/>
    </xf>
    <xf numFmtId="168" fontId="31" fillId="0" borderId="50" xfId="0" applyNumberFormat="1" applyFont="1" applyBorder="1" applyAlignment="1">
      <alignment horizontal="right" vertical="center" wrapText="1"/>
    </xf>
    <xf numFmtId="4" fontId="31" fillId="0" borderId="50" xfId="0" applyNumberFormat="1" applyFont="1" applyBorder="1" applyAlignment="1">
      <alignment vertical="center" wrapText="1"/>
    </xf>
    <xf numFmtId="9" fontId="31" fillId="0" borderId="50" xfId="0" applyNumberFormat="1" applyFont="1" applyBorder="1" applyAlignment="1">
      <alignment horizontal="center" vertical="center"/>
    </xf>
    <xf numFmtId="4" fontId="31" fillId="0" borderId="50" xfId="0" applyNumberFormat="1" applyFont="1" applyBorder="1" applyAlignment="1">
      <alignment horizontal="right" vertical="center" wrapText="1"/>
    </xf>
    <xf numFmtId="169" fontId="31" fillId="0" borderId="49" xfId="0" applyNumberFormat="1" applyFont="1" applyBorder="1" applyAlignment="1">
      <alignment vertical="center"/>
    </xf>
    <xf numFmtId="169" fontId="31" fillId="2" borderId="50" xfId="0" applyNumberFormat="1" applyFont="1" applyFill="1" applyBorder="1" applyAlignment="1">
      <alignment horizontal="right" vertical="center" wrapText="1"/>
    </xf>
    <xf numFmtId="169" fontId="31" fillId="0" borderId="50" xfId="0" applyNumberFormat="1" applyFont="1" applyFill="1" applyBorder="1" applyAlignment="1">
      <alignment horizontal="right" vertical="center" wrapText="1"/>
    </xf>
    <xf numFmtId="169" fontId="23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 wrapText="1"/>
    </xf>
    <xf numFmtId="0" fontId="17" fillId="0" borderId="50" xfId="0" applyFont="1" applyFill="1" applyBorder="1"/>
    <xf numFmtId="0" fontId="0" fillId="9" borderId="0" xfId="0" applyFill="1"/>
    <xf numFmtId="0" fontId="17" fillId="9" borderId="50" xfId="0" applyFont="1" applyFill="1" applyBorder="1"/>
    <xf numFmtId="9" fontId="34" fillId="8" borderId="0" xfId="2" applyFont="1" applyFill="1" applyAlignment="1">
      <alignment horizontal="center" vertical="center"/>
    </xf>
    <xf numFmtId="4" fontId="34" fillId="8" borderId="0" xfId="0" applyNumberFormat="1" applyFont="1" applyFill="1" applyAlignment="1">
      <alignment horizontal="center" vertical="center"/>
    </xf>
    <xf numFmtId="4" fontId="17" fillId="8" borderId="0" xfId="0" applyNumberFormat="1" applyFont="1" applyFill="1" applyAlignment="1">
      <alignment vertical="center"/>
    </xf>
    <xf numFmtId="0" fontId="17" fillId="8" borderId="0" xfId="0" applyFont="1" applyFill="1" applyAlignment="1">
      <alignment vertical="center"/>
    </xf>
    <xf numFmtId="0" fontId="31" fillId="7" borderId="50" xfId="0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68" fontId="20" fillId="0" borderId="1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right" vertical="center" wrapText="1"/>
    </xf>
    <xf numFmtId="169" fontId="20" fillId="0" borderId="49" xfId="0" applyNumberFormat="1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0" fillId="0" borderId="40" xfId="0" applyNumberFormat="1" applyFont="1" applyFill="1" applyBorder="1" applyAlignment="1">
      <alignment horizontal="right" vertical="center" wrapText="1"/>
    </xf>
    <xf numFmtId="168" fontId="20" fillId="0" borderId="50" xfId="0" applyNumberFormat="1" applyFont="1" applyFill="1" applyBorder="1" applyAlignment="1">
      <alignment horizontal="center" vertical="center" wrapText="1"/>
    </xf>
    <xf numFmtId="168" fontId="20" fillId="0" borderId="50" xfId="0" applyNumberFormat="1" applyFont="1" applyFill="1" applyBorder="1" applyAlignment="1">
      <alignment horizontal="right" vertical="center" wrapText="1"/>
    </xf>
    <xf numFmtId="0" fontId="20" fillId="0" borderId="50" xfId="0" applyNumberFormat="1" applyFont="1" applyFill="1" applyBorder="1" applyAlignment="1">
      <alignment horizontal="center" vertical="center" wrapText="1"/>
    </xf>
    <xf numFmtId="169" fontId="20" fillId="0" borderId="50" xfId="0" applyNumberFormat="1" applyFont="1" applyFill="1" applyBorder="1" applyAlignment="1">
      <alignment horizontal="right" vertical="center" wrapText="1"/>
    </xf>
    <xf numFmtId="169" fontId="20" fillId="0" borderId="49" xfId="0" applyNumberFormat="1" applyFont="1" applyFill="1" applyBorder="1" applyAlignment="1">
      <alignment horizontal="right" vertical="center" wrapText="1"/>
    </xf>
    <xf numFmtId="169" fontId="20" fillId="0" borderId="0" xfId="0" applyNumberFormat="1" applyFont="1" applyFill="1" applyBorder="1" applyAlignment="1">
      <alignment horizontal="right" vertical="center" wrapText="1"/>
    </xf>
    <xf numFmtId="167" fontId="32" fillId="0" borderId="42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167" fontId="36" fillId="0" borderId="1" xfId="0" applyNumberFormat="1" applyFont="1" applyFill="1" applyBorder="1" applyAlignment="1">
      <alignment horizontal="center" vertical="center"/>
    </xf>
    <xf numFmtId="167" fontId="32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165" fontId="20" fillId="0" borderId="50" xfId="0" applyNumberFormat="1" applyFont="1" applyFill="1" applyBorder="1" applyAlignment="1">
      <alignment horizontal="center" vertical="center" wrapText="1"/>
    </xf>
    <xf numFmtId="165" fontId="23" fillId="0" borderId="50" xfId="0" applyNumberFormat="1" applyFont="1" applyFill="1" applyBorder="1" applyAlignment="1">
      <alignment horizontal="center" vertical="center" wrapText="1"/>
    </xf>
    <xf numFmtId="168" fontId="20" fillId="0" borderId="41" xfId="0" applyNumberFormat="1" applyFont="1" applyFill="1" applyBorder="1" applyAlignment="1">
      <alignment horizontal="right" vertical="center" wrapText="1"/>
    </xf>
    <xf numFmtId="169" fontId="20" fillId="0" borderId="43" xfId="0" applyNumberFormat="1" applyFont="1" applyFill="1" applyBorder="1" applyAlignment="1">
      <alignment vertical="center"/>
    </xf>
    <xf numFmtId="169" fontId="20" fillId="0" borderId="41" xfId="0" applyNumberFormat="1" applyFont="1" applyFill="1" applyBorder="1" applyAlignment="1">
      <alignment vertical="center" wrapText="1"/>
    </xf>
    <xf numFmtId="169" fontId="28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6" fillId="0" borderId="0" xfId="0" applyFont="1" applyFill="1"/>
    <xf numFmtId="0" fontId="34" fillId="0" borderId="41" xfId="0" applyFont="1" applyFill="1" applyBorder="1" applyAlignment="1">
      <alignment vertical="center"/>
    </xf>
    <xf numFmtId="168" fontId="20" fillId="0" borderId="43" xfId="0" applyNumberFormat="1" applyFont="1" applyFill="1" applyBorder="1" applyAlignment="1">
      <alignment horizontal="right" vertical="center" wrapText="1"/>
    </xf>
    <xf numFmtId="9" fontId="20" fillId="0" borderId="43" xfId="0" applyNumberFormat="1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vertical="center"/>
    </xf>
    <xf numFmtId="168" fontId="23" fillId="0" borderId="41" xfId="0" applyNumberFormat="1" applyFont="1" applyFill="1" applyBorder="1" applyAlignment="1">
      <alignment horizontal="right" vertical="center" wrapText="1"/>
    </xf>
    <xf numFmtId="169" fontId="23" fillId="0" borderId="43" xfId="0" applyNumberFormat="1" applyFont="1" applyFill="1" applyBorder="1" applyAlignment="1">
      <alignment vertical="center"/>
    </xf>
    <xf numFmtId="169" fontId="23" fillId="0" borderId="41" xfId="0" applyNumberFormat="1" applyFont="1" applyFill="1" applyBorder="1" applyAlignment="1">
      <alignment vertical="center" wrapText="1"/>
    </xf>
    <xf numFmtId="4" fontId="23" fillId="0" borderId="41" xfId="0" applyNumberFormat="1" applyFont="1" applyFill="1" applyBorder="1" applyAlignment="1">
      <alignment horizontal="right" vertical="center" wrapText="1"/>
    </xf>
    <xf numFmtId="169" fontId="23" fillId="0" borderId="1" xfId="0" applyNumberFormat="1" applyFont="1" applyFill="1" applyBorder="1" applyAlignment="1">
      <alignment vertical="center" wrapText="1"/>
    </xf>
    <xf numFmtId="169" fontId="33" fillId="0" borderId="1" xfId="0" applyNumberFormat="1" applyFont="1" applyFill="1" applyBorder="1" applyAlignment="1">
      <alignment vertical="center" wrapText="1"/>
    </xf>
    <xf numFmtId="169" fontId="36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 shrinkToFit="1"/>
    </xf>
    <xf numFmtId="0" fontId="35" fillId="0" borderId="1" xfId="0" applyFont="1" applyFill="1" applyBorder="1" applyAlignment="1">
      <alignment horizontal="center" vertical="center" wrapText="1" shrinkToFi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center" vertical="center" wrapText="1"/>
    </xf>
    <xf numFmtId="0" fontId="33" fillId="0" borderId="44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3" fillId="0" borderId="47" xfId="0" applyFont="1" applyFill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</cellXfs>
  <cellStyles count="10">
    <cellStyle name="Dziesiętny 2" xfId="4"/>
    <cellStyle name="Normalny" xfId="0" builtinId="0"/>
    <cellStyle name="Normalny 2" xfId="3"/>
    <cellStyle name="Normalny 2 2" xfId="5"/>
    <cellStyle name="Normalny 2 3" xfId="7"/>
    <cellStyle name="Normalny 2_Arkusz5" xfId="9"/>
    <cellStyle name="Normalny 3" xfId="1"/>
    <cellStyle name="Normalny 3 2" xfId="8"/>
    <cellStyle name="Normalny 4" xfId="6"/>
    <cellStyle name="Procentowy 2" xfId="2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2"/>
  <sheetViews>
    <sheetView tabSelected="1" view="pageBreakPreview" zoomScale="90" zoomScaleNormal="75" zoomScaleSheetLayoutView="90" workbookViewId="0">
      <selection activeCell="C10" sqref="C10:C11"/>
    </sheetView>
  </sheetViews>
  <sheetFormatPr defaultColWidth="9.140625" defaultRowHeight="15" x14ac:dyDescent="0.25"/>
  <cols>
    <col min="1" max="1" width="32.140625" style="13" customWidth="1"/>
    <col min="2" max="2" width="10.7109375" style="13" customWidth="1"/>
    <col min="3" max="5" width="20.7109375" style="13" customWidth="1"/>
    <col min="6" max="15" width="15.7109375" style="13" customWidth="1"/>
    <col min="16" max="16" width="9.140625" style="13"/>
    <col min="17" max="17" width="11.7109375" style="13" bestFit="1" customWidth="1"/>
    <col min="18" max="16384" width="9.140625" style="3"/>
  </cols>
  <sheetData>
    <row r="1" spans="1:24" s="10" customFormat="1" ht="30" customHeight="1" thickBot="1" x14ac:dyDescent="0.35">
      <c r="A1" s="7" t="s">
        <v>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  <c r="S1" s="9"/>
      <c r="T1" s="9"/>
      <c r="U1" s="9"/>
      <c r="V1" s="9"/>
      <c r="W1" s="9"/>
      <c r="X1" s="9"/>
    </row>
    <row r="2" spans="1:24" x14ac:dyDescent="0.25">
      <c r="A2" s="11"/>
      <c r="B2" s="11"/>
      <c r="C2" s="11"/>
      <c r="D2" s="11"/>
      <c r="E2" s="11"/>
      <c r="F2" s="366" t="s">
        <v>703</v>
      </c>
      <c r="G2" s="367"/>
      <c r="H2" s="367"/>
      <c r="I2" s="367"/>
      <c r="J2" s="367"/>
      <c r="K2" s="367"/>
      <c r="L2" s="367"/>
      <c r="M2" s="367"/>
      <c r="N2" s="368"/>
      <c r="O2" s="11"/>
      <c r="P2" s="11"/>
      <c r="Q2" s="11"/>
      <c r="R2" s="12"/>
      <c r="S2" s="12"/>
      <c r="T2" s="12"/>
      <c r="U2" s="12"/>
      <c r="V2" s="12"/>
      <c r="W2" s="12"/>
      <c r="X2" s="12"/>
    </row>
    <row r="3" spans="1:24" x14ac:dyDescent="0.25">
      <c r="A3" s="307"/>
      <c r="B3" s="308"/>
      <c r="C3" s="11"/>
      <c r="D3" s="11"/>
      <c r="E3" s="11"/>
      <c r="F3" s="369"/>
      <c r="G3" s="370"/>
      <c r="H3" s="370"/>
      <c r="I3" s="370"/>
      <c r="J3" s="370"/>
      <c r="K3" s="370"/>
      <c r="L3" s="370"/>
      <c r="M3" s="370"/>
      <c r="N3" s="371"/>
      <c r="X3" s="12"/>
    </row>
    <row r="4" spans="1:24" x14ac:dyDescent="0.25">
      <c r="A4" s="309" t="s">
        <v>705</v>
      </c>
      <c r="B4" s="310"/>
      <c r="C4" s="15"/>
      <c r="D4" s="15"/>
      <c r="E4" s="15"/>
      <c r="F4" s="369"/>
      <c r="G4" s="370"/>
      <c r="H4" s="370"/>
      <c r="I4" s="370"/>
      <c r="J4" s="370"/>
      <c r="K4" s="370"/>
      <c r="L4" s="370"/>
      <c r="M4" s="370"/>
      <c r="N4" s="371"/>
      <c r="X4" s="16"/>
    </row>
    <row r="5" spans="1:24" x14ac:dyDescent="0.25">
      <c r="A5" s="310"/>
      <c r="B5" s="310"/>
      <c r="C5" s="15"/>
      <c r="D5" s="15"/>
      <c r="E5" s="15"/>
      <c r="F5" s="369"/>
      <c r="G5" s="370"/>
      <c r="H5" s="370"/>
      <c r="I5" s="370"/>
      <c r="J5" s="370"/>
      <c r="K5" s="370"/>
      <c r="L5" s="370"/>
      <c r="M5" s="370"/>
      <c r="N5" s="371"/>
      <c r="X5" s="12"/>
    </row>
    <row r="6" spans="1:24" x14ac:dyDescent="0.25">
      <c r="A6" s="309" t="s">
        <v>706</v>
      </c>
      <c r="B6" s="310"/>
      <c r="C6" s="15"/>
      <c r="D6" s="15"/>
      <c r="E6" s="15"/>
      <c r="F6" s="369"/>
      <c r="G6" s="370"/>
      <c r="H6" s="370"/>
      <c r="I6" s="370"/>
      <c r="J6" s="370"/>
      <c r="K6" s="370"/>
      <c r="L6" s="370"/>
      <c r="M6" s="370"/>
      <c r="N6" s="371"/>
      <c r="X6" s="16"/>
    </row>
    <row r="7" spans="1:24" ht="15.75" thickBot="1" x14ac:dyDescent="0.3">
      <c r="A7" s="310"/>
      <c r="B7" s="310"/>
      <c r="C7" s="15"/>
      <c r="D7" s="15"/>
      <c r="E7" s="15"/>
      <c r="F7" s="372"/>
      <c r="G7" s="373"/>
      <c r="H7" s="373"/>
      <c r="I7" s="373"/>
      <c r="J7" s="373"/>
      <c r="K7" s="373"/>
      <c r="L7" s="373"/>
      <c r="M7" s="373"/>
      <c r="N7" s="374"/>
      <c r="X7" s="12"/>
    </row>
    <row r="8" spans="1:24" x14ac:dyDescent="0.25">
      <c r="A8" s="15"/>
      <c r="B8" s="15"/>
      <c r="C8" s="15"/>
      <c r="D8" s="15"/>
      <c r="E8" s="15"/>
      <c r="F8" s="17"/>
      <c r="G8" s="17"/>
      <c r="H8" s="17"/>
      <c r="I8" s="17"/>
      <c r="J8" s="17"/>
      <c r="K8" s="17"/>
      <c r="L8" s="17"/>
      <c r="M8" s="17"/>
      <c r="N8" s="17"/>
      <c r="X8" s="12"/>
    </row>
    <row r="9" spans="1:24" ht="20.100000000000001" customHeight="1" thickBot="1" x14ac:dyDescent="0.3">
      <c r="A9" s="14" t="s">
        <v>0</v>
      </c>
      <c r="B9" s="15"/>
      <c r="C9" s="15"/>
      <c r="D9" s="15"/>
      <c r="E9" s="15"/>
      <c r="F9" s="17"/>
      <c r="G9" s="17"/>
      <c r="H9" s="17"/>
      <c r="I9" s="17"/>
      <c r="J9" s="17"/>
      <c r="K9" s="17"/>
      <c r="L9" s="17"/>
      <c r="M9" s="17"/>
      <c r="N9" s="17"/>
      <c r="X9" s="12"/>
    </row>
    <row r="10" spans="1:24" ht="20.100000000000001" customHeight="1" x14ac:dyDescent="0.25">
      <c r="A10" s="375" t="s">
        <v>1</v>
      </c>
      <c r="B10" s="377" t="s">
        <v>34</v>
      </c>
      <c r="C10" s="379" t="s">
        <v>18</v>
      </c>
      <c r="D10" s="381" t="s">
        <v>19</v>
      </c>
      <c r="E10" s="383" t="s">
        <v>20</v>
      </c>
      <c r="F10" s="54"/>
      <c r="G10" s="42"/>
      <c r="H10" s="43"/>
      <c r="I10" s="42"/>
      <c r="J10" s="43" t="s">
        <v>12</v>
      </c>
      <c r="K10" s="42"/>
      <c r="L10" s="42"/>
      <c r="M10" s="42"/>
      <c r="N10" s="43"/>
      <c r="O10" s="44"/>
      <c r="P10" s="30"/>
      <c r="Q10" s="30"/>
      <c r="R10" s="2"/>
      <c r="S10" s="2"/>
      <c r="T10" s="2"/>
      <c r="U10" s="2"/>
      <c r="X10" s="12"/>
    </row>
    <row r="11" spans="1:24" s="1" customFormat="1" ht="20.100000000000001" customHeight="1" thickBot="1" x14ac:dyDescent="0.3">
      <c r="A11" s="376"/>
      <c r="B11" s="378"/>
      <c r="C11" s="380"/>
      <c r="D11" s="382"/>
      <c r="E11" s="384"/>
      <c r="F11" s="60">
        <v>2019</v>
      </c>
      <c r="G11" s="61">
        <v>2020</v>
      </c>
      <c r="H11" s="61">
        <v>2021</v>
      </c>
      <c r="I11" s="61">
        <v>2022</v>
      </c>
      <c r="J11" s="61">
        <v>2023</v>
      </c>
      <c r="K11" s="61">
        <v>2024</v>
      </c>
      <c r="L11" s="61">
        <v>2025</v>
      </c>
      <c r="M11" s="61">
        <v>2026</v>
      </c>
      <c r="N11" s="61">
        <v>2027</v>
      </c>
      <c r="O11" s="62">
        <v>2028</v>
      </c>
      <c r="P11" s="17"/>
      <c r="Q11" s="17"/>
      <c r="R11" s="17"/>
      <c r="S11" s="17"/>
      <c r="T11" s="17"/>
      <c r="U11" s="17"/>
      <c r="V11" s="18"/>
      <c r="W11" s="18"/>
      <c r="X11" s="18"/>
    </row>
    <row r="12" spans="1:24" ht="39.950000000000003" customHeight="1" thickTop="1" x14ac:dyDescent="0.25">
      <c r="A12" s="64" t="s">
        <v>36</v>
      </c>
      <c r="B12" s="65">
        <f>COUNTA('pow podst'!K3:K44)</f>
        <v>42</v>
      </c>
      <c r="C12" s="66">
        <f>SUM('pow podst'!J3:J44)</f>
        <v>248925599.38999999</v>
      </c>
      <c r="D12" s="67">
        <f>SUM('pow podst'!L3:L44)</f>
        <v>102635740.34</v>
      </c>
      <c r="E12" s="68">
        <f>SUM('pow podst'!K3:K44)</f>
        <v>146289859.05000001</v>
      </c>
      <c r="F12" s="69">
        <f>SUM('pow podst'!N3:N44)</f>
        <v>0</v>
      </c>
      <c r="G12" s="66">
        <f>SUM('pow podst'!O3:O44)</f>
        <v>0</v>
      </c>
      <c r="H12" s="66">
        <f>SUM('pow podst'!P3:P44)</f>
        <v>13213816.609999999</v>
      </c>
      <c r="I12" s="66">
        <f>SUM('pow podst'!Q3:Q44)</f>
        <v>16492582.65</v>
      </c>
      <c r="J12" s="66">
        <f>SUM('pow podst'!R3:R44)</f>
        <v>106515875.3</v>
      </c>
      <c r="K12" s="66">
        <f>SUM('pow podst'!S3:S44)</f>
        <v>10067584.49</v>
      </c>
      <c r="L12" s="66">
        <f>SUM('pow podst'!T3:T44)</f>
        <v>0</v>
      </c>
      <c r="M12" s="66">
        <f>SUM('pow podst'!U3:U44)</f>
        <v>0</v>
      </c>
      <c r="N12" s="66">
        <f>SUM('pow podst'!V3:V44)</f>
        <v>0</v>
      </c>
      <c r="O12" s="66">
        <f>SUM('pow podst'!W3:W44)</f>
        <v>0</v>
      </c>
      <c r="P12" s="19" t="b">
        <f>C12=(D12+E12)</f>
        <v>1</v>
      </c>
      <c r="Q12" s="33" t="b">
        <f>E12=SUM(F12:O12)</f>
        <v>1</v>
      </c>
      <c r="R12" s="20"/>
      <c r="S12" s="20"/>
      <c r="T12" s="21"/>
      <c r="U12" s="21"/>
      <c r="V12" s="22"/>
      <c r="W12" s="12"/>
      <c r="X12" s="12"/>
    </row>
    <row r="13" spans="1:24" ht="39.950000000000003" customHeight="1" x14ac:dyDescent="0.25">
      <c r="A13" s="70" t="s">
        <v>37</v>
      </c>
      <c r="B13" s="110">
        <f>COUNTIF('pow podst'!C3:C44,"K")</f>
        <v>8</v>
      </c>
      <c r="C13" s="111">
        <f>SUMIF('pow podst'!C3:C44,"K",'pow podst'!J3:J44)</f>
        <v>65437359.710000001</v>
      </c>
      <c r="D13" s="112">
        <f>SUMIF('pow podst'!C3:C44,"K",'pow podst'!L3:L44)</f>
        <v>27286474.34</v>
      </c>
      <c r="E13" s="37">
        <f>SUMIF('pow podst'!C3:C44,"K",'pow podst'!K3:K44)</f>
        <v>38150885.369999997</v>
      </c>
      <c r="F13" s="119">
        <f>SUMIF('pow podst'!$C$3:$C$44,"K",'pow podst'!N3:N44)</f>
        <v>0</v>
      </c>
      <c r="G13" s="119">
        <f>SUMIF('pow podst'!$C$3:$C$44,"K",'pow podst'!O3:O44)</f>
        <v>0</v>
      </c>
      <c r="H13" s="119">
        <f>SUMIF('pow podst'!$C$3:$C$44,"K",'pow podst'!P3:P44)</f>
        <v>13213816.609999999</v>
      </c>
      <c r="I13" s="119">
        <f>SUMIF('pow podst'!$C$3:$C$44,"K",'pow podst'!Q3:Q44)</f>
        <v>16492582.65</v>
      </c>
      <c r="J13" s="119">
        <f>SUMIF('pow podst'!$C$3:$C$44,"K",'pow podst'!R3:R44)</f>
        <v>8444486.1099999994</v>
      </c>
      <c r="K13" s="119">
        <f>SUMIF('pow podst'!$C$3:$C$44,"K",'pow podst'!S3:S44)</f>
        <v>0</v>
      </c>
      <c r="L13" s="119">
        <f>SUMIF('pow podst'!$C$3:$C$44,"K",'pow podst'!T3:T44)</f>
        <v>0</v>
      </c>
      <c r="M13" s="119">
        <f>SUMIF('pow podst'!$C$3:$C$44,"K",'pow podst'!U3:U44)</f>
        <v>0</v>
      </c>
      <c r="N13" s="119">
        <f>SUMIF('pow podst'!$C$3:$C$44,"K",'pow podst'!V3:V44)</f>
        <v>0</v>
      </c>
      <c r="O13" s="119">
        <f>SUMIF('pow podst'!$C$3:$C$44,"K",'pow podst'!W3:W44)</f>
        <v>0</v>
      </c>
      <c r="P13" s="19" t="b">
        <f t="shared" ref="P13:P22" si="0">C13=(D13+E13)</f>
        <v>1</v>
      </c>
      <c r="Q13" s="33" t="b">
        <f t="shared" ref="Q13:Q19" si="1">E13=SUM(F13:O13)</f>
        <v>1</v>
      </c>
      <c r="R13" s="20"/>
      <c r="S13" s="20"/>
      <c r="T13" s="21"/>
      <c r="U13" s="21"/>
      <c r="V13" s="22"/>
      <c r="W13" s="12"/>
      <c r="X13" s="12"/>
    </row>
    <row r="14" spans="1:24" ht="39.950000000000003" customHeight="1" x14ac:dyDescent="0.25">
      <c r="A14" s="71" t="s">
        <v>38</v>
      </c>
      <c r="B14" s="113">
        <f>COUNTIF('pow podst'!C3:C44,"N")</f>
        <v>31</v>
      </c>
      <c r="C14" s="114">
        <f>SUMIF('pow podst'!C3:C44,"N",'pow podst'!J3:J44)</f>
        <v>157310772.69999999</v>
      </c>
      <c r="D14" s="115">
        <f>SUMIF('pow podst'!C3:C44,"N",'pow podst'!L3:L44)</f>
        <v>62260532.509999998</v>
      </c>
      <c r="E14" s="36">
        <f>SUMIF('pow podst'!C3:C44,"N",'pow podst'!K3:K44)</f>
        <v>95050240.189999998</v>
      </c>
      <c r="F14" s="120">
        <f>SUMIF('pow podst'!$C$3:$C$44,"N",'pow podst'!N3:N44)</f>
        <v>0</v>
      </c>
      <c r="G14" s="120">
        <f>SUMIF('pow podst'!$C$3:$C$44,"N",'pow podst'!O3:O44)</f>
        <v>0</v>
      </c>
      <c r="H14" s="120">
        <f>SUMIF('pow podst'!$C$3:$C$44,"N",'pow podst'!P3:P44)</f>
        <v>0</v>
      </c>
      <c r="I14" s="120">
        <f>SUMIF('pow podst'!$C$3:$C$44,"N",'pow podst'!Q3:Q44)</f>
        <v>0</v>
      </c>
      <c r="J14" s="120">
        <f>SUMIF('pow podst'!$C$3:$C$44,"N",'pow podst'!R3:R44)</f>
        <v>95050240.189999998</v>
      </c>
      <c r="K14" s="120">
        <f>SUMIF('pow podst'!$C$3:$C$44,"N",'pow podst'!S3:S44)</f>
        <v>0</v>
      </c>
      <c r="L14" s="120">
        <f>SUMIF('pow podst'!$C$3:$C$44,"N",'pow podst'!T3:T44)</f>
        <v>0</v>
      </c>
      <c r="M14" s="120">
        <f>SUMIF('pow podst'!$C$3:$C$44,"N",'pow podst'!U3:U44)</f>
        <v>0</v>
      </c>
      <c r="N14" s="120">
        <f>SUMIF('pow podst'!$C$3:$C$44,"N",'pow podst'!V3:V44)</f>
        <v>0</v>
      </c>
      <c r="O14" s="120">
        <f>SUMIF('pow podst'!$C$3:$C$44,"N",'pow podst'!W3:W44)</f>
        <v>0</v>
      </c>
      <c r="P14" s="19" t="b">
        <f t="shared" si="0"/>
        <v>1</v>
      </c>
      <c r="Q14" s="33" t="b">
        <f t="shared" si="1"/>
        <v>1</v>
      </c>
      <c r="R14" s="20"/>
      <c r="S14" s="20"/>
      <c r="T14" s="21"/>
      <c r="U14" s="21"/>
      <c r="V14" s="22"/>
      <c r="W14" s="12"/>
      <c r="X14" s="12"/>
    </row>
    <row r="15" spans="1:24" ht="39.950000000000003" customHeight="1" thickBot="1" x14ac:dyDescent="0.3">
      <c r="A15" s="72" t="s">
        <v>39</v>
      </c>
      <c r="B15" s="116">
        <f>COUNTIF('pow podst'!C3:C44,"W")</f>
        <v>3</v>
      </c>
      <c r="C15" s="117">
        <f>SUMIF('pow podst'!C3:C44,"W",'pow podst'!J3:J44)</f>
        <v>26177466.98</v>
      </c>
      <c r="D15" s="118">
        <f>SUMIF('pow podst'!C3:C44,"W",'pow podst'!L3:L44)</f>
        <v>13088733.49</v>
      </c>
      <c r="E15" s="73">
        <f>SUMIF('pow podst'!C3:C44,"W",'pow podst'!K3:K44)</f>
        <v>13088733.49</v>
      </c>
      <c r="F15" s="121">
        <f>SUMIF('pow podst'!$C$3:$C$44,"W",'pow podst'!N3:N44)</f>
        <v>0</v>
      </c>
      <c r="G15" s="121">
        <f>SUMIF('pow podst'!$C$3:$C$44,"W",'pow podst'!O3:O44)</f>
        <v>0</v>
      </c>
      <c r="H15" s="121">
        <f>SUMIF('pow podst'!$C$3:$C$44,"W",'pow podst'!P3:P44)</f>
        <v>0</v>
      </c>
      <c r="I15" s="121">
        <f>SUMIF('pow podst'!$C$3:$C$44,"W",'pow podst'!Q3:Q44)</f>
        <v>0</v>
      </c>
      <c r="J15" s="121">
        <f>SUMIF('pow podst'!$C$3:$C$44,"W",'pow podst'!R3:R44)</f>
        <v>3021149</v>
      </c>
      <c r="K15" s="121">
        <f>SUMIF('pow podst'!$C$3:$C$44,"W",'pow podst'!S3:S44)</f>
        <v>10067584.49</v>
      </c>
      <c r="L15" s="121">
        <f>SUMIF('pow podst'!$C$3:$C$44,"W",'pow podst'!T3:T44)</f>
        <v>0</v>
      </c>
      <c r="M15" s="121">
        <f>SUMIF('pow podst'!$C$3:$C$44,"W",'pow podst'!U3:U44)</f>
        <v>0</v>
      </c>
      <c r="N15" s="121">
        <f>SUMIF('pow podst'!$C$3:$C$44,"W",'pow podst'!V3:V44)</f>
        <v>0</v>
      </c>
      <c r="O15" s="121">
        <f>SUMIF('pow podst'!$C$3:$C$44,"W",'pow podst'!W3:W44)</f>
        <v>0</v>
      </c>
      <c r="P15" s="19" t="b">
        <f t="shared" si="0"/>
        <v>1</v>
      </c>
      <c r="Q15" s="33" t="b">
        <f t="shared" si="1"/>
        <v>1</v>
      </c>
      <c r="R15" s="20"/>
      <c r="S15" s="20"/>
      <c r="T15" s="21"/>
      <c r="U15" s="21"/>
      <c r="V15" s="22"/>
      <c r="W15" s="12"/>
      <c r="X15" s="12"/>
    </row>
    <row r="16" spans="1:24" ht="39.950000000000003" customHeight="1" thickTop="1" x14ac:dyDescent="0.25">
      <c r="A16" s="64" t="s">
        <v>40</v>
      </c>
      <c r="B16" s="65">
        <f>COUNTA('gm podst'!L3:L110)</f>
        <v>108</v>
      </c>
      <c r="C16" s="66">
        <f>SUM('gm podst'!K3:K110)</f>
        <v>286368713.56</v>
      </c>
      <c r="D16" s="67">
        <f>SUM('gm podst'!M3:M110)</f>
        <v>121649561.8</v>
      </c>
      <c r="E16" s="68">
        <f>SUM('gm podst'!L3:L110)</f>
        <v>164719151.75999999</v>
      </c>
      <c r="F16" s="122">
        <f>SUM('gm podst'!O3:O110)</f>
        <v>0</v>
      </c>
      <c r="G16" s="123">
        <f>SUM('gm podst'!P3:P110)</f>
        <v>78432.23</v>
      </c>
      <c r="H16" s="123">
        <f>SUM('gm podst'!Q3:Q110)</f>
        <v>446289</v>
      </c>
      <c r="I16" s="123">
        <f>SUM('gm podst'!R3:R110)</f>
        <v>14868625.939999999</v>
      </c>
      <c r="J16" s="123">
        <f>SUM('gm podst'!S3:S110)</f>
        <v>126830309.72</v>
      </c>
      <c r="K16" s="123">
        <f>SUM('gm podst'!T3:T110)</f>
        <v>22495494.870000001</v>
      </c>
      <c r="L16" s="123">
        <f>SUM('gm podst'!U3:U110)</f>
        <v>0</v>
      </c>
      <c r="M16" s="123">
        <f>SUM('gm podst'!V3:V110)</f>
        <v>0</v>
      </c>
      <c r="N16" s="123">
        <f>SUM('gm podst'!W3:W110)</f>
        <v>0</v>
      </c>
      <c r="O16" s="123">
        <f>SUM('gm podst'!X3:X110)</f>
        <v>0</v>
      </c>
      <c r="P16" s="19" t="b">
        <f t="shared" si="0"/>
        <v>1</v>
      </c>
      <c r="Q16" s="33" t="b">
        <f t="shared" si="1"/>
        <v>1</v>
      </c>
      <c r="R16" s="20"/>
      <c r="S16" s="20"/>
      <c r="T16" s="21"/>
      <c r="U16" s="21"/>
      <c r="V16" s="21"/>
      <c r="W16" s="21"/>
      <c r="X16" s="21"/>
    </row>
    <row r="17" spans="1:24" ht="39.950000000000003" customHeight="1" x14ac:dyDescent="0.25">
      <c r="A17" s="70" t="s">
        <v>37</v>
      </c>
      <c r="B17" s="110">
        <f>COUNTIF('gm podst'!C3:C110,"K")</f>
        <v>6</v>
      </c>
      <c r="C17" s="111">
        <f>SUMIF('gm podst'!C3:C110,"K",'gm podst'!K3:K110)</f>
        <v>57628413.219999999</v>
      </c>
      <c r="D17" s="112">
        <f>SUMIF('gm podst'!C3:C110,"K",'gm podst'!M3:M110)</f>
        <v>26834640.82</v>
      </c>
      <c r="E17" s="37">
        <f>SUMIF('gm podst'!C3:C110,"K",'gm podst'!L3:L110)</f>
        <v>30793772.399999999</v>
      </c>
      <c r="F17" s="119">
        <f>SUMIF('gm podst'!$C$3:$C$110,"K",'gm podst'!O3:O110)</f>
        <v>0</v>
      </c>
      <c r="G17" s="119">
        <f>SUMIF('gm podst'!$C$3:$C$110,"K",'gm podst'!P3:P110)</f>
        <v>78432.23</v>
      </c>
      <c r="H17" s="119">
        <f>SUMIF('gm podst'!$C$3:$C$110,"K",'gm podst'!Q3:Q110)</f>
        <v>446289</v>
      </c>
      <c r="I17" s="119">
        <f>SUMIF('gm podst'!$C$3:$C$110,"K",'gm podst'!R3:R110)</f>
        <v>14868625.939999999</v>
      </c>
      <c r="J17" s="119">
        <f>SUMIF('gm podst'!$C$3:$C$110,"K",'gm podst'!S3:S110)</f>
        <v>11705431.41</v>
      </c>
      <c r="K17" s="119">
        <f>SUMIF('gm podst'!$C$3:$C$110,"K",'gm podst'!T3:T110)</f>
        <v>3694993.82</v>
      </c>
      <c r="L17" s="119">
        <f>SUMIF('gm podst'!$C$3:$C$110,"K",'gm podst'!U3:U110)</f>
        <v>0</v>
      </c>
      <c r="M17" s="119">
        <f>SUMIF('gm podst'!$C$3:$C$110,"K",'gm podst'!V3:V110)</f>
        <v>0</v>
      </c>
      <c r="N17" s="119">
        <f>SUMIF('gm podst'!$C$3:$C$110,"K",'gm podst'!W3:W110)</f>
        <v>0</v>
      </c>
      <c r="O17" s="119">
        <f>SUMIF('gm podst'!$C$3:$C$110,"K",'gm podst'!X3:X110)</f>
        <v>0</v>
      </c>
      <c r="P17" s="19" t="b">
        <f t="shared" si="0"/>
        <v>1</v>
      </c>
      <c r="Q17" s="33" t="b">
        <f t="shared" si="1"/>
        <v>1</v>
      </c>
      <c r="R17" s="20"/>
      <c r="S17" s="20"/>
      <c r="T17" s="21"/>
      <c r="U17" s="21"/>
      <c r="V17" s="21"/>
      <c r="W17" s="21"/>
      <c r="X17" s="21"/>
    </row>
    <row r="18" spans="1:24" ht="39.950000000000003" customHeight="1" x14ac:dyDescent="0.25">
      <c r="A18" s="71" t="s">
        <v>38</v>
      </c>
      <c r="B18" s="113">
        <f>COUNTIF('gm podst'!C3:C110,"N")</f>
        <v>95</v>
      </c>
      <c r="C18" s="114">
        <f>SUMIF('gm podst'!C3:C110,"N",'gm podst'!K3:K110)</f>
        <v>173000064.06999999</v>
      </c>
      <c r="D18" s="115">
        <f>SUMIF('gm podst'!C3:C110,"N",'gm podst'!M3:M110)</f>
        <v>76131254.349999994</v>
      </c>
      <c r="E18" s="36">
        <f>SUMIF('gm podst'!C3:C110,"N",'gm podst'!L3:L110)</f>
        <v>96868809.719999999</v>
      </c>
      <c r="F18" s="120">
        <f>SUMIF('gm podst'!$C$3:$C$110,"N",'gm podst'!O3:O110)</f>
        <v>0</v>
      </c>
      <c r="G18" s="120">
        <f>SUMIF('gm podst'!$C$3:$C$110,"N",'gm podst'!P3:P110)</f>
        <v>0</v>
      </c>
      <c r="H18" s="120">
        <f>SUMIF('gm podst'!$C$3:$C$110,"N",'gm podst'!Q3:Q110)</f>
        <v>0</v>
      </c>
      <c r="I18" s="120">
        <f>SUMIF('gm podst'!$C$3:$C$110,"N",'gm podst'!R3:R110)</f>
        <v>0</v>
      </c>
      <c r="J18" s="120">
        <f>SUMIF('gm podst'!$C$3:$C$110,"N",'gm podst'!S3:S110)</f>
        <v>96868809.719999999</v>
      </c>
      <c r="K18" s="120">
        <f>SUMIF('gm podst'!$C$3:$C$110,"N",'gm podst'!T3:T110)</f>
        <v>0</v>
      </c>
      <c r="L18" s="120">
        <f>SUMIF('gm podst'!$C$3:$C$110,"N",'gm podst'!U3:U110)</f>
        <v>0</v>
      </c>
      <c r="M18" s="120">
        <f>SUMIF('gm podst'!$C$3:$C$110,"N",'gm podst'!V3:V110)</f>
        <v>0</v>
      </c>
      <c r="N18" s="120">
        <f>SUMIF('gm podst'!$C$3:$C$110,"N",'gm podst'!W3:W110)</f>
        <v>0</v>
      </c>
      <c r="O18" s="120">
        <f>SUMIF('gm podst'!$C$3:$C$110,"N",'gm podst'!X3:X110)</f>
        <v>0</v>
      </c>
      <c r="P18" s="19" t="b">
        <f t="shared" si="0"/>
        <v>1</v>
      </c>
      <c r="Q18" s="33" t="b">
        <f t="shared" si="1"/>
        <v>1</v>
      </c>
      <c r="R18" s="20"/>
      <c r="S18" s="20"/>
      <c r="T18" s="21"/>
      <c r="U18" s="21"/>
      <c r="V18" s="21"/>
      <c r="W18" s="21"/>
      <c r="X18" s="21"/>
    </row>
    <row r="19" spans="1:24" ht="39.950000000000003" customHeight="1" thickBot="1" x14ac:dyDescent="0.3">
      <c r="A19" s="72" t="s">
        <v>39</v>
      </c>
      <c r="B19" s="116">
        <f>COUNTIF('gm podst'!C3:C110,"W")</f>
        <v>7</v>
      </c>
      <c r="C19" s="117">
        <f>SUMIF('gm podst'!C3:C110,"W",'gm podst'!K3:K110)</f>
        <v>55740236.270000003</v>
      </c>
      <c r="D19" s="118">
        <f>SUMIF('gm podst'!C3:C110,"W",'gm podst'!M3:M110)</f>
        <v>18683666.629999999</v>
      </c>
      <c r="E19" s="73">
        <f>SUMIF('gm podst'!C3:C110,"W",'gm podst'!L3:L110)</f>
        <v>37056569.640000001</v>
      </c>
      <c r="F19" s="121">
        <f>SUMIF('gm podst'!$C$3:$C$110,"W",'gm podst'!O3:O110)</f>
        <v>0</v>
      </c>
      <c r="G19" s="121">
        <f>SUMIF('gm podst'!$C$3:$C$110,"W",'gm podst'!P3:P110)</f>
        <v>0</v>
      </c>
      <c r="H19" s="121">
        <f>SUMIF('gm podst'!$C$3:$C$110,"W",'gm podst'!Q3:Q110)</f>
        <v>0</v>
      </c>
      <c r="I19" s="121">
        <f>SUMIF('gm podst'!$C$3:$C$110,"W",'gm podst'!R3:R110)</f>
        <v>0</v>
      </c>
      <c r="J19" s="121">
        <f>SUMIF('gm podst'!$C$3:$C$110,"W",'gm podst'!S3:S110)</f>
        <v>18256068.59</v>
      </c>
      <c r="K19" s="121">
        <f>SUMIF('gm podst'!$C$3:$C$110,"W",'gm podst'!T3:T110)</f>
        <v>18800501.050000001</v>
      </c>
      <c r="L19" s="121">
        <f>SUMIF('gm podst'!$C$3:$C$110,"W",'gm podst'!U3:U110)</f>
        <v>0</v>
      </c>
      <c r="M19" s="121">
        <f>SUMIF('gm podst'!$C$3:$C$110,"W",'gm podst'!V3:V110)</f>
        <v>0</v>
      </c>
      <c r="N19" s="121">
        <f>SUMIF('gm podst'!$C$3:$C$110,"W",'gm podst'!W3:W110)</f>
        <v>0</v>
      </c>
      <c r="O19" s="121">
        <f>SUMIF('gm podst'!$C$3:$C$110,"W",'gm podst'!X3:X110)</f>
        <v>0</v>
      </c>
      <c r="P19" s="19" t="b">
        <f t="shared" si="0"/>
        <v>1</v>
      </c>
      <c r="Q19" s="33" t="b">
        <f t="shared" si="1"/>
        <v>1</v>
      </c>
      <c r="R19" s="20"/>
      <c r="S19" s="20"/>
      <c r="T19" s="21"/>
      <c r="U19" s="21"/>
      <c r="V19" s="21"/>
      <c r="W19" s="21"/>
      <c r="X19" s="21"/>
    </row>
    <row r="20" spans="1:24" s="25" customFormat="1" ht="39.950000000000003" customHeight="1" thickTop="1" x14ac:dyDescent="0.25">
      <c r="A20" s="74" t="s">
        <v>41</v>
      </c>
      <c r="B20" s="75">
        <f>B12+B16</f>
        <v>150</v>
      </c>
      <c r="C20" s="76">
        <f>C12+C16</f>
        <v>535294312.94999999</v>
      </c>
      <c r="D20" s="77">
        <f t="shared" ref="C20:K22" si="2">D12+D16</f>
        <v>224285302.13999999</v>
      </c>
      <c r="E20" s="78">
        <f t="shared" si="2"/>
        <v>311009010.81</v>
      </c>
      <c r="F20" s="79">
        <f t="shared" si="2"/>
        <v>0</v>
      </c>
      <c r="G20" s="76">
        <f t="shared" si="2"/>
        <v>78432.23</v>
      </c>
      <c r="H20" s="76">
        <f t="shared" si="2"/>
        <v>13660105.609999999</v>
      </c>
      <c r="I20" s="76">
        <f t="shared" si="2"/>
        <v>31361208.59</v>
      </c>
      <c r="J20" s="76">
        <f t="shared" si="2"/>
        <v>233346185.02000001</v>
      </c>
      <c r="K20" s="76">
        <f t="shared" si="2"/>
        <v>32563079.359999999</v>
      </c>
      <c r="L20" s="76">
        <f t="shared" ref="L20:O20" si="3">L12+L16</f>
        <v>0</v>
      </c>
      <c r="M20" s="76">
        <f t="shared" si="3"/>
        <v>0</v>
      </c>
      <c r="N20" s="76">
        <f t="shared" si="3"/>
        <v>0</v>
      </c>
      <c r="O20" s="76">
        <f t="shared" si="3"/>
        <v>0</v>
      </c>
      <c r="P20" s="19" t="b">
        <f t="shared" si="0"/>
        <v>1</v>
      </c>
      <c r="Q20" s="33" t="b">
        <f t="shared" ref="Q20:Q22" si="4">E20=SUM(F20:O20)</f>
        <v>1</v>
      </c>
      <c r="R20" s="23"/>
      <c r="S20" s="23"/>
      <c r="T20" s="24"/>
      <c r="U20" s="24"/>
      <c r="V20" s="24"/>
      <c r="W20" s="24"/>
      <c r="X20" s="24"/>
    </row>
    <row r="21" spans="1:24" s="25" customFormat="1" ht="39.950000000000003" customHeight="1" x14ac:dyDescent="0.25">
      <c r="A21" s="80" t="s">
        <v>37</v>
      </c>
      <c r="B21" s="45">
        <f>B13+B17</f>
        <v>14</v>
      </c>
      <c r="C21" s="38">
        <f t="shared" si="2"/>
        <v>123065772.93000001</v>
      </c>
      <c r="D21" s="50">
        <f t="shared" si="2"/>
        <v>54121115.159999996</v>
      </c>
      <c r="E21" s="37">
        <f t="shared" si="2"/>
        <v>68944657.769999996</v>
      </c>
      <c r="F21" s="55">
        <f t="shared" si="2"/>
        <v>0</v>
      </c>
      <c r="G21" s="38">
        <f t="shared" si="2"/>
        <v>78432.23</v>
      </c>
      <c r="H21" s="38">
        <f t="shared" si="2"/>
        <v>13660105.609999999</v>
      </c>
      <c r="I21" s="38">
        <f t="shared" si="2"/>
        <v>31361208.59</v>
      </c>
      <c r="J21" s="38">
        <f t="shared" si="2"/>
        <v>20149917.52</v>
      </c>
      <c r="K21" s="38">
        <f t="shared" si="2"/>
        <v>3694993.82</v>
      </c>
      <c r="L21" s="38">
        <f t="shared" ref="L21:O21" si="5">L13+L17</f>
        <v>0</v>
      </c>
      <c r="M21" s="38">
        <f t="shared" si="5"/>
        <v>0</v>
      </c>
      <c r="N21" s="38">
        <f t="shared" si="5"/>
        <v>0</v>
      </c>
      <c r="O21" s="38">
        <f t="shared" si="5"/>
        <v>0</v>
      </c>
      <c r="P21" s="19" t="b">
        <f t="shared" si="0"/>
        <v>1</v>
      </c>
      <c r="Q21" s="33" t="b">
        <f t="shared" si="4"/>
        <v>1</v>
      </c>
      <c r="R21" s="23"/>
      <c r="S21" s="23"/>
      <c r="T21" s="24"/>
      <c r="U21" s="24"/>
      <c r="V21" s="24"/>
      <c r="W21" s="24"/>
      <c r="X21" s="24"/>
    </row>
    <row r="22" spans="1:24" s="25" customFormat="1" ht="39.950000000000003" customHeight="1" x14ac:dyDescent="0.25">
      <c r="A22" s="81" t="s">
        <v>38</v>
      </c>
      <c r="B22" s="46">
        <f>B14+B18</f>
        <v>126</v>
      </c>
      <c r="C22" s="41">
        <f t="shared" si="2"/>
        <v>330310836.76999998</v>
      </c>
      <c r="D22" s="51">
        <f t="shared" si="2"/>
        <v>138391786.86000001</v>
      </c>
      <c r="E22" s="36">
        <f t="shared" si="2"/>
        <v>191919049.91</v>
      </c>
      <c r="F22" s="56">
        <f t="shared" si="2"/>
        <v>0</v>
      </c>
      <c r="G22" s="41">
        <f t="shared" si="2"/>
        <v>0</v>
      </c>
      <c r="H22" s="41">
        <f t="shared" si="2"/>
        <v>0</v>
      </c>
      <c r="I22" s="41">
        <f t="shared" si="2"/>
        <v>0</v>
      </c>
      <c r="J22" s="41">
        <f t="shared" si="2"/>
        <v>191919049.91</v>
      </c>
      <c r="K22" s="41">
        <f t="shared" si="2"/>
        <v>0</v>
      </c>
      <c r="L22" s="41">
        <f t="shared" ref="L22:O22" si="6">L14+L18</f>
        <v>0</v>
      </c>
      <c r="M22" s="41">
        <f t="shared" si="6"/>
        <v>0</v>
      </c>
      <c r="N22" s="41">
        <f t="shared" si="6"/>
        <v>0</v>
      </c>
      <c r="O22" s="41">
        <f t="shared" si="6"/>
        <v>0</v>
      </c>
      <c r="P22" s="19" t="b">
        <f t="shared" si="0"/>
        <v>1</v>
      </c>
      <c r="Q22" s="33" t="b">
        <f t="shared" si="4"/>
        <v>1</v>
      </c>
      <c r="R22" s="23"/>
      <c r="S22" s="23"/>
      <c r="T22" s="24"/>
      <c r="U22" s="24"/>
      <c r="V22" s="24"/>
      <c r="W22" s="24"/>
      <c r="X22" s="24"/>
    </row>
    <row r="23" spans="1:24" s="25" customFormat="1" ht="39.950000000000003" customHeight="1" thickBot="1" x14ac:dyDescent="0.3">
      <c r="A23" s="82" t="s">
        <v>39</v>
      </c>
      <c r="B23" s="83">
        <f>B15+B19</f>
        <v>10</v>
      </c>
      <c r="C23" s="84">
        <f t="shared" ref="C23:K23" si="7">C15+C19</f>
        <v>81917703.25</v>
      </c>
      <c r="D23" s="85">
        <f t="shared" si="7"/>
        <v>31772400.120000001</v>
      </c>
      <c r="E23" s="73">
        <f t="shared" si="7"/>
        <v>50145303.130000003</v>
      </c>
      <c r="F23" s="86">
        <f t="shared" si="7"/>
        <v>0</v>
      </c>
      <c r="G23" s="84">
        <f t="shared" si="7"/>
        <v>0</v>
      </c>
      <c r="H23" s="84">
        <f t="shared" si="7"/>
        <v>0</v>
      </c>
      <c r="I23" s="84">
        <f t="shared" si="7"/>
        <v>0</v>
      </c>
      <c r="J23" s="84">
        <f t="shared" si="7"/>
        <v>21277217.59</v>
      </c>
      <c r="K23" s="84">
        <f t="shared" si="7"/>
        <v>28868085.539999999</v>
      </c>
      <c r="L23" s="84">
        <f t="shared" ref="L23:O23" si="8">L15+L19</f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19" t="b">
        <f t="shared" ref="P23" si="9">C23=(D23+E23)</f>
        <v>1</v>
      </c>
      <c r="Q23" s="33" t="b">
        <f t="shared" ref="Q23" si="10">E23=SUM(F23:O23)</f>
        <v>1</v>
      </c>
      <c r="R23" s="23"/>
      <c r="S23" s="23"/>
      <c r="T23" s="24"/>
      <c r="U23" s="24"/>
      <c r="V23" s="24"/>
      <c r="W23" s="24"/>
      <c r="X23" s="24"/>
    </row>
    <row r="24" spans="1:24" ht="39.950000000000003" customHeight="1" thickTop="1" x14ac:dyDescent="0.25">
      <c r="A24" s="64" t="s">
        <v>2</v>
      </c>
      <c r="B24" s="65">
        <f>COUNTA('pow rez'!K3:K29)</f>
        <v>27</v>
      </c>
      <c r="C24" s="66">
        <f>SUM('pow rez'!J3:J29)</f>
        <v>146666612.84</v>
      </c>
      <c r="D24" s="67">
        <f>SUM('pow rez'!L3:L29)</f>
        <v>59329207.240000002</v>
      </c>
      <c r="E24" s="68">
        <f>SUM('pow rez'!K3:K29)</f>
        <v>87337405.599999994</v>
      </c>
      <c r="F24" s="69">
        <f>SUM('pow rez'!N3:N29)</f>
        <v>0</v>
      </c>
      <c r="G24" s="66">
        <f>SUM('pow rez'!O3:O29)</f>
        <v>0</v>
      </c>
      <c r="H24" s="66">
        <f>SUM('pow rez'!P3:P29)</f>
        <v>0</v>
      </c>
      <c r="I24" s="66">
        <f>SUM('pow rez'!Q3:Q29)</f>
        <v>0</v>
      </c>
      <c r="J24" s="66">
        <f>SUM('pow rez'!R3:R29)</f>
        <v>75678114</v>
      </c>
      <c r="K24" s="66">
        <f>SUM('pow rez'!S3:S29)</f>
        <v>11659291.6</v>
      </c>
      <c r="L24" s="66">
        <f>SUM('pow rez'!T3:T29)</f>
        <v>0</v>
      </c>
      <c r="M24" s="66">
        <f>SUM('pow rez'!U3:U29)</f>
        <v>0</v>
      </c>
      <c r="N24" s="66">
        <f>SUM('pow rez'!V3:V29)</f>
        <v>0</v>
      </c>
      <c r="O24" s="66">
        <f>SUM('pow rez'!W3:W29)</f>
        <v>0</v>
      </c>
      <c r="P24" s="19" t="b">
        <f t="shared" ref="P24:P35" si="11">C24=(D24+E24)</f>
        <v>1</v>
      </c>
      <c r="Q24" s="33" t="b">
        <f t="shared" ref="Q24:Q34" si="12">E24=SUM(F24:O24)</f>
        <v>1</v>
      </c>
      <c r="R24" s="20"/>
      <c r="S24" s="20"/>
      <c r="T24" s="21"/>
      <c r="U24" s="21"/>
      <c r="V24" s="21"/>
      <c r="W24" s="21"/>
      <c r="X24" s="21"/>
    </row>
    <row r="25" spans="1:24" ht="39.950000000000003" customHeight="1" x14ac:dyDescent="0.25">
      <c r="A25" s="71" t="s">
        <v>38</v>
      </c>
      <c r="B25" s="113">
        <f>COUNTIF('pow rez'!C3:C29,"N")</f>
        <v>23</v>
      </c>
      <c r="C25" s="114">
        <f>SUMIF('pow rez'!C3:C29,"N",'pow rez'!J3:J29)</f>
        <v>105514743.20999999</v>
      </c>
      <c r="D25" s="115">
        <f>SUMIF('pow rez'!C3:C29,"N",'pow rez'!L3:L29)</f>
        <v>40056009.210000001</v>
      </c>
      <c r="E25" s="36">
        <f>SUMIF('pow rez'!C3:C29,"N",'pow rez'!K3:K29)</f>
        <v>65458734</v>
      </c>
      <c r="F25" s="120">
        <f>SUMIF('pow rez'!$C$3:$C$29,"N",'pow rez'!N3:N29)</f>
        <v>0</v>
      </c>
      <c r="G25" s="120">
        <f>SUMIF('pow rez'!$C$3:$C$29,"N",'pow rez'!O3:O29)</f>
        <v>0</v>
      </c>
      <c r="H25" s="120">
        <f>SUMIF('pow rez'!$C$3:$C$29,"N",'pow rez'!P3:P29)</f>
        <v>0</v>
      </c>
      <c r="I25" s="120">
        <f>SUMIF('pow rez'!$C$3:$C$29,"N",'pow rez'!Q3:Q29)</f>
        <v>0</v>
      </c>
      <c r="J25" s="120">
        <f>SUMIF('pow rez'!$C$3:$C$29,"N",'pow rez'!R3:R29)</f>
        <v>65458734</v>
      </c>
      <c r="K25" s="120">
        <f>SUMIF('pow rez'!$C$3:$C$29,"N",'pow rez'!S3:S29)</f>
        <v>0</v>
      </c>
      <c r="L25" s="120">
        <f>SUMIF('pow rez'!$C$3:$C$29,"N",'pow rez'!T3:T29)</f>
        <v>0</v>
      </c>
      <c r="M25" s="120">
        <f>SUMIF('pow rez'!$C$3:$C$29,"N",'pow rez'!U3:U29)</f>
        <v>0</v>
      </c>
      <c r="N25" s="120">
        <f>SUMIF('pow rez'!$C$3:$C$29,"N",'pow rez'!V3:V29)</f>
        <v>0</v>
      </c>
      <c r="O25" s="120">
        <f>SUMIF('pow rez'!$C$3:$C$29,"N",'pow rez'!W3:W29)</f>
        <v>0</v>
      </c>
      <c r="P25" s="19" t="b">
        <f t="shared" si="11"/>
        <v>1</v>
      </c>
      <c r="Q25" s="33" t="b">
        <f t="shared" si="12"/>
        <v>1</v>
      </c>
      <c r="R25" s="20"/>
      <c r="S25" s="20"/>
      <c r="T25" s="21"/>
      <c r="U25" s="21"/>
      <c r="V25" s="21"/>
      <c r="W25" s="21"/>
      <c r="X25" s="21"/>
    </row>
    <row r="26" spans="1:24" ht="39.950000000000003" customHeight="1" thickBot="1" x14ac:dyDescent="0.3">
      <c r="A26" s="72" t="s">
        <v>39</v>
      </c>
      <c r="B26" s="116">
        <f>COUNTIF('pow rez'!C3:C29,"W")</f>
        <v>4</v>
      </c>
      <c r="C26" s="117">
        <f>SUMIF('pow rez'!C3:C29,"W",'pow rez'!J3:J29)</f>
        <v>41151869.630000003</v>
      </c>
      <c r="D26" s="118">
        <f>SUMIF('pow rez'!C3:C29,"W",'pow rez'!L3:L29)</f>
        <v>19273198.030000001</v>
      </c>
      <c r="E26" s="73">
        <f>SUMIF('pow rez'!C3:C29,"W",'pow rez'!K3:K29)</f>
        <v>21878671.600000001</v>
      </c>
      <c r="F26" s="121">
        <f>SUMIF('pow rez'!$C$3:$C$29,"W",'pow rez'!N3:N29)</f>
        <v>0</v>
      </c>
      <c r="G26" s="121">
        <f>SUMIF('pow rez'!$C$3:$C$29,"W",'pow rez'!O3:O29)</f>
        <v>0</v>
      </c>
      <c r="H26" s="121">
        <f>SUMIF('pow rez'!$C$3:$C$29,"W",'pow rez'!P3:P29)</f>
        <v>0</v>
      </c>
      <c r="I26" s="121">
        <f>SUMIF('pow rez'!$C$3:$C$29,"W",'pow rez'!Q3:Q29)</f>
        <v>0</v>
      </c>
      <c r="J26" s="121">
        <f>SUMIF('pow rez'!$C$3:$C$29,"W",'pow rez'!R3:R29)</f>
        <v>10219380</v>
      </c>
      <c r="K26" s="121">
        <f>SUMIF('pow rez'!$C$3:$C$29,"W",'pow rez'!S3:S29)</f>
        <v>11659291.6</v>
      </c>
      <c r="L26" s="121">
        <f>SUMIF('pow rez'!$C$3:$C$29,"W",'pow rez'!T3:T29)</f>
        <v>0</v>
      </c>
      <c r="M26" s="121">
        <f>SUMIF('pow rez'!$C$3:$C$29,"W",'pow rez'!U3:U29)</f>
        <v>0</v>
      </c>
      <c r="N26" s="121">
        <f>SUMIF('pow rez'!$C$3:$C$29,"W",'pow rez'!V3:V29)</f>
        <v>0</v>
      </c>
      <c r="O26" s="121">
        <f>SUMIF('pow rez'!$C$3:$C$29,"W",'pow rez'!W3:W29)</f>
        <v>0</v>
      </c>
      <c r="P26" s="19" t="b">
        <f t="shared" si="11"/>
        <v>1</v>
      </c>
      <c r="Q26" s="33" t="b">
        <f t="shared" si="12"/>
        <v>1</v>
      </c>
      <c r="R26" s="20"/>
      <c r="S26" s="20"/>
      <c r="T26" s="21"/>
      <c r="U26" s="21"/>
      <c r="V26" s="21"/>
      <c r="W26" s="21"/>
      <c r="X26" s="21"/>
    </row>
    <row r="27" spans="1:24" ht="39.950000000000003" customHeight="1" thickTop="1" x14ac:dyDescent="0.25">
      <c r="A27" s="64" t="s">
        <v>3</v>
      </c>
      <c r="B27" s="65">
        <f>COUNTA('gm rez'!L3:L42)</f>
        <v>40</v>
      </c>
      <c r="C27" s="66">
        <f>SUM('gm rez'!K3:K42)</f>
        <v>168989662.83000001</v>
      </c>
      <c r="D27" s="67">
        <f>SUM('gm rez'!M3:M42)</f>
        <v>72595083.230000004</v>
      </c>
      <c r="E27" s="68">
        <f>SUM('gm rez'!L3:L42)</f>
        <v>96394579.599999994</v>
      </c>
      <c r="F27" s="69">
        <f>SUM('gm rez'!O3:O42)</f>
        <v>0</v>
      </c>
      <c r="G27" s="66">
        <f>SUM('gm rez'!P3:P42)</f>
        <v>0</v>
      </c>
      <c r="H27" s="66">
        <f>SUM('gm rez'!Q3:Q42)</f>
        <v>0</v>
      </c>
      <c r="I27" s="66">
        <f>SUM('gm rez'!R3:R42)</f>
        <v>0</v>
      </c>
      <c r="J27" s="66">
        <f>SUM('gm rez'!S3:S42)</f>
        <v>90723068.480000004</v>
      </c>
      <c r="K27" s="66">
        <f>SUM('gm rez'!T3:T42)</f>
        <v>5671511.1200000001</v>
      </c>
      <c r="L27" s="66">
        <f>SUM('gm rez'!U3:U42)</f>
        <v>0</v>
      </c>
      <c r="M27" s="66">
        <f>SUM('gm rez'!V3:V42)</f>
        <v>0</v>
      </c>
      <c r="N27" s="66">
        <f>SUM('gm rez'!W3:W42)</f>
        <v>0</v>
      </c>
      <c r="O27" s="66">
        <f>SUM('gm rez'!X3:X42)</f>
        <v>0</v>
      </c>
      <c r="P27" s="19" t="b">
        <f t="shared" si="11"/>
        <v>1</v>
      </c>
      <c r="Q27" s="33" t="b">
        <f t="shared" si="12"/>
        <v>1</v>
      </c>
      <c r="R27" s="26"/>
      <c r="S27" s="26"/>
      <c r="T27" s="27"/>
      <c r="U27" s="27"/>
      <c r="V27" s="22"/>
      <c r="W27" s="12"/>
      <c r="X27" s="12"/>
    </row>
    <row r="28" spans="1:24" ht="39.950000000000003" customHeight="1" x14ac:dyDescent="0.25">
      <c r="A28" s="71" t="s">
        <v>38</v>
      </c>
      <c r="B28" s="113">
        <f>COUNTIF('gm rez'!C3:C42,"N")</f>
        <v>37</v>
      </c>
      <c r="C28" s="114">
        <f>SUMIF('gm rez'!C3:C42,"N",'gm rez'!K3:K42)</f>
        <v>143915714.24000001</v>
      </c>
      <c r="D28" s="115">
        <f>SUMIF('gm rez'!C3:C42,"N",'gm rez'!M3:M42)</f>
        <v>63797355.630000003</v>
      </c>
      <c r="E28" s="36">
        <f>SUMIF('gm rez'!C3:C42,"N",'gm rez'!L3:L42)</f>
        <v>80118358.609999999</v>
      </c>
      <c r="F28" s="120">
        <f>SUMIF('gm rez'!$C$3:$C$42,"N",'gm rez'!O3:O42)</f>
        <v>0</v>
      </c>
      <c r="G28" s="120">
        <f>SUMIF('gm rez'!$C$3:$C$42,"N",'gm rez'!P3:P42)</f>
        <v>0</v>
      </c>
      <c r="H28" s="120">
        <f>SUMIF('gm rez'!$C$3:$C$42,"N",'gm rez'!Q3:Q42)</f>
        <v>0</v>
      </c>
      <c r="I28" s="120">
        <f>SUMIF('gm rez'!$C$3:$C$42,"N",'gm rez'!R3:R42)</f>
        <v>0</v>
      </c>
      <c r="J28" s="120">
        <f>SUMIF('gm rez'!$C$3:$C$42,"N",'gm rez'!S3:S42)</f>
        <v>80118358.609999999</v>
      </c>
      <c r="K28" s="120">
        <f>SUMIF('gm rez'!$C$3:$C$42,"N",'gm rez'!T3:T42)</f>
        <v>0</v>
      </c>
      <c r="L28" s="120">
        <f>SUMIF('gm rez'!$C$3:$C$42,"N",'gm rez'!U3:U42)</f>
        <v>0</v>
      </c>
      <c r="M28" s="120">
        <f>SUMIF('gm rez'!$C$3:$C$42,"N",'gm rez'!V3:V42)</f>
        <v>0</v>
      </c>
      <c r="N28" s="120">
        <f>SUMIF('gm rez'!$C$3:$C$42,"N",'gm rez'!W3:W42)</f>
        <v>0</v>
      </c>
      <c r="O28" s="120">
        <f>SUMIF('gm rez'!$C$3:$C$42,"N",'gm rez'!X3:X42)</f>
        <v>0</v>
      </c>
      <c r="P28" s="19" t="b">
        <f t="shared" si="11"/>
        <v>1</v>
      </c>
      <c r="Q28" s="33" t="b">
        <f t="shared" si="12"/>
        <v>1</v>
      </c>
      <c r="R28" s="26"/>
      <c r="S28" s="26"/>
      <c r="T28" s="27"/>
      <c r="U28" s="27"/>
      <c r="V28" s="22"/>
      <c r="W28" s="12"/>
      <c r="X28" s="12"/>
    </row>
    <row r="29" spans="1:24" ht="39.950000000000003" customHeight="1" thickBot="1" x14ac:dyDescent="0.3">
      <c r="A29" s="72" t="s">
        <v>39</v>
      </c>
      <c r="B29" s="116">
        <f>COUNTIF('gm rez'!C3:C42,"W")</f>
        <v>3</v>
      </c>
      <c r="C29" s="117">
        <f>SUMIF('gm rez'!C3:C42,"W",'gm rez'!K3:K42)</f>
        <v>25073948.59</v>
      </c>
      <c r="D29" s="118">
        <f>SUMIF('gm rez'!C3:C42,"W",'gm rez'!M3:M42)</f>
        <v>8797727.5999999996</v>
      </c>
      <c r="E29" s="73">
        <f>SUMIF('gm rez'!C3:C42,"W",'gm rez'!L3:L42)</f>
        <v>16276220.99</v>
      </c>
      <c r="F29" s="121">
        <f>SUMIF('gm rez'!$C$3:$C$42,"W",'gm rez'!O3:O42)</f>
        <v>0</v>
      </c>
      <c r="G29" s="121">
        <f>SUMIF('gm rez'!$C$3:$C$42,"W",'gm rez'!P3:P42)</f>
        <v>0</v>
      </c>
      <c r="H29" s="121">
        <f>SUMIF('gm rez'!$C$3:$C$42,"W",'gm rez'!Q3:Q42)</f>
        <v>0</v>
      </c>
      <c r="I29" s="121">
        <f>SUMIF('gm rez'!$C$3:$C$42,"W",'gm rez'!R3:R42)</f>
        <v>0</v>
      </c>
      <c r="J29" s="121">
        <f>SUMIF('gm rez'!$C$3:$C$42,"W",'gm rez'!S3:S42)</f>
        <v>10604709.869999999</v>
      </c>
      <c r="K29" s="121">
        <f>SUMIF('gm rez'!$C$3:$C$42,"W",'gm rez'!T3:T42)</f>
        <v>5671511.1200000001</v>
      </c>
      <c r="L29" s="121">
        <f>SUMIF('gm rez'!$C$3:$C$42,"W",'gm rez'!U3:U42)</f>
        <v>0</v>
      </c>
      <c r="M29" s="121">
        <f>SUMIF('gm rez'!$C$3:$C$42,"W",'gm rez'!V3:V42)</f>
        <v>0</v>
      </c>
      <c r="N29" s="121">
        <f>SUMIF('gm rez'!$C$3:$C$42,"W",'gm rez'!W3:W42)</f>
        <v>0</v>
      </c>
      <c r="O29" s="121">
        <f>SUMIF('gm rez'!$C$3:$C$42,"W",'gm rez'!X3:X42)</f>
        <v>0</v>
      </c>
      <c r="P29" s="19" t="b">
        <f t="shared" si="11"/>
        <v>1</v>
      </c>
      <c r="Q29" s="33" t="b">
        <f t="shared" si="12"/>
        <v>1</v>
      </c>
      <c r="R29" s="26"/>
      <c r="S29" s="26"/>
      <c r="T29" s="27"/>
      <c r="U29" s="27"/>
      <c r="V29" s="22"/>
      <c r="W29" s="12"/>
      <c r="X29" s="12"/>
    </row>
    <row r="30" spans="1:24" ht="39.950000000000003" customHeight="1" thickTop="1" x14ac:dyDescent="0.25">
      <c r="A30" s="87" t="s">
        <v>21</v>
      </c>
      <c r="B30" s="88">
        <f>B24+B27</f>
        <v>67</v>
      </c>
      <c r="C30" s="89">
        <f t="shared" ref="C30:K30" si="13">C24+C27</f>
        <v>315656275.67000002</v>
      </c>
      <c r="D30" s="90">
        <f t="shared" si="13"/>
        <v>131924290.47</v>
      </c>
      <c r="E30" s="63">
        <f t="shared" si="13"/>
        <v>183731985.19999999</v>
      </c>
      <c r="F30" s="91">
        <f t="shared" si="13"/>
        <v>0</v>
      </c>
      <c r="G30" s="89">
        <f t="shared" si="13"/>
        <v>0</v>
      </c>
      <c r="H30" s="89">
        <f t="shared" si="13"/>
        <v>0</v>
      </c>
      <c r="I30" s="89">
        <f t="shared" si="13"/>
        <v>0</v>
      </c>
      <c r="J30" s="89">
        <f t="shared" si="13"/>
        <v>166401182.47999999</v>
      </c>
      <c r="K30" s="89">
        <f t="shared" si="13"/>
        <v>17330802.719999999</v>
      </c>
      <c r="L30" s="89">
        <f t="shared" ref="L30:O30" si="14">L24+L27</f>
        <v>0</v>
      </c>
      <c r="M30" s="89">
        <f t="shared" si="14"/>
        <v>0</v>
      </c>
      <c r="N30" s="89">
        <f t="shared" si="14"/>
        <v>0</v>
      </c>
      <c r="O30" s="89">
        <f t="shared" si="14"/>
        <v>0</v>
      </c>
      <c r="P30" s="19" t="b">
        <f t="shared" si="11"/>
        <v>1</v>
      </c>
      <c r="Q30" s="33" t="b">
        <f t="shared" si="12"/>
        <v>1</v>
      </c>
      <c r="R30" s="28"/>
      <c r="S30" s="28"/>
      <c r="T30" s="2"/>
      <c r="U30" s="2"/>
    </row>
    <row r="31" spans="1:24" ht="39.950000000000003" customHeight="1" x14ac:dyDescent="0.25">
      <c r="A31" s="49" t="s">
        <v>38</v>
      </c>
      <c r="B31" s="47">
        <f t="shared" ref="B31:K31" si="15">B25+B28</f>
        <v>60</v>
      </c>
      <c r="C31" s="39">
        <f t="shared" si="15"/>
        <v>249430457.44999999</v>
      </c>
      <c r="D31" s="52">
        <f t="shared" si="15"/>
        <v>103853364.84</v>
      </c>
      <c r="E31" s="36">
        <f t="shared" si="15"/>
        <v>145577092.61000001</v>
      </c>
      <c r="F31" s="57">
        <f t="shared" si="15"/>
        <v>0</v>
      </c>
      <c r="G31" s="39">
        <f t="shared" si="15"/>
        <v>0</v>
      </c>
      <c r="H31" s="39">
        <f t="shared" si="15"/>
        <v>0</v>
      </c>
      <c r="I31" s="39">
        <f t="shared" si="15"/>
        <v>0</v>
      </c>
      <c r="J31" s="39">
        <f t="shared" si="15"/>
        <v>145577092.61000001</v>
      </c>
      <c r="K31" s="39">
        <f t="shared" si="15"/>
        <v>0</v>
      </c>
      <c r="L31" s="39">
        <f t="shared" ref="L31:O31" si="16">L25+L28</f>
        <v>0</v>
      </c>
      <c r="M31" s="39">
        <f t="shared" si="16"/>
        <v>0</v>
      </c>
      <c r="N31" s="39">
        <f t="shared" si="16"/>
        <v>0</v>
      </c>
      <c r="O31" s="39">
        <f t="shared" si="16"/>
        <v>0</v>
      </c>
      <c r="P31" s="19" t="b">
        <f t="shared" si="11"/>
        <v>1</v>
      </c>
      <c r="Q31" s="33" t="b">
        <f t="shared" si="12"/>
        <v>1</v>
      </c>
      <c r="R31" s="28"/>
      <c r="S31" s="28"/>
      <c r="T31" s="2"/>
      <c r="U31" s="2"/>
    </row>
    <row r="32" spans="1:24" ht="39.950000000000003" customHeight="1" thickBot="1" x14ac:dyDescent="0.3">
      <c r="A32" s="92" t="s">
        <v>39</v>
      </c>
      <c r="B32" s="93">
        <f t="shared" ref="B32:K32" si="17">B26+B29</f>
        <v>7</v>
      </c>
      <c r="C32" s="94">
        <f t="shared" si="17"/>
        <v>66225818.219999999</v>
      </c>
      <c r="D32" s="95">
        <f t="shared" si="17"/>
        <v>28070925.629999999</v>
      </c>
      <c r="E32" s="96">
        <f t="shared" si="17"/>
        <v>38154892.590000004</v>
      </c>
      <c r="F32" s="97">
        <f t="shared" si="17"/>
        <v>0</v>
      </c>
      <c r="G32" s="94">
        <f t="shared" si="17"/>
        <v>0</v>
      </c>
      <c r="H32" s="94">
        <f t="shared" si="17"/>
        <v>0</v>
      </c>
      <c r="I32" s="94">
        <f t="shared" si="17"/>
        <v>0</v>
      </c>
      <c r="J32" s="94">
        <f t="shared" si="17"/>
        <v>20824089.870000001</v>
      </c>
      <c r="K32" s="94">
        <f t="shared" si="17"/>
        <v>17330802.719999999</v>
      </c>
      <c r="L32" s="94">
        <f t="shared" ref="L32:O32" si="18">L26+L29</f>
        <v>0</v>
      </c>
      <c r="M32" s="94">
        <f t="shared" si="18"/>
        <v>0</v>
      </c>
      <c r="N32" s="94">
        <f t="shared" si="18"/>
        <v>0</v>
      </c>
      <c r="O32" s="94">
        <f t="shared" si="18"/>
        <v>0</v>
      </c>
      <c r="P32" s="19" t="b">
        <f t="shared" si="11"/>
        <v>1</v>
      </c>
      <c r="Q32" s="33" t="b">
        <f t="shared" si="12"/>
        <v>1</v>
      </c>
      <c r="R32" s="28"/>
      <c r="S32" s="28"/>
      <c r="T32" s="2"/>
      <c r="U32" s="2"/>
    </row>
    <row r="33" spans="1:21" ht="39.950000000000003" customHeight="1" thickTop="1" x14ac:dyDescent="0.25">
      <c r="A33" s="98" t="s">
        <v>33</v>
      </c>
      <c r="B33" s="99">
        <f>B20+B30</f>
        <v>217</v>
      </c>
      <c r="C33" s="100">
        <f t="shared" ref="C33:K33" si="19">C20+C30</f>
        <v>850950588.62</v>
      </c>
      <c r="D33" s="101">
        <f t="shared" si="19"/>
        <v>356209592.61000001</v>
      </c>
      <c r="E33" s="102">
        <f t="shared" si="19"/>
        <v>494740996.00999999</v>
      </c>
      <c r="F33" s="103">
        <f t="shared" si="19"/>
        <v>0</v>
      </c>
      <c r="G33" s="100">
        <f t="shared" si="19"/>
        <v>78432.23</v>
      </c>
      <c r="H33" s="100">
        <f t="shared" si="19"/>
        <v>13660105.609999999</v>
      </c>
      <c r="I33" s="100">
        <f t="shared" si="19"/>
        <v>31361208.59</v>
      </c>
      <c r="J33" s="100">
        <f t="shared" si="19"/>
        <v>399747367.5</v>
      </c>
      <c r="K33" s="100">
        <f t="shared" si="19"/>
        <v>49893882.079999998</v>
      </c>
      <c r="L33" s="100">
        <f t="shared" ref="L33:O33" si="20">L20+L30</f>
        <v>0</v>
      </c>
      <c r="M33" s="100">
        <f t="shared" si="20"/>
        <v>0</v>
      </c>
      <c r="N33" s="100">
        <f t="shared" si="20"/>
        <v>0</v>
      </c>
      <c r="O33" s="100">
        <f t="shared" si="20"/>
        <v>0</v>
      </c>
      <c r="P33" s="19" t="b">
        <f t="shared" si="11"/>
        <v>1</v>
      </c>
      <c r="Q33" s="33" t="b">
        <f t="shared" si="12"/>
        <v>1</v>
      </c>
      <c r="R33" s="28"/>
      <c r="S33" s="28"/>
      <c r="T33" s="2"/>
      <c r="U33" s="2"/>
    </row>
    <row r="34" spans="1:21" ht="39.950000000000003" customHeight="1" x14ac:dyDescent="0.25">
      <c r="A34" s="104" t="s">
        <v>38</v>
      </c>
      <c r="B34" s="48">
        <f>B22+B31</f>
        <v>186</v>
      </c>
      <c r="C34" s="40">
        <f t="shared" ref="C34:K34" si="21">C22+C31</f>
        <v>579741294.22000003</v>
      </c>
      <c r="D34" s="53">
        <f t="shared" si="21"/>
        <v>242245151.69999999</v>
      </c>
      <c r="E34" s="59">
        <f t="shared" si="21"/>
        <v>337496142.51999998</v>
      </c>
      <c r="F34" s="58">
        <f t="shared" si="21"/>
        <v>0</v>
      </c>
      <c r="G34" s="40">
        <f t="shared" si="21"/>
        <v>0</v>
      </c>
      <c r="H34" s="40">
        <f t="shared" si="21"/>
        <v>0</v>
      </c>
      <c r="I34" s="40">
        <f t="shared" si="21"/>
        <v>0</v>
      </c>
      <c r="J34" s="40">
        <f t="shared" si="21"/>
        <v>337496142.51999998</v>
      </c>
      <c r="K34" s="40">
        <f t="shared" si="21"/>
        <v>0</v>
      </c>
      <c r="L34" s="40">
        <f t="shared" ref="L34:O34" si="22">L22+L31</f>
        <v>0</v>
      </c>
      <c r="M34" s="40">
        <f t="shared" si="22"/>
        <v>0</v>
      </c>
      <c r="N34" s="40">
        <f t="shared" si="22"/>
        <v>0</v>
      </c>
      <c r="O34" s="40">
        <f t="shared" si="22"/>
        <v>0</v>
      </c>
      <c r="P34" s="19" t="b">
        <f t="shared" si="11"/>
        <v>1</v>
      </c>
      <c r="Q34" s="33" t="b">
        <f t="shared" si="12"/>
        <v>1</v>
      </c>
      <c r="R34" s="28"/>
      <c r="S34" s="28"/>
      <c r="T34" s="2"/>
      <c r="U34" s="2"/>
    </row>
    <row r="35" spans="1:21" ht="39.950000000000003" customHeight="1" thickBot="1" x14ac:dyDescent="0.3">
      <c r="A35" s="105" t="s">
        <v>39</v>
      </c>
      <c r="B35" s="106">
        <f>B23+B32</f>
        <v>17</v>
      </c>
      <c r="C35" s="107">
        <f t="shared" ref="C35:K35" si="23">C23+C32</f>
        <v>148143521.47</v>
      </c>
      <c r="D35" s="108">
        <f t="shared" si="23"/>
        <v>59843325.75</v>
      </c>
      <c r="E35" s="73">
        <f t="shared" si="23"/>
        <v>88300195.719999999</v>
      </c>
      <c r="F35" s="109">
        <f t="shared" si="23"/>
        <v>0</v>
      </c>
      <c r="G35" s="107">
        <f t="shared" si="23"/>
        <v>0</v>
      </c>
      <c r="H35" s="107">
        <f t="shared" si="23"/>
        <v>0</v>
      </c>
      <c r="I35" s="107">
        <f t="shared" si="23"/>
        <v>0</v>
      </c>
      <c r="J35" s="107">
        <f t="shared" si="23"/>
        <v>42101307.460000001</v>
      </c>
      <c r="K35" s="107">
        <f t="shared" si="23"/>
        <v>46198888.259999998</v>
      </c>
      <c r="L35" s="107">
        <f t="shared" ref="L35:O35" si="24">L23+L32</f>
        <v>0</v>
      </c>
      <c r="M35" s="107">
        <f t="shared" si="24"/>
        <v>0</v>
      </c>
      <c r="N35" s="107">
        <f t="shared" si="24"/>
        <v>0</v>
      </c>
      <c r="O35" s="107">
        <f t="shared" si="24"/>
        <v>0</v>
      </c>
      <c r="P35" s="19" t="b">
        <f t="shared" si="11"/>
        <v>1</v>
      </c>
      <c r="Q35" s="33" t="b">
        <f>E35=SUM(F35:O35)</f>
        <v>1</v>
      </c>
      <c r="R35" s="28"/>
      <c r="S35" s="28"/>
      <c r="T35" s="2"/>
      <c r="U35" s="2"/>
    </row>
    <row r="36" spans="1:21" ht="15.75" thickTop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8"/>
      <c r="S36" s="28"/>
      <c r="T36" s="2"/>
      <c r="U36" s="2"/>
    </row>
    <row r="37" spans="1:2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8"/>
      <c r="S37" s="28"/>
      <c r="T37" s="2"/>
      <c r="U37" s="2"/>
    </row>
    <row r="38" spans="1:2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8"/>
      <c r="S38" s="28"/>
      <c r="T38" s="2"/>
      <c r="U38" s="2"/>
    </row>
    <row r="39" spans="1:2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8"/>
      <c r="S39" s="28"/>
      <c r="T39" s="2"/>
      <c r="U39" s="2"/>
    </row>
    <row r="40" spans="1:2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2"/>
      <c r="S40" s="2"/>
      <c r="T40" s="2"/>
      <c r="U40" s="2"/>
    </row>
    <row r="41" spans="1:21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"/>
      <c r="S41" s="2"/>
      <c r="T41" s="2"/>
      <c r="U41" s="2"/>
    </row>
    <row r="42" spans="1:2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"/>
      <c r="S42" s="2"/>
      <c r="T42" s="2"/>
      <c r="U42" s="2"/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&amp;LWojewództwo WIelkopolskie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3"/>
  <sheetViews>
    <sheetView showGridLines="0" view="pageBreakPreview" topLeftCell="A37" zoomScale="90" zoomScaleNormal="78" zoomScaleSheetLayoutView="90" workbookViewId="0">
      <selection activeCell="H48" sqref="H48"/>
    </sheetView>
  </sheetViews>
  <sheetFormatPr defaultColWidth="9.140625" defaultRowHeight="11.25" x14ac:dyDescent="0.2"/>
  <cols>
    <col min="1" max="1" width="8.85546875" style="153" customWidth="1"/>
    <col min="2" max="2" width="19.7109375" style="130" customWidth="1"/>
    <col min="3" max="3" width="21.140625" style="130" customWidth="1"/>
    <col min="4" max="4" width="16.7109375" style="130" customWidth="1"/>
    <col min="5" max="5" width="8.28515625" style="130" customWidth="1"/>
    <col min="6" max="6" width="44.85546875" style="130" customWidth="1"/>
    <col min="7" max="7" width="8" style="130" customWidth="1"/>
    <col min="8" max="8" width="10.7109375" style="130" customWidth="1"/>
    <col min="9" max="9" width="15.7109375" style="153" customWidth="1"/>
    <col min="10" max="10" width="15.7109375" style="130" customWidth="1"/>
    <col min="11" max="11" width="15.7109375" style="157" customWidth="1"/>
    <col min="12" max="12" width="15.7109375" style="130" customWidth="1"/>
    <col min="13" max="13" width="12.5703125" style="152" customWidth="1"/>
    <col min="14" max="14" width="14.28515625" style="130" customWidth="1"/>
    <col min="15" max="23" width="15.7109375" style="130" customWidth="1"/>
    <col min="24" max="24" width="15.7109375" style="153" customWidth="1"/>
    <col min="25" max="26" width="15.7109375" style="126" customWidth="1"/>
    <col min="27" max="27" width="15.7109375" style="127" customWidth="1"/>
    <col min="28" max="16384" width="9.140625" style="128"/>
  </cols>
  <sheetData>
    <row r="1" spans="1:27" ht="20.100000000000001" customHeight="1" x14ac:dyDescent="0.2">
      <c r="A1" s="389" t="s">
        <v>4</v>
      </c>
      <c r="B1" s="389" t="s">
        <v>5</v>
      </c>
      <c r="C1" s="390" t="s">
        <v>43</v>
      </c>
      <c r="D1" s="385" t="s">
        <v>6</v>
      </c>
      <c r="E1" s="385" t="s">
        <v>32</v>
      </c>
      <c r="F1" s="385" t="s">
        <v>7</v>
      </c>
      <c r="G1" s="389" t="s">
        <v>25</v>
      </c>
      <c r="H1" s="389" t="s">
        <v>8</v>
      </c>
      <c r="I1" s="389" t="s">
        <v>22</v>
      </c>
      <c r="J1" s="389" t="s">
        <v>9</v>
      </c>
      <c r="K1" s="392" t="s">
        <v>16</v>
      </c>
      <c r="L1" s="385" t="s">
        <v>13</v>
      </c>
      <c r="M1" s="389" t="s">
        <v>11</v>
      </c>
      <c r="N1" s="389" t="s">
        <v>12</v>
      </c>
      <c r="O1" s="389"/>
      <c r="P1" s="389"/>
      <c r="Q1" s="389"/>
      <c r="R1" s="389"/>
      <c r="S1" s="389"/>
      <c r="T1" s="389"/>
      <c r="U1" s="389"/>
      <c r="V1" s="389"/>
      <c r="W1" s="389"/>
      <c r="X1" s="343"/>
      <c r="Y1" s="184"/>
      <c r="Z1" s="184"/>
      <c r="AA1" s="264"/>
    </row>
    <row r="2" spans="1:27" ht="37.5" customHeight="1" x14ac:dyDescent="0.2">
      <c r="A2" s="389"/>
      <c r="B2" s="389"/>
      <c r="C2" s="391"/>
      <c r="D2" s="386"/>
      <c r="E2" s="386"/>
      <c r="F2" s="386"/>
      <c r="G2" s="389"/>
      <c r="H2" s="389"/>
      <c r="I2" s="389"/>
      <c r="J2" s="389"/>
      <c r="K2" s="392"/>
      <c r="L2" s="386"/>
      <c r="M2" s="389"/>
      <c r="N2" s="321">
        <v>2019</v>
      </c>
      <c r="O2" s="321">
        <v>2020</v>
      </c>
      <c r="P2" s="321">
        <v>2021</v>
      </c>
      <c r="Q2" s="321">
        <v>2022</v>
      </c>
      <c r="R2" s="321">
        <v>2023</v>
      </c>
      <c r="S2" s="321">
        <v>2024</v>
      </c>
      <c r="T2" s="321">
        <v>2025</v>
      </c>
      <c r="U2" s="321">
        <v>2026</v>
      </c>
      <c r="V2" s="321">
        <v>2027</v>
      </c>
      <c r="W2" s="321">
        <v>2028</v>
      </c>
      <c r="X2" s="343" t="s">
        <v>28</v>
      </c>
      <c r="Y2" s="184" t="s">
        <v>29</v>
      </c>
      <c r="Z2" s="184" t="s">
        <v>30</v>
      </c>
      <c r="AA2" s="185" t="s">
        <v>31</v>
      </c>
    </row>
    <row r="3" spans="1:27" ht="61.9" customHeight="1" x14ac:dyDescent="0.2">
      <c r="A3" s="218">
        <v>1</v>
      </c>
      <c r="B3" s="265" t="s">
        <v>47</v>
      </c>
      <c r="C3" s="266" t="s">
        <v>48</v>
      </c>
      <c r="D3" s="267" t="s">
        <v>49</v>
      </c>
      <c r="E3" s="218">
        <v>3010</v>
      </c>
      <c r="F3" s="267" t="s">
        <v>50</v>
      </c>
      <c r="G3" s="268" t="s">
        <v>51</v>
      </c>
      <c r="H3" s="269">
        <v>8.4589999999999996</v>
      </c>
      <c r="I3" s="268" t="s">
        <v>52</v>
      </c>
      <c r="J3" s="270">
        <v>16790401.329999998</v>
      </c>
      <c r="K3" s="271">
        <v>10913760.859999999</v>
      </c>
      <c r="L3" s="272">
        <v>5876640.4699999997</v>
      </c>
      <c r="M3" s="273">
        <v>0.65</v>
      </c>
      <c r="N3" s="272">
        <v>0</v>
      </c>
      <c r="O3" s="265">
        <v>0</v>
      </c>
      <c r="P3" s="265">
        <v>5605846.0899999999</v>
      </c>
      <c r="Q3" s="272">
        <v>5307914.7699999996</v>
      </c>
      <c r="R3" s="272">
        <v>0</v>
      </c>
      <c r="S3" s="272">
        <v>0</v>
      </c>
      <c r="T3" s="272">
        <v>0</v>
      </c>
      <c r="U3" s="272">
        <v>0</v>
      </c>
      <c r="V3" s="272">
        <v>0</v>
      </c>
      <c r="W3" s="272">
        <v>0</v>
      </c>
      <c r="X3" s="343" t="b">
        <f t="shared" ref="X3" si="0">K3=SUM(N3:W3)</f>
        <v>1</v>
      </c>
      <c r="Y3" s="192">
        <f t="shared" ref="Y3" si="1">ROUND(K3/J3,4)</f>
        <v>0.65</v>
      </c>
      <c r="Z3" s="193" t="b">
        <f t="shared" ref="Z3" si="2">Y3=M3</f>
        <v>1</v>
      </c>
      <c r="AA3" s="193" t="b">
        <f t="shared" ref="AA3" si="3">J3=K3+L3</f>
        <v>1</v>
      </c>
    </row>
    <row r="4" spans="1:27" ht="35.25" customHeight="1" x14ac:dyDescent="0.2">
      <c r="A4" s="218">
        <v>2</v>
      </c>
      <c r="B4" s="265" t="s">
        <v>53</v>
      </c>
      <c r="C4" s="266" t="s">
        <v>48</v>
      </c>
      <c r="D4" s="267" t="s">
        <v>54</v>
      </c>
      <c r="E4" s="218">
        <v>3006</v>
      </c>
      <c r="F4" s="267" t="s">
        <v>55</v>
      </c>
      <c r="G4" s="268" t="s">
        <v>51</v>
      </c>
      <c r="H4" s="269">
        <v>9.0809999999999995</v>
      </c>
      <c r="I4" s="268" t="s">
        <v>56</v>
      </c>
      <c r="J4" s="270">
        <v>11400148.84</v>
      </c>
      <c r="K4" s="271">
        <v>7980104.1799999997</v>
      </c>
      <c r="L4" s="272">
        <v>3420044.66</v>
      </c>
      <c r="M4" s="273">
        <v>0.7</v>
      </c>
      <c r="N4" s="265">
        <v>0</v>
      </c>
      <c r="O4" s="265">
        <v>0</v>
      </c>
      <c r="P4" s="265">
        <v>3990052.09</v>
      </c>
      <c r="Q4" s="272">
        <v>3990052.09</v>
      </c>
      <c r="R4" s="272">
        <v>0</v>
      </c>
      <c r="S4" s="272">
        <v>0</v>
      </c>
      <c r="T4" s="272">
        <v>0</v>
      </c>
      <c r="U4" s="272">
        <v>0</v>
      </c>
      <c r="V4" s="272">
        <v>0</v>
      </c>
      <c r="W4" s="272">
        <v>0</v>
      </c>
      <c r="X4" s="343" t="b">
        <f t="shared" ref="X4:X47" si="4">K4=SUM(N4:W4)</f>
        <v>1</v>
      </c>
      <c r="Y4" s="192">
        <f t="shared" ref="Y4:Y47" si="5">ROUND(K4/J4,4)</f>
        <v>0.7</v>
      </c>
      <c r="Z4" s="193" t="b">
        <f t="shared" ref="Z4:Z8" si="6">Y4=M4</f>
        <v>1</v>
      </c>
      <c r="AA4" s="193" t="b">
        <f t="shared" ref="AA4:AA45" si="7">J4=K4+L4</f>
        <v>1</v>
      </c>
    </row>
    <row r="5" spans="1:27" ht="67.5" customHeight="1" x14ac:dyDescent="0.2">
      <c r="A5" s="218">
        <v>3</v>
      </c>
      <c r="B5" s="221" t="s">
        <v>57</v>
      </c>
      <c r="C5" s="266" t="s">
        <v>48</v>
      </c>
      <c r="D5" s="274" t="s">
        <v>58</v>
      </c>
      <c r="E5" s="218">
        <v>3017</v>
      </c>
      <c r="F5" s="275" t="s">
        <v>59</v>
      </c>
      <c r="G5" s="218" t="s">
        <v>60</v>
      </c>
      <c r="H5" s="222">
        <v>6.2549999999999999</v>
      </c>
      <c r="I5" s="276" t="s">
        <v>61</v>
      </c>
      <c r="J5" s="270">
        <v>6516623.1100000003</v>
      </c>
      <c r="K5" s="271">
        <v>3891927.53</v>
      </c>
      <c r="L5" s="272">
        <v>2624695.58</v>
      </c>
      <c r="M5" s="273">
        <v>0.7</v>
      </c>
      <c r="N5" s="272">
        <v>0</v>
      </c>
      <c r="O5" s="272">
        <v>0</v>
      </c>
      <c r="P5" s="272">
        <v>1945963.77</v>
      </c>
      <c r="Q5" s="272">
        <v>1945963.76</v>
      </c>
      <c r="R5" s="272">
        <v>0</v>
      </c>
      <c r="S5" s="272">
        <v>0</v>
      </c>
      <c r="T5" s="272">
        <v>0</v>
      </c>
      <c r="U5" s="272">
        <v>0</v>
      </c>
      <c r="V5" s="272">
        <v>0</v>
      </c>
      <c r="W5" s="272">
        <v>0</v>
      </c>
      <c r="X5" s="343" t="b">
        <f t="shared" si="4"/>
        <v>1</v>
      </c>
      <c r="Y5" s="192">
        <f t="shared" si="5"/>
        <v>0.6</v>
      </c>
      <c r="Z5" s="193" t="b">
        <f t="shared" si="6"/>
        <v>0</v>
      </c>
      <c r="AA5" s="193" t="b">
        <f t="shared" si="7"/>
        <v>1</v>
      </c>
    </row>
    <row r="6" spans="1:27" ht="59.25" customHeight="1" x14ac:dyDescent="0.2">
      <c r="A6" s="218">
        <v>4</v>
      </c>
      <c r="B6" s="221" t="s">
        <v>62</v>
      </c>
      <c r="C6" s="266" t="s">
        <v>48</v>
      </c>
      <c r="D6" s="274" t="s">
        <v>49</v>
      </c>
      <c r="E6" s="218">
        <v>3010</v>
      </c>
      <c r="F6" s="275" t="s">
        <v>63</v>
      </c>
      <c r="G6" s="218" t="s">
        <v>51</v>
      </c>
      <c r="H6" s="222">
        <v>2.0009999999999999</v>
      </c>
      <c r="I6" s="276" t="s">
        <v>64</v>
      </c>
      <c r="J6" s="270">
        <v>6657489.3200000003</v>
      </c>
      <c r="K6" s="271">
        <v>3328744.66</v>
      </c>
      <c r="L6" s="272">
        <v>3328744.66</v>
      </c>
      <c r="M6" s="273">
        <v>0.5</v>
      </c>
      <c r="N6" s="272">
        <v>0</v>
      </c>
      <c r="O6" s="265">
        <v>0</v>
      </c>
      <c r="P6" s="265">
        <v>1671954.66</v>
      </c>
      <c r="Q6" s="265">
        <v>1656790</v>
      </c>
      <c r="R6" s="272">
        <v>0</v>
      </c>
      <c r="S6" s="272">
        <v>0</v>
      </c>
      <c r="T6" s="272">
        <v>0</v>
      </c>
      <c r="U6" s="272">
        <v>0</v>
      </c>
      <c r="V6" s="272">
        <v>0</v>
      </c>
      <c r="W6" s="272">
        <v>0</v>
      </c>
      <c r="X6" s="343" t="b">
        <f t="shared" si="4"/>
        <v>1</v>
      </c>
      <c r="Y6" s="192">
        <f t="shared" si="5"/>
        <v>0.5</v>
      </c>
      <c r="Z6" s="193" t="b">
        <f t="shared" si="6"/>
        <v>1</v>
      </c>
      <c r="AA6" s="193" t="b">
        <f t="shared" si="7"/>
        <v>1</v>
      </c>
    </row>
    <row r="7" spans="1:27" ht="37.5" customHeight="1" x14ac:dyDescent="0.2">
      <c r="A7" s="218">
        <v>5</v>
      </c>
      <c r="B7" s="221" t="s">
        <v>65</v>
      </c>
      <c r="C7" s="218" t="s">
        <v>48</v>
      </c>
      <c r="D7" s="275" t="s">
        <v>49</v>
      </c>
      <c r="E7" s="218">
        <v>3010</v>
      </c>
      <c r="F7" s="275" t="s">
        <v>66</v>
      </c>
      <c r="G7" s="218" t="s">
        <v>51</v>
      </c>
      <c r="H7" s="218">
        <v>1.7210000000000001</v>
      </c>
      <c r="I7" s="276" t="s">
        <v>67</v>
      </c>
      <c r="J7" s="270">
        <v>8626822.9399999995</v>
      </c>
      <c r="K7" s="271">
        <v>4313411.47</v>
      </c>
      <c r="L7" s="272">
        <v>4313411.47</v>
      </c>
      <c r="M7" s="277">
        <v>0.5</v>
      </c>
      <c r="N7" s="272">
        <v>0</v>
      </c>
      <c r="O7" s="278">
        <v>0</v>
      </c>
      <c r="P7" s="265">
        <v>0</v>
      </c>
      <c r="Q7" s="265">
        <v>1857765.77</v>
      </c>
      <c r="R7" s="272">
        <v>2455645.7000000002</v>
      </c>
      <c r="S7" s="272">
        <v>0</v>
      </c>
      <c r="T7" s="272">
        <v>0</v>
      </c>
      <c r="U7" s="272">
        <v>0</v>
      </c>
      <c r="V7" s="272">
        <v>0</v>
      </c>
      <c r="W7" s="272">
        <v>0</v>
      </c>
      <c r="X7" s="343" t="b">
        <f t="shared" si="4"/>
        <v>1</v>
      </c>
      <c r="Y7" s="192">
        <f t="shared" si="5"/>
        <v>0.5</v>
      </c>
      <c r="Z7" s="193" t="b">
        <f t="shared" si="6"/>
        <v>1</v>
      </c>
      <c r="AA7" s="193" t="b">
        <f t="shared" si="7"/>
        <v>1</v>
      </c>
    </row>
    <row r="8" spans="1:27" ht="51.75" customHeight="1" x14ac:dyDescent="0.2">
      <c r="A8" s="218">
        <v>6</v>
      </c>
      <c r="B8" s="221" t="s">
        <v>68</v>
      </c>
      <c r="C8" s="218" t="s">
        <v>48</v>
      </c>
      <c r="D8" s="275" t="s">
        <v>69</v>
      </c>
      <c r="E8" s="218">
        <v>3021</v>
      </c>
      <c r="F8" s="275" t="s">
        <v>70</v>
      </c>
      <c r="G8" s="218" t="s">
        <v>71</v>
      </c>
      <c r="H8" s="218">
        <v>1.145</v>
      </c>
      <c r="I8" s="276" t="s">
        <v>72</v>
      </c>
      <c r="J8" s="270">
        <v>4456385.07</v>
      </c>
      <c r="K8" s="271">
        <v>2228192.5299999998</v>
      </c>
      <c r="L8" s="272">
        <v>2228192.54</v>
      </c>
      <c r="M8" s="225">
        <v>0.5</v>
      </c>
      <c r="N8" s="272">
        <v>0</v>
      </c>
      <c r="O8" s="271">
        <v>0</v>
      </c>
      <c r="P8" s="265">
        <v>0</v>
      </c>
      <c r="Q8" s="265">
        <v>1114096.26</v>
      </c>
      <c r="R8" s="272">
        <v>1114096.27</v>
      </c>
      <c r="S8" s="272">
        <v>0</v>
      </c>
      <c r="T8" s="272">
        <v>0</v>
      </c>
      <c r="U8" s="272">
        <v>0</v>
      </c>
      <c r="V8" s="272">
        <v>0</v>
      </c>
      <c r="W8" s="272">
        <v>0</v>
      </c>
      <c r="X8" s="343" t="b">
        <f t="shared" ref="X8" si="8">K8=SUM(N8:W8)</f>
        <v>1</v>
      </c>
      <c r="Y8" s="192">
        <f t="shared" si="5"/>
        <v>0.5</v>
      </c>
      <c r="Z8" s="193" t="b">
        <f t="shared" si="6"/>
        <v>1</v>
      </c>
      <c r="AA8" s="193" t="b">
        <f t="shared" si="7"/>
        <v>1</v>
      </c>
    </row>
    <row r="9" spans="1:27" ht="66.75" customHeight="1" x14ac:dyDescent="0.2">
      <c r="A9" s="218">
        <v>7</v>
      </c>
      <c r="B9" s="221" t="s">
        <v>73</v>
      </c>
      <c r="C9" s="218" t="s">
        <v>48</v>
      </c>
      <c r="D9" s="275" t="s">
        <v>74</v>
      </c>
      <c r="E9" s="218">
        <v>3010</v>
      </c>
      <c r="F9" s="275" t="s">
        <v>75</v>
      </c>
      <c r="G9" s="218" t="s">
        <v>51</v>
      </c>
      <c r="H9" s="218">
        <v>3.02</v>
      </c>
      <c r="I9" s="276" t="s">
        <v>76</v>
      </c>
      <c r="J9" s="270">
        <v>7925168.2800000003</v>
      </c>
      <c r="K9" s="271">
        <v>3962584.14</v>
      </c>
      <c r="L9" s="272">
        <v>3962584.14</v>
      </c>
      <c r="M9" s="225">
        <v>0.5</v>
      </c>
      <c r="N9" s="272">
        <v>0</v>
      </c>
      <c r="O9" s="271">
        <v>0</v>
      </c>
      <c r="P9" s="265">
        <v>0</v>
      </c>
      <c r="Q9" s="265">
        <v>620000</v>
      </c>
      <c r="R9" s="272">
        <v>3342584.14</v>
      </c>
      <c r="S9" s="272">
        <v>0</v>
      </c>
      <c r="T9" s="272">
        <v>0</v>
      </c>
      <c r="U9" s="272">
        <v>0</v>
      </c>
      <c r="V9" s="272">
        <v>0</v>
      </c>
      <c r="W9" s="272">
        <v>0</v>
      </c>
      <c r="X9" s="343" t="b">
        <f t="shared" ref="X9:X12" si="9">K9=SUM(N9:W9)</f>
        <v>1</v>
      </c>
      <c r="Y9" s="192">
        <f t="shared" ref="Y9:Y44" si="10">ROUND(K9/J9,4)</f>
        <v>0.5</v>
      </c>
      <c r="Z9" s="193" t="b">
        <f t="shared" ref="Z9:Z44" si="11">Y9=M9</f>
        <v>1</v>
      </c>
      <c r="AA9" s="193" t="b">
        <f t="shared" ref="AA9:AA44" si="12">J9=K9+L9</f>
        <v>1</v>
      </c>
    </row>
    <row r="10" spans="1:27" ht="30" customHeight="1" x14ac:dyDescent="0.2">
      <c r="A10" s="218">
        <v>8</v>
      </c>
      <c r="B10" s="221" t="s">
        <v>77</v>
      </c>
      <c r="C10" s="218" t="s">
        <v>48</v>
      </c>
      <c r="D10" s="275" t="s">
        <v>78</v>
      </c>
      <c r="E10" s="218">
        <v>3012</v>
      </c>
      <c r="F10" s="275" t="s">
        <v>79</v>
      </c>
      <c r="G10" s="218" t="s">
        <v>71</v>
      </c>
      <c r="H10" s="218">
        <v>2.335</v>
      </c>
      <c r="I10" s="276" t="s">
        <v>80</v>
      </c>
      <c r="J10" s="270">
        <v>3064320.82</v>
      </c>
      <c r="K10" s="271">
        <v>1532160</v>
      </c>
      <c r="L10" s="272">
        <v>1532160.82</v>
      </c>
      <c r="M10" s="225">
        <v>0.5</v>
      </c>
      <c r="N10" s="272">
        <v>0</v>
      </c>
      <c r="O10" s="271">
        <v>0</v>
      </c>
      <c r="P10" s="265">
        <v>0</v>
      </c>
      <c r="Q10" s="265">
        <v>0</v>
      </c>
      <c r="R10" s="272">
        <v>1532160</v>
      </c>
      <c r="S10" s="272">
        <v>0</v>
      </c>
      <c r="T10" s="272">
        <v>0</v>
      </c>
      <c r="U10" s="272">
        <v>0</v>
      </c>
      <c r="V10" s="272">
        <v>0</v>
      </c>
      <c r="W10" s="272">
        <v>0</v>
      </c>
      <c r="X10" s="343" t="b">
        <f t="shared" si="9"/>
        <v>1</v>
      </c>
      <c r="Y10" s="192">
        <f t="shared" si="10"/>
        <v>0.5</v>
      </c>
      <c r="Z10" s="193" t="b">
        <f t="shared" si="11"/>
        <v>1</v>
      </c>
      <c r="AA10" s="193" t="b">
        <f t="shared" si="12"/>
        <v>1</v>
      </c>
    </row>
    <row r="11" spans="1:27" ht="48.75" customHeight="1" x14ac:dyDescent="0.2">
      <c r="A11" s="218">
        <v>9</v>
      </c>
      <c r="B11" s="221" t="s">
        <v>108</v>
      </c>
      <c r="C11" s="218" t="s">
        <v>208</v>
      </c>
      <c r="D11" s="275" t="s">
        <v>49</v>
      </c>
      <c r="E11" s="218">
        <v>3010</v>
      </c>
      <c r="F11" s="275" t="s">
        <v>109</v>
      </c>
      <c r="G11" s="218" t="s">
        <v>51</v>
      </c>
      <c r="H11" s="218">
        <v>1.823</v>
      </c>
      <c r="I11" s="276" t="s">
        <v>191</v>
      </c>
      <c r="J11" s="270">
        <v>12157230.98</v>
      </c>
      <c r="K11" s="271">
        <f>ROUND(J11*M11,2)</f>
        <v>6078615.4900000002</v>
      </c>
      <c r="L11" s="272">
        <f>J11-K11</f>
        <v>6078615.4900000002</v>
      </c>
      <c r="M11" s="225">
        <v>0.5</v>
      </c>
      <c r="N11" s="272">
        <v>0</v>
      </c>
      <c r="O11" s="271">
        <v>0</v>
      </c>
      <c r="P11" s="265">
        <v>0</v>
      </c>
      <c r="Q11" s="265">
        <v>0</v>
      </c>
      <c r="R11" s="272">
        <v>1458868</v>
      </c>
      <c r="S11" s="272">
        <f>K11-R11</f>
        <v>4619747.49</v>
      </c>
      <c r="T11" s="272">
        <v>0</v>
      </c>
      <c r="U11" s="272">
        <v>0</v>
      </c>
      <c r="V11" s="272">
        <v>0</v>
      </c>
      <c r="W11" s="272">
        <v>0</v>
      </c>
      <c r="X11" s="343" t="b">
        <f t="shared" si="9"/>
        <v>1</v>
      </c>
      <c r="Y11" s="192">
        <f t="shared" si="10"/>
        <v>0.5</v>
      </c>
      <c r="Z11" s="193" t="b">
        <f>Y11=M11</f>
        <v>1</v>
      </c>
      <c r="AA11" s="193" t="b">
        <f t="shared" si="12"/>
        <v>1</v>
      </c>
    </row>
    <row r="12" spans="1:27" ht="45" customHeight="1" x14ac:dyDescent="0.2">
      <c r="A12" s="218">
        <v>10</v>
      </c>
      <c r="B12" s="221" t="s">
        <v>110</v>
      </c>
      <c r="C12" s="218" t="s">
        <v>208</v>
      </c>
      <c r="D12" s="275" t="s">
        <v>49</v>
      </c>
      <c r="E12" s="218">
        <v>3010</v>
      </c>
      <c r="F12" s="275" t="s">
        <v>111</v>
      </c>
      <c r="G12" s="218" t="s">
        <v>51</v>
      </c>
      <c r="H12" s="218">
        <v>2.4449999999999998</v>
      </c>
      <c r="I12" s="276" t="s">
        <v>192</v>
      </c>
      <c r="J12" s="270">
        <v>8019007.1399999997</v>
      </c>
      <c r="K12" s="271">
        <f t="shared" ref="K12:K42" si="13">ROUND(J12*M12,2)</f>
        <v>4009503.57</v>
      </c>
      <c r="L12" s="272">
        <f t="shared" ref="L12:L43" si="14">J12-K12</f>
        <v>4009503.57</v>
      </c>
      <c r="M12" s="225">
        <v>0.5</v>
      </c>
      <c r="N12" s="272">
        <v>0</v>
      </c>
      <c r="O12" s="271">
        <v>0</v>
      </c>
      <c r="P12" s="265">
        <v>0</v>
      </c>
      <c r="Q12" s="265">
        <v>0</v>
      </c>
      <c r="R12" s="272">
        <v>962281</v>
      </c>
      <c r="S12" s="272">
        <f>K12-R12</f>
        <v>3047222.57</v>
      </c>
      <c r="T12" s="272">
        <v>0</v>
      </c>
      <c r="U12" s="272">
        <v>0</v>
      </c>
      <c r="V12" s="272">
        <v>0</v>
      </c>
      <c r="W12" s="272">
        <v>0</v>
      </c>
      <c r="X12" s="343" t="b">
        <f t="shared" si="9"/>
        <v>1</v>
      </c>
      <c r="Y12" s="192">
        <f t="shared" si="10"/>
        <v>0.5</v>
      </c>
      <c r="Z12" s="193" t="b">
        <f t="shared" si="11"/>
        <v>1</v>
      </c>
      <c r="AA12" s="193" t="b">
        <f t="shared" si="12"/>
        <v>1</v>
      </c>
    </row>
    <row r="13" spans="1:27" ht="52.5" customHeight="1" x14ac:dyDescent="0.2">
      <c r="A13" s="236">
        <v>11</v>
      </c>
      <c r="B13" s="233" t="s">
        <v>112</v>
      </c>
      <c r="C13" s="236" t="s">
        <v>113</v>
      </c>
      <c r="D13" s="279" t="s">
        <v>114</v>
      </c>
      <c r="E13" s="236">
        <v>3007</v>
      </c>
      <c r="F13" s="279" t="s">
        <v>115</v>
      </c>
      <c r="G13" s="236" t="s">
        <v>51</v>
      </c>
      <c r="H13" s="236">
        <v>6.5350000000000001</v>
      </c>
      <c r="I13" s="280" t="s">
        <v>193</v>
      </c>
      <c r="J13" s="281">
        <v>12388235.369999999</v>
      </c>
      <c r="K13" s="282">
        <f t="shared" si="13"/>
        <v>6194117.6900000004</v>
      </c>
      <c r="L13" s="283">
        <f t="shared" si="14"/>
        <v>6194117.6799999997</v>
      </c>
      <c r="M13" s="245">
        <v>0.5</v>
      </c>
      <c r="N13" s="283">
        <v>0</v>
      </c>
      <c r="O13" s="282">
        <v>0</v>
      </c>
      <c r="P13" s="284">
        <v>0</v>
      </c>
      <c r="Q13" s="284">
        <v>0</v>
      </c>
      <c r="R13" s="283">
        <v>6194117.6900000004</v>
      </c>
      <c r="S13" s="283">
        <v>0</v>
      </c>
      <c r="T13" s="283">
        <v>0</v>
      </c>
      <c r="U13" s="283">
        <v>0</v>
      </c>
      <c r="V13" s="283">
        <v>0</v>
      </c>
      <c r="W13" s="283">
        <v>0</v>
      </c>
      <c r="X13" s="343" t="b">
        <f t="shared" ref="X13" si="15">K13=SUM(N13:W13)</f>
        <v>1</v>
      </c>
      <c r="Y13" s="192">
        <f t="shared" si="10"/>
        <v>0.5</v>
      </c>
      <c r="Z13" s="193" t="b">
        <f t="shared" si="11"/>
        <v>1</v>
      </c>
      <c r="AA13" s="193" t="b">
        <f t="shared" si="12"/>
        <v>1</v>
      </c>
    </row>
    <row r="14" spans="1:27" ht="44.25" customHeight="1" x14ac:dyDescent="0.2">
      <c r="A14" s="236">
        <v>12</v>
      </c>
      <c r="B14" s="233" t="s">
        <v>116</v>
      </c>
      <c r="C14" s="236" t="s">
        <v>113</v>
      </c>
      <c r="D14" s="279" t="s">
        <v>117</v>
      </c>
      <c r="E14" s="236">
        <v>3005</v>
      </c>
      <c r="F14" s="279" t="s">
        <v>118</v>
      </c>
      <c r="G14" s="236" t="s">
        <v>51</v>
      </c>
      <c r="H14" s="236">
        <v>3.9</v>
      </c>
      <c r="I14" s="344" t="s">
        <v>527</v>
      </c>
      <c r="J14" s="281">
        <v>14901013.17</v>
      </c>
      <c r="K14" s="282">
        <f t="shared" si="13"/>
        <v>8940607.9000000004</v>
      </c>
      <c r="L14" s="283">
        <f t="shared" si="14"/>
        <v>5960405.2699999996</v>
      </c>
      <c r="M14" s="245">
        <v>0.6</v>
      </c>
      <c r="N14" s="283">
        <v>0</v>
      </c>
      <c r="O14" s="282">
        <v>0</v>
      </c>
      <c r="P14" s="284">
        <v>0</v>
      </c>
      <c r="Q14" s="284">
        <v>0</v>
      </c>
      <c r="R14" s="283">
        <v>8940607.9000000004</v>
      </c>
      <c r="S14" s="283">
        <v>0</v>
      </c>
      <c r="T14" s="283">
        <v>0</v>
      </c>
      <c r="U14" s="283">
        <v>0</v>
      </c>
      <c r="V14" s="283">
        <v>0</v>
      </c>
      <c r="W14" s="283">
        <v>0</v>
      </c>
      <c r="X14" s="343" t="b">
        <f t="shared" ref="X14:X17" si="16">K14=SUM(N14:W14)</f>
        <v>1</v>
      </c>
      <c r="Y14" s="192">
        <f t="shared" si="10"/>
        <v>0.6</v>
      </c>
      <c r="Z14" s="193" t="b">
        <f t="shared" si="11"/>
        <v>1</v>
      </c>
      <c r="AA14" s="193" t="b">
        <f t="shared" si="12"/>
        <v>1</v>
      </c>
    </row>
    <row r="15" spans="1:27" ht="51.75" customHeight="1" x14ac:dyDescent="0.2">
      <c r="A15" s="236">
        <v>13</v>
      </c>
      <c r="B15" s="233" t="s">
        <v>119</v>
      </c>
      <c r="C15" s="236" t="s">
        <v>113</v>
      </c>
      <c r="D15" s="279" t="s">
        <v>120</v>
      </c>
      <c r="E15" s="236">
        <v>3023</v>
      </c>
      <c r="F15" s="279" t="s">
        <v>121</v>
      </c>
      <c r="G15" s="236" t="s">
        <v>51</v>
      </c>
      <c r="H15" s="236">
        <v>2.077</v>
      </c>
      <c r="I15" s="344" t="s">
        <v>194</v>
      </c>
      <c r="J15" s="281">
        <v>16473438.23</v>
      </c>
      <c r="K15" s="282">
        <f t="shared" si="13"/>
        <v>8236719.1200000001</v>
      </c>
      <c r="L15" s="283">
        <f t="shared" si="14"/>
        <v>8236719.1100000003</v>
      </c>
      <c r="M15" s="245">
        <v>0.5</v>
      </c>
      <c r="N15" s="283">
        <v>0</v>
      </c>
      <c r="O15" s="282">
        <v>0</v>
      </c>
      <c r="P15" s="284">
        <v>0</v>
      </c>
      <c r="Q15" s="284">
        <v>0</v>
      </c>
      <c r="R15" s="283">
        <v>8236719.1200000001</v>
      </c>
      <c r="S15" s="283">
        <v>0</v>
      </c>
      <c r="T15" s="283">
        <v>0</v>
      </c>
      <c r="U15" s="283">
        <v>0</v>
      </c>
      <c r="V15" s="283">
        <v>0</v>
      </c>
      <c r="W15" s="283">
        <v>0</v>
      </c>
      <c r="X15" s="343" t="b">
        <f t="shared" si="16"/>
        <v>1</v>
      </c>
      <c r="Y15" s="192">
        <f t="shared" si="10"/>
        <v>0.5</v>
      </c>
      <c r="Z15" s="193" t="b">
        <f t="shared" si="11"/>
        <v>1</v>
      </c>
      <c r="AA15" s="193" t="b">
        <f t="shared" si="12"/>
        <v>1</v>
      </c>
    </row>
    <row r="16" spans="1:27" s="161" customFormat="1" ht="49.5" customHeight="1" x14ac:dyDescent="0.2">
      <c r="A16" s="218">
        <v>14</v>
      </c>
      <c r="B16" s="221" t="s">
        <v>122</v>
      </c>
      <c r="C16" s="218" t="s">
        <v>208</v>
      </c>
      <c r="D16" s="275" t="s">
        <v>69</v>
      </c>
      <c r="E16" s="218">
        <v>3021</v>
      </c>
      <c r="F16" s="275" t="s">
        <v>123</v>
      </c>
      <c r="G16" s="218" t="s">
        <v>51</v>
      </c>
      <c r="H16" s="218">
        <v>0.95899999999999996</v>
      </c>
      <c r="I16" s="345" t="s">
        <v>195</v>
      </c>
      <c r="J16" s="270">
        <v>6001228.8600000003</v>
      </c>
      <c r="K16" s="271">
        <f t="shared" si="13"/>
        <v>3000614.43</v>
      </c>
      <c r="L16" s="272">
        <f t="shared" si="14"/>
        <v>3000614.43</v>
      </c>
      <c r="M16" s="225">
        <v>0.5</v>
      </c>
      <c r="N16" s="272">
        <v>0</v>
      </c>
      <c r="O16" s="271">
        <v>0</v>
      </c>
      <c r="P16" s="265">
        <v>0</v>
      </c>
      <c r="Q16" s="265">
        <v>0</v>
      </c>
      <c r="R16" s="272">
        <v>600000</v>
      </c>
      <c r="S16" s="272">
        <f>K16-R16</f>
        <v>2400614.4300000002</v>
      </c>
      <c r="T16" s="272">
        <v>0</v>
      </c>
      <c r="U16" s="272">
        <v>0</v>
      </c>
      <c r="V16" s="272">
        <v>0</v>
      </c>
      <c r="W16" s="272">
        <v>0</v>
      </c>
      <c r="X16" s="343" t="b">
        <f t="shared" si="16"/>
        <v>1</v>
      </c>
      <c r="Y16" s="192">
        <f t="shared" si="10"/>
        <v>0.5</v>
      </c>
      <c r="Z16" s="193" t="b">
        <f t="shared" si="11"/>
        <v>1</v>
      </c>
      <c r="AA16" s="193" t="b">
        <f t="shared" si="12"/>
        <v>1</v>
      </c>
    </row>
    <row r="17" spans="1:27" ht="54.75" customHeight="1" x14ac:dyDescent="0.2">
      <c r="A17" s="236">
        <v>15</v>
      </c>
      <c r="B17" s="233" t="s">
        <v>124</v>
      </c>
      <c r="C17" s="236" t="s">
        <v>113</v>
      </c>
      <c r="D17" s="279" t="s">
        <v>125</v>
      </c>
      <c r="E17" s="236">
        <v>3019</v>
      </c>
      <c r="F17" s="279" t="s">
        <v>126</v>
      </c>
      <c r="G17" s="236" t="s">
        <v>51</v>
      </c>
      <c r="H17" s="236">
        <v>3.5179999999999998</v>
      </c>
      <c r="I17" s="344" t="s">
        <v>196</v>
      </c>
      <c r="J17" s="281">
        <v>7324111.4400000004</v>
      </c>
      <c r="K17" s="282">
        <f>ROUNDDOWN(J17*M17,1)</f>
        <v>5859289.0999999996</v>
      </c>
      <c r="L17" s="283">
        <f>J17-K17</f>
        <v>1464822.34</v>
      </c>
      <c r="M17" s="245">
        <v>0.8</v>
      </c>
      <c r="N17" s="283">
        <v>0</v>
      </c>
      <c r="O17" s="282">
        <v>0</v>
      </c>
      <c r="P17" s="284">
        <v>0</v>
      </c>
      <c r="Q17" s="284">
        <v>0</v>
      </c>
      <c r="R17" s="283">
        <f>K17</f>
        <v>5859289.0999999996</v>
      </c>
      <c r="S17" s="283">
        <v>0</v>
      </c>
      <c r="T17" s="283">
        <v>0</v>
      </c>
      <c r="U17" s="283">
        <v>0</v>
      </c>
      <c r="V17" s="283">
        <v>0</v>
      </c>
      <c r="W17" s="283">
        <v>0</v>
      </c>
      <c r="X17" s="343" t="b">
        <f t="shared" si="16"/>
        <v>1</v>
      </c>
      <c r="Y17" s="192">
        <f t="shared" si="10"/>
        <v>0.8</v>
      </c>
      <c r="Z17" s="193" t="b">
        <f t="shared" si="11"/>
        <v>1</v>
      </c>
      <c r="AA17" s="193" t="b">
        <f t="shared" si="12"/>
        <v>1</v>
      </c>
    </row>
    <row r="18" spans="1:27" ht="30" customHeight="1" x14ac:dyDescent="0.2">
      <c r="A18" s="236">
        <v>16</v>
      </c>
      <c r="B18" s="233" t="s">
        <v>127</v>
      </c>
      <c r="C18" s="236" t="s">
        <v>113</v>
      </c>
      <c r="D18" s="279" t="s">
        <v>128</v>
      </c>
      <c r="E18" s="236">
        <v>3011</v>
      </c>
      <c r="F18" s="279" t="s">
        <v>129</v>
      </c>
      <c r="G18" s="236" t="s">
        <v>71</v>
      </c>
      <c r="H18" s="236">
        <v>0.90600000000000003</v>
      </c>
      <c r="I18" s="344" t="s">
        <v>196</v>
      </c>
      <c r="J18" s="281">
        <v>4934640.51</v>
      </c>
      <c r="K18" s="282">
        <f t="shared" si="13"/>
        <v>2960784.31</v>
      </c>
      <c r="L18" s="283">
        <f t="shared" si="14"/>
        <v>1973856.2</v>
      </c>
      <c r="M18" s="245">
        <v>0.6</v>
      </c>
      <c r="N18" s="283">
        <v>0</v>
      </c>
      <c r="O18" s="282">
        <v>0</v>
      </c>
      <c r="P18" s="284">
        <v>0</v>
      </c>
      <c r="Q18" s="284">
        <v>0</v>
      </c>
      <c r="R18" s="283">
        <v>2960784.31</v>
      </c>
      <c r="S18" s="283">
        <v>0</v>
      </c>
      <c r="T18" s="283">
        <v>0</v>
      </c>
      <c r="U18" s="283">
        <v>0</v>
      </c>
      <c r="V18" s="283">
        <v>0</v>
      </c>
      <c r="W18" s="283">
        <v>0</v>
      </c>
      <c r="X18" s="343" t="b">
        <f t="shared" ref="X18" si="17">K18=SUM(N18:W18)</f>
        <v>1</v>
      </c>
      <c r="Y18" s="192">
        <f t="shared" si="10"/>
        <v>0.6</v>
      </c>
      <c r="Z18" s="193" t="b">
        <f t="shared" si="11"/>
        <v>1</v>
      </c>
      <c r="AA18" s="193" t="b">
        <f t="shared" si="12"/>
        <v>1</v>
      </c>
    </row>
    <row r="19" spans="1:27" ht="30" customHeight="1" x14ac:dyDescent="0.2">
      <c r="A19" s="236">
        <v>17</v>
      </c>
      <c r="B19" s="233" t="s">
        <v>130</v>
      </c>
      <c r="C19" s="236" t="s">
        <v>113</v>
      </c>
      <c r="D19" s="279" t="s">
        <v>54</v>
      </c>
      <c r="E19" s="236">
        <v>3006</v>
      </c>
      <c r="F19" s="279" t="s">
        <v>131</v>
      </c>
      <c r="G19" s="236" t="s">
        <v>51</v>
      </c>
      <c r="H19" s="236">
        <v>2.944</v>
      </c>
      <c r="I19" s="344" t="s">
        <v>197</v>
      </c>
      <c r="J19" s="281">
        <v>6149451.75</v>
      </c>
      <c r="K19" s="282">
        <f t="shared" si="13"/>
        <v>3689671.05</v>
      </c>
      <c r="L19" s="283">
        <f t="shared" si="14"/>
        <v>2459780.7000000002</v>
      </c>
      <c r="M19" s="245">
        <v>0.6</v>
      </c>
      <c r="N19" s="283">
        <v>0</v>
      </c>
      <c r="O19" s="282">
        <v>0</v>
      </c>
      <c r="P19" s="284">
        <v>0</v>
      </c>
      <c r="Q19" s="284">
        <v>0</v>
      </c>
      <c r="R19" s="283">
        <v>3689671.05</v>
      </c>
      <c r="S19" s="283">
        <v>0</v>
      </c>
      <c r="T19" s="283">
        <v>0</v>
      </c>
      <c r="U19" s="283">
        <v>0</v>
      </c>
      <c r="V19" s="283">
        <v>0</v>
      </c>
      <c r="W19" s="283">
        <v>0</v>
      </c>
      <c r="X19" s="343" t="b">
        <f t="shared" ref="X19:X22" si="18">K19=SUM(N19:W19)</f>
        <v>1</v>
      </c>
      <c r="Y19" s="192">
        <f t="shared" si="10"/>
        <v>0.6</v>
      </c>
      <c r="Z19" s="193" t="b">
        <f t="shared" si="11"/>
        <v>1</v>
      </c>
      <c r="AA19" s="193" t="b">
        <f t="shared" si="12"/>
        <v>1</v>
      </c>
    </row>
    <row r="20" spans="1:27" ht="63" customHeight="1" x14ac:dyDescent="0.2">
      <c r="A20" s="236">
        <v>18</v>
      </c>
      <c r="B20" s="233" t="s">
        <v>132</v>
      </c>
      <c r="C20" s="236" t="s">
        <v>113</v>
      </c>
      <c r="D20" s="279" t="s">
        <v>117</v>
      </c>
      <c r="E20" s="236">
        <v>3005</v>
      </c>
      <c r="F20" s="279" t="s">
        <v>133</v>
      </c>
      <c r="G20" s="236" t="s">
        <v>51</v>
      </c>
      <c r="H20" s="236">
        <v>4.0529999999999999</v>
      </c>
      <c r="I20" s="344" t="s">
        <v>527</v>
      </c>
      <c r="J20" s="281">
        <v>14704866.720000001</v>
      </c>
      <c r="K20" s="282">
        <f t="shared" si="13"/>
        <v>8822920.0299999993</v>
      </c>
      <c r="L20" s="283">
        <f t="shared" si="14"/>
        <v>5881946.6900000004</v>
      </c>
      <c r="M20" s="245">
        <v>0.6</v>
      </c>
      <c r="N20" s="283">
        <v>0</v>
      </c>
      <c r="O20" s="282">
        <v>0</v>
      </c>
      <c r="P20" s="284">
        <v>0</v>
      </c>
      <c r="Q20" s="284">
        <v>0</v>
      </c>
      <c r="R20" s="283">
        <v>8822920.0299999993</v>
      </c>
      <c r="S20" s="283">
        <v>0</v>
      </c>
      <c r="T20" s="283">
        <v>0</v>
      </c>
      <c r="U20" s="283">
        <v>0</v>
      </c>
      <c r="V20" s="283">
        <v>0</v>
      </c>
      <c r="W20" s="283">
        <v>0</v>
      </c>
      <c r="X20" s="343" t="b">
        <f t="shared" si="18"/>
        <v>1</v>
      </c>
      <c r="Y20" s="192">
        <f t="shared" si="10"/>
        <v>0.6</v>
      </c>
      <c r="Z20" s="193" t="b">
        <f t="shared" si="11"/>
        <v>1</v>
      </c>
      <c r="AA20" s="193" t="b">
        <f t="shared" si="12"/>
        <v>1</v>
      </c>
    </row>
    <row r="21" spans="1:27" ht="54.75" customHeight="1" x14ac:dyDescent="0.2">
      <c r="A21" s="236">
        <v>19</v>
      </c>
      <c r="B21" s="233" t="s">
        <v>134</v>
      </c>
      <c r="C21" s="236" t="s">
        <v>113</v>
      </c>
      <c r="D21" s="279" t="s">
        <v>58</v>
      </c>
      <c r="E21" s="236">
        <v>3017</v>
      </c>
      <c r="F21" s="279" t="s">
        <v>135</v>
      </c>
      <c r="G21" s="236" t="s">
        <v>51</v>
      </c>
      <c r="H21" s="236">
        <v>1.8320000000000001</v>
      </c>
      <c r="I21" s="344" t="s">
        <v>527</v>
      </c>
      <c r="J21" s="281">
        <v>7299000</v>
      </c>
      <c r="K21" s="282">
        <f t="shared" si="13"/>
        <v>5839200</v>
      </c>
      <c r="L21" s="283">
        <f t="shared" si="14"/>
        <v>1459800</v>
      </c>
      <c r="M21" s="245">
        <v>0.8</v>
      </c>
      <c r="N21" s="283">
        <v>0</v>
      </c>
      <c r="O21" s="282">
        <v>0</v>
      </c>
      <c r="P21" s="284">
        <v>0</v>
      </c>
      <c r="Q21" s="284">
        <v>0</v>
      </c>
      <c r="R21" s="283">
        <v>5839200</v>
      </c>
      <c r="S21" s="283">
        <v>0</v>
      </c>
      <c r="T21" s="283">
        <v>0</v>
      </c>
      <c r="U21" s="283">
        <v>0</v>
      </c>
      <c r="V21" s="283">
        <v>0</v>
      </c>
      <c r="W21" s="283">
        <v>0</v>
      </c>
      <c r="X21" s="343" t="b">
        <f t="shared" si="18"/>
        <v>1</v>
      </c>
      <c r="Y21" s="192">
        <f t="shared" si="10"/>
        <v>0.8</v>
      </c>
      <c r="Z21" s="193" t="b">
        <f t="shared" si="11"/>
        <v>1</v>
      </c>
      <c r="AA21" s="193" t="b">
        <f t="shared" si="12"/>
        <v>1</v>
      </c>
    </row>
    <row r="22" spans="1:27" ht="36.6" customHeight="1" x14ac:dyDescent="0.2">
      <c r="A22" s="236">
        <v>20</v>
      </c>
      <c r="B22" s="233" t="s">
        <v>136</v>
      </c>
      <c r="C22" s="236" t="s">
        <v>113</v>
      </c>
      <c r="D22" s="279" t="s">
        <v>125</v>
      </c>
      <c r="E22" s="236">
        <v>3019</v>
      </c>
      <c r="F22" s="279" t="s">
        <v>137</v>
      </c>
      <c r="G22" s="236" t="s">
        <v>51</v>
      </c>
      <c r="H22" s="236">
        <v>0.187</v>
      </c>
      <c r="I22" s="344" t="s">
        <v>196</v>
      </c>
      <c r="J22" s="281">
        <v>1913058.41</v>
      </c>
      <c r="K22" s="282">
        <f>ROUNDDOWN(J22*M22,1)</f>
        <v>1530446.7</v>
      </c>
      <c r="L22" s="283">
        <f t="shared" si="14"/>
        <v>382611.71</v>
      </c>
      <c r="M22" s="245">
        <v>0.8</v>
      </c>
      <c r="N22" s="283">
        <v>0</v>
      </c>
      <c r="O22" s="282">
        <v>0</v>
      </c>
      <c r="P22" s="284">
        <v>0</v>
      </c>
      <c r="Q22" s="284">
        <v>0</v>
      </c>
      <c r="R22" s="283">
        <f>K22</f>
        <v>1530446.7</v>
      </c>
      <c r="S22" s="283">
        <v>0</v>
      </c>
      <c r="T22" s="283">
        <v>0</v>
      </c>
      <c r="U22" s="283">
        <v>0</v>
      </c>
      <c r="V22" s="283">
        <v>0</v>
      </c>
      <c r="W22" s="283">
        <v>0</v>
      </c>
      <c r="X22" s="343" t="b">
        <f t="shared" si="18"/>
        <v>1</v>
      </c>
      <c r="Y22" s="192">
        <f t="shared" si="10"/>
        <v>0.8</v>
      </c>
      <c r="Z22" s="193" t="b">
        <f t="shared" si="11"/>
        <v>1</v>
      </c>
      <c r="AA22" s="193" t="b">
        <f t="shared" si="12"/>
        <v>1</v>
      </c>
    </row>
    <row r="23" spans="1:27" ht="32.450000000000003" customHeight="1" x14ac:dyDescent="0.2">
      <c r="A23" s="236">
        <v>21</v>
      </c>
      <c r="B23" s="233" t="s">
        <v>138</v>
      </c>
      <c r="C23" s="236" t="s">
        <v>113</v>
      </c>
      <c r="D23" s="279" t="s">
        <v>83</v>
      </c>
      <c r="E23" s="236">
        <v>3027</v>
      </c>
      <c r="F23" s="279" t="s">
        <v>139</v>
      </c>
      <c r="G23" s="236" t="s">
        <v>51</v>
      </c>
      <c r="H23" s="236">
        <v>0.75800000000000001</v>
      </c>
      <c r="I23" s="344" t="s">
        <v>196</v>
      </c>
      <c r="J23" s="281">
        <v>3946277.97</v>
      </c>
      <c r="K23" s="282">
        <f t="shared" si="13"/>
        <v>3157022.38</v>
      </c>
      <c r="L23" s="283">
        <f t="shared" si="14"/>
        <v>789255.59</v>
      </c>
      <c r="M23" s="245">
        <v>0.8</v>
      </c>
      <c r="N23" s="283">
        <v>0</v>
      </c>
      <c r="O23" s="282">
        <v>0</v>
      </c>
      <c r="P23" s="284">
        <v>0</v>
      </c>
      <c r="Q23" s="284">
        <v>0</v>
      </c>
      <c r="R23" s="283">
        <v>3157022.38</v>
      </c>
      <c r="S23" s="283">
        <v>0</v>
      </c>
      <c r="T23" s="283">
        <v>0</v>
      </c>
      <c r="U23" s="283">
        <v>0</v>
      </c>
      <c r="V23" s="283">
        <v>0</v>
      </c>
      <c r="W23" s="283">
        <v>0</v>
      </c>
      <c r="X23" s="343" t="b">
        <f t="shared" ref="X23" si="19">K23=SUM(N23:W23)</f>
        <v>1</v>
      </c>
      <c r="Y23" s="192">
        <f t="shared" si="10"/>
        <v>0.8</v>
      </c>
      <c r="Z23" s="193" t="b">
        <f t="shared" si="11"/>
        <v>1</v>
      </c>
      <c r="AA23" s="193" t="b">
        <f t="shared" si="12"/>
        <v>1</v>
      </c>
    </row>
    <row r="24" spans="1:27" ht="30" customHeight="1" x14ac:dyDescent="0.2">
      <c r="A24" s="236">
        <v>22</v>
      </c>
      <c r="B24" s="233" t="s">
        <v>140</v>
      </c>
      <c r="C24" s="236" t="s">
        <v>113</v>
      </c>
      <c r="D24" s="279" t="s">
        <v>141</v>
      </c>
      <c r="E24" s="236">
        <v>3029</v>
      </c>
      <c r="F24" s="279" t="s">
        <v>142</v>
      </c>
      <c r="G24" s="236" t="s">
        <v>60</v>
      </c>
      <c r="H24" s="236">
        <v>1.268</v>
      </c>
      <c r="I24" s="344" t="s">
        <v>197</v>
      </c>
      <c r="J24" s="281">
        <v>3883586.96</v>
      </c>
      <c r="K24" s="282">
        <f t="shared" si="13"/>
        <v>3106869.57</v>
      </c>
      <c r="L24" s="283">
        <f t="shared" si="14"/>
        <v>776717.39</v>
      </c>
      <c r="M24" s="245">
        <v>0.8</v>
      </c>
      <c r="N24" s="283">
        <v>0</v>
      </c>
      <c r="O24" s="282">
        <v>0</v>
      </c>
      <c r="P24" s="284">
        <v>0</v>
      </c>
      <c r="Q24" s="284">
        <v>0</v>
      </c>
      <c r="R24" s="283">
        <v>3106869.57</v>
      </c>
      <c r="S24" s="283">
        <v>0</v>
      </c>
      <c r="T24" s="283">
        <v>0</v>
      </c>
      <c r="U24" s="283">
        <v>0</v>
      </c>
      <c r="V24" s="283">
        <v>0</v>
      </c>
      <c r="W24" s="283">
        <v>0</v>
      </c>
      <c r="X24" s="343" t="b">
        <f t="shared" ref="X24:X27" si="20">K24=SUM(N24:W24)</f>
        <v>1</v>
      </c>
      <c r="Y24" s="192">
        <f t="shared" si="10"/>
        <v>0.8</v>
      </c>
      <c r="Z24" s="193" t="b">
        <f t="shared" si="11"/>
        <v>1</v>
      </c>
      <c r="AA24" s="193" t="b">
        <f t="shared" si="12"/>
        <v>1</v>
      </c>
    </row>
    <row r="25" spans="1:27" ht="30" customHeight="1" x14ac:dyDescent="0.2">
      <c r="A25" s="236">
        <v>23</v>
      </c>
      <c r="B25" s="233" t="s">
        <v>143</v>
      </c>
      <c r="C25" s="236" t="s">
        <v>113</v>
      </c>
      <c r="D25" s="279" t="s">
        <v>144</v>
      </c>
      <c r="E25" s="236">
        <v>3009</v>
      </c>
      <c r="F25" s="279" t="s">
        <v>145</v>
      </c>
      <c r="G25" s="236" t="s">
        <v>51</v>
      </c>
      <c r="H25" s="236">
        <v>0.77800000000000002</v>
      </c>
      <c r="I25" s="344" t="s">
        <v>198</v>
      </c>
      <c r="J25" s="281">
        <v>1353479</v>
      </c>
      <c r="K25" s="282">
        <f t="shared" si="13"/>
        <v>812087.4</v>
      </c>
      <c r="L25" s="283">
        <f t="shared" si="14"/>
        <v>541391.6</v>
      </c>
      <c r="M25" s="245">
        <v>0.6</v>
      </c>
      <c r="N25" s="283">
        <v>0</v>
      </c>
      <c r="O25" s="282">
        <v>0</v>
      </c>
      <c r="P25" s="284">
        <v>0</v>
      </c>
      <c r="Q25" s="284">
        <v>0</v>
      </c>
      <c r="R25" s="283">
        <v>812087.4</v>
      </c>
      <c r="S25" s="283">
        <v>0</v>
      </c>
      <c r="T25" s="283">
        <v>0</v>
      </c>
      <c r="U25" s="283">
        <v>0</v>
      </c>
      <c r="V25" s="283">
        <v>0</v>
      </c>
      <c r="W25" s="283">
        <v>0</v>
      </c>
      <c r="X25" s="343" t="b">
        <f t="shared" si="20"/>
        <v>1</v>
      </c>
      <c r="Y25" s="192">
        <f t="shared" si="10"/>
        <v>0.6</v>
      </c>
      <c r="Z25" s="193" t="b">
        <f t="shared" si="11"/>
        <v>1</v>
      </c>
      <c r="AA25" s="193" t="b">
        <f t="shared" si="12"/>
        <v>1</v>
      </c>
    </row>
    <row r="26" spans="1:27" ht="43.5" customHeight="1" x14ac:dyDescent="0.2">
      <c r="A26" s="236">
        <v>24</v>
      </c>
      <c r="B26" s="233" t="s">
        <v>146</v>
      </c>
      <c r="C26" s="236" t="s">
        <v>113</v>
      </c>
      <c r="D26" s="279" t="s">
        <v>147</v>
      </c>
      <c r="E26" s="236">
        <v>3022</v>
      </c>
      <c r="F26" s="279" t="s">
        <v>148</v>
      </c>
      <c r="G26" s="236" t="s">
        <v>51</v>
      </c>
      <c r="H26" s="236">
        <v>0.67</v>
      </c>
      <c r="I26" s="344" t="s">
        <v>201</v>
      </c>
      <c r="J26" s="281">
        <v>2968623.09</v>
      </c>
      <c r="K26" s="282">
        <f t="shared" si="13"/>
        <v>1781173.85</v>
      </c>
      <c r="L26" s="283">
        <f t="shared" si="14"/>
        <v>1187449.24</v>
      </c>
      <c r="M26" s="245">
        <v>0.6</v>
      </c>
      <c r="N26" s="283">
        <v>0</v>
      </c>
      <c r="O26" s="282">
        <v>0</v>
      </c>
      <c r="P26" s="284">
        <v>0</v>
      </c>
      <c r="Q26" s="284">
        <v>0</v>
      </c>
      <c r="R26" s="283">
        <v>1781173.85</v>
      </c>
      <c r="S26" s="283">
        <v>0</v>
      </c>
      <c r="T26" s="283">
        <v>0</v>
      </c>
      <c r="U26" s="283">
        <v>0</v>
      </c>
      <c r="V26" s="283">
        <v>0</v>
      </c>
      <c r="W26" s="283">
        <v>0</v>
      </c>
      <c r="X26" s="343" t="b">
        <f t="shared" si="20"/>
        <v>1</v>
      </c>
      <c r="Y26" s="192">
        <f t="shared" si="10"/>
        <v>0.6</v>
      </c>
      <c r="Z26" s="193" t="b">
        <f t="shared" si="11"/>
        <v>1</v>
      </c>
      <c r="AA26" s="193" t="b">
        <f t="shared" si="12"/>
        <v>1</v>
      </c>
    </row>
    <row r="27" spans="1:27" ht="30" customHeight="1" x14ac:dyDescent="0.2">
      <c r="A27" s="236">
        <v>25</v>
      </c>
      <c r="B27" s="233" t="s">
        <v>149</v>
      </c>
      <c r="C27" s="236" t="s">
        <v>113</v>
      </c>
      <c r="D27" s="279" t="s">
        <v>150</v>
      </c>
      <c r="E27" s="236">
        <v>3001</v>
      </c>
      <c r="F27" s="279" t="s">
        <v>151</v>
      </c>
      <c r="G27" s="236" t="s">
        <v>60</v>
      </c>
      <c r="H27" s="236">
        <v>0.999</v>
      </c>
      <c r="I27" s="344" t="s">
        <v>199</v>
      </c>
      <c r="J27" s="281">
        <v>1024486.67</v>
      </c>
      <c r="K27" s="282">
        <f t="shared" si="13"/>
        <v>717140.67</v>
      </c>
      <c r="L27" s="283">
        <f t="shared" si="14"/>
        <v>307346</v>
      </c>
      <c r="M27" s="245">
        <v>0.7</v>
      </c>
      <c r="N27" s="283">
        <v>0</v>
      </c>
      <c r="O27" s="282">
        <v>0</v>
      </c>
      <c r="P27" s="284">
        <v>0</v>
      </c>
      <c r="Q27" s="284">
        <v>0</v>
      </c>
      <c r="R27" s="283">
        <v>717140.67</v>
      </c>
      <c r="S27" s="283">
        <v>0</v>
      </c>
      <c r="T27" s="283">
        <v>0</v>
      </c>
      <c r="U27" s="283">
        <v>0</v>
      </c>
      <c r="V27" s="283">
        <v>0</v>
      </c>
      <c r="W27" s="283">
        <v>0</v>
      </c>
      <c r="X27" s="343" t="b">
        <f t="shared" si="20"/>
        <v>1</v>
      </c>
      <c r="Y27" s="192">
        <f t="shared" si="10"/>
        <v>0.7</v>
      </c>
      <c r="Z27" s="193" t="b">
        <f t="shared" si="11"/>
        <v>1</v>
      </c>
      <c r="AA27" s="193" t="b">
        <f t="shared" si="12"/>
        <v>1</v>
      </c>
    </row>
    <row r="28" spans="1:27" ht="30" customHeight="1" x14ac:dyDescent="0.2">
      <c r="A28" s="236">
        <v>26</v>
      </c>
      <c r="B28" s="233" t="s">
        <v>152</v>
      </c>
      <c r="C28" s="236" t="s">
        <v>113</v>
      </c>
      <c r="D28" s="279" t="s">
        <v>153</v>
      </c>
      <c r="E28" s="236">
        <v>3028</v>
      </c>
      <c r="F28" s="279" t="s">
        <v>154</v>
      </c>
      <c r="G28" s="236" t="s">
        <v>60</v>
      </c>
      <c r="H28" s="236">
        <v>0.91</v>
      </c>
      <c r="I28" s="344" t="s">
        <v>200</v>
      </c>
      <c r="J28" s="281">
        <v>1738131.87</v>
      </c>
      <c r="K28" s="282">
        <f t="shared" si="13"/>
        <v>1042879.12</v>
      </c>
      <c r="L28" s="283">
        <f t="shared" si="14"/>
        <v>695252.75</v>
      </c>
      <c r="M28" s="245">
        <v>0.6</v>
      </c>
      <c r="N28" s="283">
        <v>0</v>
      </c>
      <c r="O28" s="282">
        <v>0</v>
      </c>
      <c r="P28" s="284">
        <v>0</v>
      </c>
      <c r="Q28" s="284">
        <v>0</v>
      </c>
      <c r="R28" s="283">
        <v>1042879.12</v>
      </c>
      <c r="S28" s="283">
        <v>0</v>
      </c>
      <c r="T28" s="283">
        <v>0</v>
      </c>
      <c r="U28" s="283">
        <v>0</v>
      </c>
      <c r="V28" s="283">
        <v>0</v>
      </c>
      <c r="W28" s="283">
        <v>0</v>
      </c>
      <c r="X28" s="343" t="b">
        <f t="shared" ref="X28" si="21">K28=SUM(N28:W28)</f>
        <v>1</v>
      </c>
      <c r="Y28" s="192">
        <f t="shared" si="10"/>
        <v>0.6</v>
      </c>
      <c r="Z28" s="193" t="b">
        <f t="shared" si="11"/>
        <v>1</v>
      </c>
      <c r="AA28" s="193" t="b">
        <f t="shared" si="12"/>
        <v>1</v>
      </c>
    </row>
    <row r="29" spans="1:27" ht="30" customHeight="1" x14ac:dyDescent="0.2">
      <c r="A29" s="236">
        <v>27</v>
      </c>
      <c r="B29" s="233" t="s">
        <v>155</v>
      </c>
      <c r="C29" s="236" t="s">
        <v>113</v>
      </c>
      <c r="D29" s="279" t="s">
        <v>153</v>
      </c>
      <c r="E29" s="236">
        <v>3028</v>
      </c>
      <c r="F29" s="279" t="s">
        <v>156</v>
      </c>
      <c r="G29" s="236" t="s">
        <v>51</v>
      </c>
      <c r="H29" s="236">
        <v>0.51</v>
      </c>
      <c r="I29" s="344" t="s">
        <v>196</v>
      </c>
      <c r="J29" s="281">
        <v>2878024.46</v>
      </c>
      <c r="K29" s="282">
        <f t="shared" si="13"/>
        <v>1726814.68</v>
      </c>
      <c r="L29" s="283">
        <f t="shared" si="14"/>
        <v>1151209.78</v>
      </c>
      <c r="M29" s="245">
        <v>0.6</v>
      </c>
      <c r="N29" s="283">
        <v>0</v>
      </c>
      <c r="O29" s="282">
        <v>0</v>
      </c>
      <c r="P29" s="284">
        <v>0</v>
      </c>
      <c r="Q29" s="284">
        <v>0</v>
      </c>
      <c r="R29" s="283">
        <v>1726814.68</v>
      </c>
      <c r="S29" s="283">
        <v>0</v>
      </c>
      <c r="T29" s="283">
        <v>0</v>
      </c>
      <c r="U29" s="283">
        <v>0</v>
      </c>
      <c r="V29" s="283">
        <v>0</v>
      </c>
      <c r="W29" s="283">
        <v>0</v>
      </c>
      <c r="X29" s="343" t="b">
        <f t="shared" ref="X29:X32" si="22">K29=SUM(N29:W29)</f>
        <v>1</v>
      </c>
      <c r="Y29" s="192">
        <f t="shared" si="10"/>
        <v>0.6</v>
      </c>
      <c r="Z29" s="193" t="b">
        <f t="shared" si="11"/>
        <v>1</v>
      </c>
      <c r="AA29" s="193" t="b">
        <f t="shared" si="12"/>
        <v>1</v>
      </c>
    </row>
    <row r="30" spans="1:27" ht="30" customHeight="1" x14ac:dyDescent="0.2">
      <c r="A30" s="236">
        <v>28</v>
      </c>
      <c r="B30" s="233" t="s">
        <v>157</v>
      </c>
      <c r="C30" s="236" t="s">
        <v>113</v>
      </c>
      <c r="D30" s="279" t="s">
        <v>158</v>
      </c>
      <c r="E30" s="236">
        <v>3002</v>
      </c>
      <c r="F30" s="279" t="s">
        <v>159</v>
      </c>
      <c r="G30" s="236" t="s">
        <v>51</v>
      </c>
      <c r="H30" s="236">
        <v>0.371</v>
      </c>
      <c r="I30" s="344" t="s">
        <v>199</v>
      </c>
      <c r="J30" s="281">
        <v>1437821.96</v>
      </c>
      <c r="K30" s="282">
        <f t="shared" si="13"/>
        <v>1150257.57</v>
      </c>
      <c r="L30" s="283">
        <f t="shared" si="14"/>
        <v>287564.39</v>
      </c>
      <c r="M30" s="245">
        <v>0.8</v>
      </c>
      <c r="N30" s="283">
        <v>0</v>
      </c>
      <c r="O30" s="282">
        <v>0</v>
      </c>
      <c r="P30" s="284">
        <v>0</v>
      </c>
      <c r="Q30" s="284">
        <v>0</v>
      </c>
      <c r="R30" s="283">
        <v>1150257.57</v>
      </c>
      <c r="S30" s="283">
        <v>0</v>
      </c>
      <c r="T30" s="283">
        <v>0</v>
      </c>
      <c r="U30" s="283">
        <v>0</v>
      </c>
      <c r="V30" s="283">
        <v>0</v>
      </c>
      <c r="W30" s="283">
        <v>0</v>
      </c>
      <c r="X30" s="343" t="b">
        <f t="shared" si="22"/>
        <v>1</v>
      </c>
      <c r="Y30" s="192">
        <f t="shared" si="10"/>
        <v>0.8</v>
      </c>
      <c r="Z30" s="193" t="b">
        <f t="shared" si="11"/>
        <v>1</v>
      </c>
      <c r="AA30" s="193" t="b">
        <f t="shared" si="12"/>
        <v>1</v>
      </c>
    </row>
    <row r="31" spans="1:27" ht="44.25" customHeight="1" x14ac:dyDescent="0.2">
      <c r="A31" s="236">
        <v>29</v>
      </c>
      <c r="B31" s="233" t="s">
        <v>160</v>
      </c>
      <c r="C31" s="236" t="s">
        <v>113</v>
      </c>
      <c r="D31" s="279" t="s">
        <v>161</v>
      </c>
      <c r="E31" s="236">
        <v>3024</v>
      </c>
      <c r="F31" s="279" t="s">
        <v>162</v>
      </c>
      <c r="G31" s="236" t="s">
        <v>51</v>
      </c>
      <c r="H31" s="236">
        <v>0.99</v>
      </c>
      <c r="I31" s="280" t="s">
        <v>201</v>
      </c>
      <c r="J31" s="281">
        <v>1938011.07</v>
      </c>
      <c r="K31" s="282">
        <f t="shared" si="13"/>
        <v>1162806.6399999999</v>
      </c>
      <c r="L31" s="283">
        <f t="shared" si="14"/>
        <v>775204.43</v>
      </c>
      <c r="M31" s="245">
        <v>0.6</v>
      </c>
      <c r="N31" s="283">
        <v>0</v>
      </c>
      <c r="O31" s="282">
        <v>0</v>
      </c>
      <c r="P31" s="284">
        <v>0</v>
      </c>
      <c r="Q31" s="284">
        <v>0</v>
      </c>
      <c r="R31" s="283">
        <v>1162806.6399999999</v>
      </c>
      <c r="S31" s="283">
        <v>0</v>
      </c>
      <c r="T31" s="283">
        <v>0</v>
      </c>
      <c r="U31" s="283">
        <v>0</v>
      </c>
      <c r="V31" s="283">
        <v>0</v>
      </c>
      <c r="W31" s="283">
        <v>0</v>
      </c>
      <c r="X31" s="343" t="b">
        <f t="shared" si="22"/>
        <v>1</v>
      </c>
      <c r="Y31" s="192">
        <f t="shared" si="10"/>
        <v>0.6</v>
      </c>
      <c r="Z31" s="193" t="b">
        <f t="shared" si="11"/>
        <v>1</v>
      </c>
      <c r="AA31" s="193" t="b">
        <f t="shared" si="12"/>
        <v>1</v>
      </c>
    </row>
    <row r="32" spans="1:27" ht="58.15" customHeight="1" x14ac:dyDescent="0.2">
      <c r="A32" s="236">
        <v>30</v>
      </c>
      <c r="B32" s="233" t="s">
        <v>163</v>
      </c>
      <c r="C32" s="236" t="s">
        <v>113</v>
      </c>
      <c r="D32" s="279" t="s">
        <v>164</v>
      </c>
      <c r="E32" s="236">
        <v>3008</v>
      </c>
      <c r="F32" s="279" t="s">
        <v>165</v>
      </c>
      <c r="G32" s="236" t="s">
        <v>60</v>
      </c>
      <c r="H32" s="236">
        <v>2.5960000000000001</v>
      </c>
      <c r="I32" s="280" t="s">
        <v>202</v>
      </c>
      <c r="J32" s="281">
        <v>1299679.77</v>
      </c>
      <c r="K32" s="282">
        <f t="shared" si="13"/>
        <v>649839.89</v>
      </c>
      <c r="L32" s="283">
        <f t="shared" si="14"/>
        <v>649839.88</v>
      </c>
      <c r="M32" s="245">
        <v>0.5</v>
      </c>
      <c r="N32" s="283">
        <v>0</v>
      </c>
      <c r="O32" s="282">
        <v>0</v>
      </c>
      <c r="P32" s="284">
        <v>0</v>
      </c>
      <c r="Q32" s="284">
        <v>0</v>
      </c>
      <c r="R32" s="283">
        <v>649839.89</v>
      </c>
      <c r="S32" s="283">
        <v>0</v>
      </c>
      <c r="T32" s="283">
        <v>0</v>
      </c>
      <c r="U32" s="283">
        <v>0</v>
      </c>
      <c r="V32" s="283">
        <v>0</v>
      </c>
      <c r="W32" s="283">
        <v>0</v>
      </c>
      <c r="X32" s="343" t="b">
        <f t="shared" si="22"/>
        <v>1</v>
      </c>
      <c r="Y32" s="192">
        <f t="shared" si="10"/>
        <v>0.5</v>
      </c>
      <c r="Z32" s="193" t="b">
        <f t="shared" si="11"/>
        <v>1</v>
      </c>
      <c r="AA32" s="193" t="b">
        <f t="shared" si="12"/>
        <v>1</v>
      </c>
    </row>
    <row r="33" spans="1:27" ht="30" customHeight="1" x14ac:dyDescent="0.2">
      <c r="A33" s="236">
        <v>31</v>
      </c>
      <c r="B33" s="233" t="s">
        <v>166</v>
      </c>
      <c r="C33" s="236" t="s">
        <v>113</v>
      </c>
      <c r="D33" s="279" t="s">
        <v>167</v>
      </c>
      <c r="E33" s="236">
        <v>3031</v>
      </c>
      <c r="F33" s="279" t="s">
        <v>168</v>
      </c>
      <c r="G33" s="236" t="s">
        <v>51</v>
      </c>
      <c r="H33" s="236">
        <v>4.0999999999999996</v>
      </c>
      <c r="I33" s="280" t="s">
        <v>203</v>
      </c>
      <c r="J33" s="281">
        <v>2527630.66</v>
      </c>
      <c r="K33" s="282">
        <f>ROUNDDOWN(J33*M33,1)</f>
        <v>2022104.5</v>
      </c>
      <c r="L33" s="283">
        <f t="shared" si="14"/>
        <v>505526.16</v>
      </c>
      <c r="M33" s="245">
        <v>0.8</v>
      </c>
      <c r="N33" s="283">
        <v>0</v>
      </c>
      <c r="O33" s="282">
        <v>0</v>
      </c>
      <c r="P33" s="284">
        <v>0</v>
      </c>
      <c r="Q33" s="284">
        <v>0</v>
      </c>
      <c r="R33" s="283">
        <f>K33</f>
        <v>2022104.5</v>
      </c>
      <c r="S33" s="283">
        <v>0</v>
      </c>
      <c r="T33" s="283">
        <v>0</v>
      </c>
      <c r="U33" s="283">
        <v>0</v>
      </c>
      <c r="V33" s="283">
        <v>0</v>
      </c>
      <c r="W33" s="283">
        <v>0</v>
      </c>
      <c r="X33" s="343" t="b">
        <f t="shared" ref="X33" si="23">K33=SUM(N33:W33)</f>
        <v>1</v>
      </c>
      <c r="Y33" s="192">
        <f t="shared" si="10"/>
        <v>0.8</v>
      </c>
      <c r="Z33" s="193" t="b">
        <f t="shared" si="11"/>
        <v>1</v>
      </c>
      <c r="AA33" s="193" t="b">
        <f t="shared" si="12"/>
        <v>1</v>
      </c>
    </row>
    <row r="34" spans="1:27" ht="40.9" customHeight="1" x14ac:dyDescent="0.2">
      <c r="A34" s="236">
        <v>32</v>
      </c>
      <c r="B34" s="233" t="s">
        <v>169</v>
      </c>
      <c r="C34" s="236" t="s">
        <v>113</v>
      </c>
      <c r="D34" s="279" t="s">
        <v>114</v>
      </c>
      <c r="E34" s="236">
        <v>3007</v>
      </c>
      <c r="F34" s="279" t="s">
        <v>170</v>
      </c>
      <c r="G34" s="236" t="s">
        <v>60</v>
      </c>
      <c r="H34" s="236">
        <v>7.4</v>
      </c>
      <c r="I34" s="280" t="s">
        <v>193</v>
      </c>
      <c r="J34" s="281">
        <v>11388980.49</v>
      </c>
      <c r="K34" s="282">
        <f t="shared" si="13"/>
        <v>5694490.25</v>
      </c>
      <c r="L34" s="283">
        <f t="shared" si="14"/>
        <v>5694490.2400000002</v>
      </c>
      <c r="M34" s="245">
        <v>0.5</v>
      </c>
      <c r="N34" s="283">
        <v>0</v>
      </c>
      <c r="O34" s="282">
        <v>0</v>
      </c>
      <c r="P34" s="284">
        <v>0</v>
      </c>
      <c r="Q34" s="284">
        <v>0</v>
      </c>
      <c r="R34" s="283">
        <v>5694490.25</v>
      </c>
      <c r="S34" s="283">
        <v>0</v>
      </c>
      <c r="T34" s="283">
        <v>0</v>
      </c>
      <c r="U34" s="283">
        <v>0</v>
      </c>
      <c r="V34" s="283">
        <v>0</v>
      </c>
      <c r="W34" s="283">
        <v>0</v>
      </c>
      <c r="X34" s="343" t="b">
        <f t="shared" ref="X34:X37" si="24">K34=SUM(N34:W34)</f>
        <v>1</v>
      </c>
      <c r="Y34" s="192">
        <f t="shared" si="10"/>
        <v>0.5</v>
      </c>
      <c r="Z34" s="193" t="b">
        <f t="shared" si="11"/>
        <v>1</v>
      </c>
      <c r="AA34" s="193" t="b">
        <f t="shared" si="12"/>
        <v>1</v>
      </c>
    </row>
    <row r="35" spans="1:27" ht="30" customHeight="1" x14ac:dyDescent="0.2">
      <c r="A35" s="236">
        <v>33</v>
      </c>
      <c r="B35" s="233" t="s">
        <v>171</v>
      </c>
      <c r="C35" s="236" t="s">
        <v>113</v>
      </c>
      <c r="D35" s="279" t="s">
        <v>54</v>
      </c>
      <c r="E35" s="236">
        <v>3006</v>
      </c>
      <c r="F35" s="279" t="s">
        <v>172</v>
      </c>
      <c r="G35" s="236" t="s">
        <v>51</v>
      </c>
      <c r="H35" s="236">
        <v>3.6819999999999999</v>
      </c>
      <c r="I35" s="280" t="s">
        <v>197</v>
      </c>
      <c r="J35" s="281">
        <v>7334753.8399999999</v>
      </c>
      <c r="K35" s="282">
        <f t="shared" si="13"/>
        <v>4400852.3</v>
      </c>
      <c r="L35" s="283">
        <f t="shared" si="14"/>
        <v>2933901.54</v>
      </c>
      <c r="M35" s="245">
        <v>0.6</v>
      </c>
      <c r="N35" s="283">
        <v>0</v>
      </c>
      <c r="O35" s="282">
        <v>0</v>
      </c>
      <c r="P35" s="284">
        <v>0</v>
      </c>
      <c r="Q35" s="284">
        <v>0</v>
      </c>
      <c r="R35" s="283">
        <v>4400852.3</v>
      </c>
      <c r="S35" s="283">
        <v>0</v>
      </c>
      <c r="T35" s="283">
        <v>0</v>
      </c>
      <c r="U35" s="283">
        <v>0</v>
      </c>
      <c r="V35" s="283">
        <v>0</v>
      </c>
      <c r="W35" s="283">
        <v>0</v>
      </c>
      <c r="X35" s="343" t="b">
        <f t="shared" si="24"/>
        <v>1</v>
      </c>
      <c r="Y35" s="192">
        <f t="shared" si="10"/>
        <v>0.6</v>
      </c>
      <c r="Z35" s="193" t="b">
        <f t="shared" si="11"/>
        <v>1</v>
      </c>
      <c r="AA35" s="193" t="b">
        <f t="shared" si="12"/>
        <v>1</v>
      </c>
    </row>
    <row r="36" spans="1:27" ht="48" customHeight="1" x14ac:dyDescent="0.2">
      <c r="A36" s="236">
        <v>34</v>
      </c>
      <c r="B36" s="233" t="s">
        <v>173</v>
      </c>
      <c r="C36" s="236" t="s">
        <v>113</v>
      </c>
      <c r="D36" s="279" t="s">
        <v>83</v>
      </c>
      <c r="E36" s="236">
        <v>3027</v>
      </c>
      <c r="F36" s="279" t="s">
        <v>174</v>
      </c>
      <c r="G36" s="236" t="s">
        <v>51</v>
      </c>
      <c r="H36" s="236">
        <v>0.29299999999999998</v>
      </c>
      <c r="I36" s="280" t="s">
        <v>196</v>
      </c>
      <c r="J36" s="281">
        <v>1417831.39</v>
      </c>
      <c r="K36" s="282">
        <f t="shared" si="13"/>
        <v>1134265.1100000001</v>
      </c>
      <c r="L36" s="283">
        <f t="shared" si="14"/>
        <v>283566.28000000003</v>
      </c>
      <c r="M36" s="245">
        <v>0.8</v>
      </c>
      <c r="N36" s="283">
        <v>0</v>
      </c>
      <c r="O36" s="282">
        <v>0</v>
      </c>
      <c r="P36" s="284">
        <v>0</v>
      </c>
      <c r="Q36" s="284">
        <v>0</v>
      </c>
      <c r="R36" s="283">
        <v>1134265.1100000001</v>
      </c>
      <c r="S36" s="283">
        <v>0</v>
      </c>
      <c r="T36" s="283">
        <v>0</v>
      </c>
      <c r="U36" s="283">
        <v>0</v>
      </c>
      <c r="V36" s="283">
        <v>0</v>
      </c>
      <c r="W36" s="283">
        <v>0</v>
      </c>
      <c r="X36" s="343" t="b">
        <f t="shared" si="24"/>
        <v>1</v>
      </c>
      <c r="Y36" s="192">
        <f t="shared" si="10"/>
        <v>0.8</v>
      </c>
      <c r="Z36" s="193" t="b">
        <f t="shared" si="11"/>
        <v>1</v>
      </c>
      <c r="AA36" s="193" t="b">
        <f t="shared" si="12"/>
        <v>1</v>
      </c>
    </row>
    <row r="37" spans="1:27" ht="69" customHeight="1" x14ac:dyDescent="0.2">
      <c r="A37" s="236">
        <v>35</v>
      </c>
      <c r="B37" s="233" t="s">
        <v>175</v>
      </c>
      <c r="C37" s="236" t="s">
        <v>113</v>
      </c>
      <c r="D37" s="279" t="s">
        <v>164</v>
      </c>
      <c r="E37" s="236">
        <v>3008</v>
      </c>
      <c r="F37" s="279" t="s">
        <v>176</v>
      </c>
      <c r="G37" s="236" t="s">
        <v>51</v>
      </c>
      <c r="H37" s="236">
        <v>0.36</v>
      </c>
      <c r="I37" s="280" t="s">
        <v>202</v>
      </c>
      <c r="J37" s="281">
        <v>1077442.95</v>
      </c>
      <c r="K37" s="282">
        <f t="shared" si="13"/>
        <v>538721.48</v>
      </c>
      <c r="L37" s="283">
        <f t="shared" si="14"/>
        <v>538721.47</v>
      </c>
      <c r="M37" s="245">
        <v>0.5</v>
      </c>
      <c r="N37" s="283">
        <v>0</v>
      </c>
      <c r="O37" s="282">
        <v>0</v>
      </c>
      <c r="P37" s="284">
        <v>0</v>
      </c>
      <c r="Q37" s="284">
        <v>0</v>
      </c>
      <c r="R37" s="283">
        <v>538721.48</v>
      </c>
      <c r="S37" s="283">
        <v>0</v>
      </c>
      <c r="T37" s="283">
        <v>0</v>
      </c>
      <c r="U37" s="283">
        <v>0</v>
      </c>
      <c r="V37" s="283">
        <v>0</v>
      </c>
      <c r="W37" s="283">
        <v>0</v>
      </c>
      <c r="X37" s="343" t="b">
        <f t="shared" si="24"/>
        <v>1</v>
      </c>
      <c r="Y37" s="192">
        <f t="shared" si="10"/>
        <v>0.5</v>
      </c>
      <c r="Z37" s="193" t="b">
        <f t="shared" si="11"/>
        <v>1</v>
      </c>
      <c r="AA37" s="193" t="b">
        <f t="shared" si="12"/>
        <v>1</v>
      </c>
    </row>
    <row r="38" spans="1:27" ht="30" customHeight="1" x14ac:dyDescent="0.2">
      <c r="A38" s="236">
        <v>36</v>
      </c>
      <c r="B38" s="233" t="s">
        <v>177</v>
      </c>
      <c r="C38" s="236" t="s">
        <v>113</v>
      </c>
      <c r="D38" s="279" t="s">
        <v>167</v>
      </c>
      <c r="E38" s="236">
        <v>3031</v>
      </c>
      <c r="F38" s="279" t="s">
        <v>178</v>
      </c>
      <c r="G38" s="236" t="s">
        <v>51</v>
      </c>
      <c r="H38" s="236">
        <v>0.22600000000000001</v>
      </c>
      <c r="I38" s="280" t="s">
        <v>204</v>
      </c>
      <c r="J38" s="281">
        <v>1249088.98</v>
      </c>
      <c r="K38" s="282">
        <f>ROUNDDOWN(J38*M38,1)</f>
        <v>999271.1</v>
      </c>
      <c r="L38" s="283">
        <f t="shared" si="14"/>
        <v>249817.88</v>
      </c>
      <c r="M38" s="245">
        <v>0.8</v>
      </c>
      <c r="N38" s="283">
        <v>0</v>
      </c>
      <c r="O38" s="282">
        <v>0</v>
      </c>
      <c r="P38" s="284">
        <v>0</v>
      </c>
      <c r="Q38" s="284">
        <v>0</v>
      </c>
      <c r="R38" s="283">
        <f>K38</f>
        <v>999271.1</v>
      </c>
      <c r="S38" s="283">
        <v>0</v>
      </c>
      <c r="T38" s="283">
        <v>0</v>
      </c>
      <c r="U38" s="283">
        <v>0</v>
      </c>
      <c r="V38" s="283">
        <v>0</v>
      </c>
      <c r="W38" s="283">
        <v>0</v>
      </c>
      <c r="X38" s="343" t="b">
        <f t="shared" ref="X38" si="25">K38=SUM(N38:W38)</f>
        <v>1</v>
      </c>
      <c r="Y38" s="192">
        <f t="shared" si="10"/>
        <v>0.8</v>
      </c>
      <c r="Z38" s="193" t="b">
        <f t="shared" si="11"/>
        <v>1</v>
      </c>
      <c r="AA38" s="193" t="b">
        <f t="shared" si="12"/>
        <v>1</v>
      </c>
    </row>
    <row r="39" spans="1:27" ht="47.45" customHeight="1" x14ac:dyDescent="0.2">
      <c r="A39" s="236">
        <v>37</v>
      </c>
      <c r="B39" s="233" t="s">
        <v>179</v>
      </c>
      <c r="C39" s="236" t="s">
        <v>113</v>
      </c>
      <c r="D39" s="279" t="s">
        <v>101</v>
      </c>
      <c r="E39" s="236">
        <v>3015</v>
      </c>
      <c r="F39" s="279" t="s">
        <v>180</v>
      </c>
      <c r="G39" s="236" t="s">
        <v>51</v>
      </c>
      <c r="H39" s="236">
        <v>0.34599999999999997</v>
      </c>
      <c r="I39" s="280" t="s">
        <v>205</v>
      </c>
      <c r="J39" s="281">
        <v>1973104.43</v>
      </c>
      <c r="K39" s="282">
        <f t="shared" si="13"/>
        <v>986552.22</v>
      </c>
      <c r="L39" s="283">
        <f t="shared" si="14"/>
        <v>986552.21</v>
      </c>
      <c r="M39" s="245">
        <v>0.5</v>
      </c>
      <c r="N39" s="283">
        <v>0</v>
      </c>
      <c r="O39" s="282">
        <v>0</v>
      </c>
      <c r="P39" s="284">
        <v>0</v>
      </c>
      <c r="Q39" s="284">
        <v>0</v>
      </c>
      <c r="R39" s="283">
        <v>986552.22</v>
      </c>
      <c r="S39" s="283">
        <v>0</v>
      </c>
      <c r="T39" s="283">
        <v>0</v>
      </c>
      <c r="U39" s="283">
        <v>0</v>
      </c>
      <c r="V39" s="283">
        <v>0</v>
      </c>
      <c r="W39" s="283">
        <v>0</v>
      </c>
      <c r="X39" s="343" t="b">
        <f t="shared" ref="X39:X43" si="26">K39=SUM(N39:W39)</f>
        <v>1</v>
      </c>
      <c r="Y39" s="192">
        <f t="shared" si="10"/>
        <v>0.5</v>
      </c>
      <c r="Z39" s="193" t="b">
        <f t="shared" si="11"/>
        <v>1</v>
      </c>
      <c r="AA39" s="193" t="b">
        <f t="shared" si="12"/>
        <v>1</v>
      </c>
    </row>
    <row r="40" spans="1:27" ht="30" customHeight="1" x14ac:dyDescent="0.2">
      <c r="A40" s="236">
        <v>38</v>
      </c>
      <c r="B40" s="233" t="s">
        <v>181</v>
      </c>
      <c r="C40" s="236" t="s">
        <v>113</v>
      </c>
      <c r="D40" s="279" t="s">
        <v>182</v>
      </c>
      <c r="E40" s="236">
        <v>3013</v>
      </c>
      <c r="F40" s="279" t="s">
        <v>183</v>
      </c>
      <c r="G40" s="236" t="s">
        <v>71</v>
      </c>
      <c r="H40" s="236">
        <v>2.2909999999999999</v>
      </c>
      <c r="I40" s="280" t="s">
        <v>197</v>
      </c>
      <c r="J40" s="281">
        <v>8500000</v>
      </c>
      <c r="K40" s="282">
        <f t="shared" si="13"/>
        <v>4250000</v>
      </c>
      <c r="L40" s="283">
        <f t="shared" si="14"/>
        <v>4250000</v>
      </c>
      <c r="M40" s="245">
        <v>0.5</v>
      </c>
      <c r="N40" s="283">
        <v>0</v>
      </c>
      <c r="O40" s="282">
        <v>0</v>
      </c>
      <c r="P40" s="284">
        <v>0</v>
      </c>
      <c r="Q40" s="284">
        <v>0</v>
      </c>
      <c r="R40" s="283">
        <v>4250000</v>
      </c>
      <c r="S40" s="283">
        <v>0</v>
      </c>
      <c r="T40" s="283">
        <v>0</v>
      </c>
      <c r="U40" s="283">
        <v>0</v>
      </c>
      <c r="V40" s="283">
        <v>0</v>
      </c>
      <c r="W40" s="283">
        <v>0</v>
      </c>
      <c r="X40" s="343" t="b">
        <f t="shared" si="26"/>
        <v>1</v>
      </c>
      <c r="Y40" s="192">
        <f t="shared" si="10"/>
        <v>0.5</v>
      </c>
      <c r="Z40" s="193" t="b">
        <f t="shared" si="11"/>
        <v>1</v>
      </c>
      <c r="AA40" s="193" t="b">
        <f t="shared" si="12"/>
        <v>1</v>
      </c>
    </row>
    <row r="41" spans="1:27" ht="57.6" customHeight="1" x14ac:dyDescent="0.2">
      <c r="A41" s="236">
        <v>39</v>
      </c>
      <c r="B41" s="233" t="s">
        <v>184</v>
      </c>
      <c r="C41" s="236" t="s">
        <v>113</v>
      </c>
      <c r="D41" s="279" t="s">
        <v>185</v>
      </c>
      <c r="E41" s="236">
        <v>3063</v>
      </c>
      <c r="F41" s="279" t="s">
        <v>186</v>
      </c>
      <c r="G41" s="236" t="s">
        <v>51</v>
      </c>
      <c r="H41" s="236">
        <v>0.25700000000000001</v>
      </c>
      <c r="I41" s="280" t="s">
        <v>206</v>
      </c>
      <c r="J41" s="281">
        <v>1450349.59</v>
      </c>
      <c r="K41" s="282">
        <f t="shared" si="13"/>
        <v>725174.8</v>
      </c>
      <c r="L41" s="283">
        <f t="shared" si="14"/>
        <v>725174.79</v>
      </c>
      <c r="M41" s="245">
        <v>0.5</v>
      </c>
      <c r="N41" s="283">
        <v>0</v>
      </c>
      <c r="O41" s="282">
        <v>0</v>
      </c>
      <c r="P41" s="284">
        <v>0</v>
      </c>
      <c r="Q41" s="284">
        <v>0</v>
      </c>
      <c r="R41" s="283">
        <v>725174.8</v>
      </c>
      <c r="S41" s="283">
        <v>0</v>
      </c>
      <c r="T41" s="283">
        <v>0</v>
      </c>
      <c r="U41" s="283">
        <v>0</v>
      </c>
      <c r="V41" s="283">
        <v>0</v>
      </c>
      <c r="W41" s="283">
        <v>0</v>
      </c>
      <c r="X41" s="343" t="b">
        <f t="shared" si="26"/>
        <v>1</v>
      </c>
      <c r="Y41" s="192">
        <f t="shared" si="10"/>
        <v>0.5</v>
      </c>
      <c r="Z41" s="193" t="b">
        <f t="shared" si="11"/>
        <v>1</v>
      </c>
      <c r="AA41" s="193" t="b">
        <f t="shared" si="12"/>
        <v>1</v>
      </c>
    </row>
    <row r="42" spans="1:27" ht="61.5" customHeight="1" x14ac:dyDescent="0.2">
      <c r="A42" s="236">
        <v>40</v>
      </c>
      <c r="B42" s="233" t="s">
        <v>187</v>
      </c>
      <c r="C42" s="236" t="s">
        <v>113</v>
      </c>
      <c r="D42" s="279" t="s">
        <v>78</v>
      </c>
      <c r="E42" s="236">
        <v>3012</v>
      </c>
      <c r="F42" s="279" t="s">
        <v>188</v>
      </c>
      <c r="G42" s="236" t="s">
        <v>51</v>
      </c>
      <c r="H42" s="236">
        <v>0.155</v>
      </c>
      <c r="I42" s="280" t="s">
        <v>207</v>
      </c>
      <c r="J42" s="281">
        <v>1798835.6</v>
      </c>
      <c r="K42" s="282">
        <f t="shared" si="13"/>
        <v>899417.8</v>
      </c>
      <c r="L42" s="283">
        <f t="shared" si="14"/>
        <v>899417.8</v>
      </c>
      <c r="M42" s="245">
        <v>0.5</v>
      </c>
      <c r="N42" s="283">
        <v>0</v>
      </c>
      <c r="O42" s="282">
        <v>0</v>
      </c>
      <c r="P42" s="284">
        <v>0</v>
      </c>
      <c r="Q42" s="284">
        <v>0</v>
      </c>
      <c r="R42" s="283">
        <v>899417.8</v>
      </c>
      <c r="S42" s="283">
        <v>0</v>
      </c>
      <c r="T42" s="283">
        <v>0</v>
      </c>
      <c r="U42" s="283">
        <v>0</v>
      </c>
      <c r="V42" s="283">
        <v>0</v>
      </c>
      <c r="W42" s="283">
        <v>0</v>
      </c>
      <c r="X42" s="343" t="b">
        <f t="shared" si="26"/>
        <v>1</v>
      </c>
      <c r="Y42" s="192">
        <f t="shared" si="10"/>
        <v>0.5</v>
      </c>
      <c r="Z42" s="193" t="b">
        <f t="shared" si="11"/>
        <v>1</v>
      </c>
      <c r="AA42" s="193" t="b">
        <f t="shared" si="12"/>
        <v>1</v>
      </c>
    </row>
    <row r="43" spans="1:27" ht="61.5" customHeight="1" x14ac:dyDescent="0.2">
      <c r="A43" s="312">
        <v>41</v>
      </c>
      <c r="B43" s="236" t="s">
        <v>569</v>
      </c>
      <c r="C43" s="234" t="s">
        <v>113</v>
      </c>
      <c r="D43" s="279" t="s">
        <v>554</v>
      </c>
      <c r="E43" s="236">
        <v>3020</v>
      </c>
      <c r="F43" s="279" t="s">
        <v>570</v>
      </c>
      <c r="G43" s="346" t="s">
        <v>51</v>
      </c>
      <c r="H43" s="346">
        <v>0.437</v>
      </c>
      <c r="I43" s="346" t="s">
        <v>501</v>
      </c>
      <c r="J43" s="239">
        <v>1014115.65</v>
      </c>
      <c r="K43" s="347">
        <f>ROUND(J43*M43,2)</f>
        <v>507057.83</v>
      </c>
      <c r="L43" s="348">
        <f t="shared" si="14"/>
        <v>507057.82</v>
      </c>
      <c r="M43" s="240">
        <v>0.5</v>
      </c>
      <c r="N43" s="348">
        <v>0</v>
      </c>
      <c r="O43" s="348">
        <v>0</v>
      </c>
      <c r="P43" s="348">
        <v>0</v>
      </c>
      <c r="Q43" s="348">
        <v>0</v>
      </c>
      <c r="R43" s="349">
        <f t="shared" ref="R43" si="27">K43</f>
        <v>507057.83</v>
      </c>
      <c r="S43" s="349">
        <v>0</v>
      </c>
      <c r="T43" s="349">
        <v>0</v>
      </c>
      <c r="U43" s="349">
        <v>0</v>
      </c>
      <c r="V43" s="349">
        <v>0</v>
      </c>
      <c r="W43" s="349">
        <v>0</v>
      </c>
      <c r="X43" s="343" t="b">
        <f t="shared" si="26"/>
        <v>1</v>
      </c>
      <c r="Y43" s="192">
        <f t="shared" si="10"/>
        <v>0.5</v>
      </c>
      <c r="Z43" s="193" t="b">
        <f t="shared" si="11"/>
        <v>1</v>
      </c>
      <c r="AA43" s="193" t="b">
        <f t="shared" si="12"/>
        <v>1</v>
      </c>
    </row>
    <row r="44" spans="1:27" s="130" customFormat="1" ht="30" customHeight="1" x14ac:dyDescent="0.2">
      <c r="A44" s="252">
        <v>42</v>
      </c>
      <c r="B44" s="251" t="s">
        <v>189</v>
      </c>
      <c r="C44" s="252" t="s">
        <v>113</v>
      </c>
      <c r="D44" s="285" t="s">
        <v>141</v>
      </c>
      <c r="E44" s="252">
        <v>3029</v>
      </c>
      <c r="F44" s="285" t="s">
        <v>190</v>
      </c>
      <c r="G44" s="252" t="s">
        <v>71</v>
      </c>
      <c r="H44" s="252">
        <v>2.798</v>
      </c>
      <c r="I44" s="286" t="s">
        <v>197</v>
      </c>
      <c r="J44" s="287">
        <v>9022700.6999999993</v>
      </c>
      <c r="K44" s="288">
        <v>5511685.1299999999</v>
      </c>
      <c r="L44" s="288">
        <f>J44-K44</f>
        <v>3511015.57</v>
      </c>
      <c r="M44" s="253">
        <v>0.8</v>
      </c>
      <c r="N44" s="288">
        <v>0</v>
      </c>
      <c r="O44" s="289">
        <v>0</v>
      </c>
      <c r="P44" s="290">
        <v>0</v>
      </c>
      <c r="Q44" s="290">
        <v>0</v>
      </c>
      <c r="R44" s="288">
        <v>5511685.1299999999</v>
      </c>
      <c r="S44" s="288">
        <v>0</v>
      </c>
      <c r="T44" s="288">
        <v>0</v>
      </c>
      <c r="U44" s="288">
        <v>0</v>
      </c>
      <c r="V44" s="288">
        <v>0</v>
      </c>
      <c r="W44" s="288">
        <v>0</v>
      </c>
      <c r="X44" s="343" t="b">
        <f t="shared" ref="X44" si="28">K44=SUM(N44:W44)</f>
        <v>1</v>
      </c>
      <c r="Y44" s="192">
        <f t="shared" si="10"/>
        <v>0.61</v>
      </c>
      <c r="Z44" s="193" t="b">
        <f t="shared" si="11"/>
        <v>0</v>
      </c>
      <c r="AA44" s="193" t="b">
        <f t="shared" si="12"/>
        <v>1</v>
      </c>
    </row>
    <row r="45" spans="1:27" ht="20.100000000000001" customHeight="1" x14ac:dyDescent="0.2">
      <c r="A45" s="388" t="s">
        <v>44</v>
      </c>
      <c r="B45" s="388"/>
      <c r="C45" s="388"/>
      <c r="D45" s="388"/>
      <c r="E45" s="388"/>
      <c r="F45" s="388"/>
      <c r="G45" s="388"/>
      <c r="H45" s="340">
        <f>SUM(H3:H44)</f>
        <v>97.391000000000005</v>
      </c>
      <c r="I45" s="204" t="s">
        <v>14</v>
      </c>
      <c r="J45" s="205">
        <f>SUM(J3:J44)</f>
        <v>248925599.38999999</v>
      </c>
      <c r="K45" s="205">
        <f>SUM(K3:K44)</f>
        <v>146289859.05000001</v>
      </c>
      <c r="L45" s="205">
        <f>SUM(L3:L44)</f>
        <v>102635740.34</v>
      </c>
      <c r="M45" s="207" t="s">
        <v>14</v>
      </c>
      <c r="N45" s="205">
        <f t="shared" ref="N45:W45" si="29">SUM(N3:N44)</f>
        <v>0</v>
      </c>
      <c r="O45" s="205">
        <f t="shared" si="29"/>
        <v>0</v>
      </c>
      <c r="P45" s="291">
        <f t="shared" si="29"/>
        <v>13213816.609999999</v>
      </c>
      <c r="Q45" s="291">
        <f t="shared" si="29"/>
        <v>16492582.65</v>
      </c>
      <c r="R45" s="291">
        <f t="shared" si="29"/>
        <v>106515875.3</v>
      </c>
      <c r="S45" s="291">
        <f t="shared" si="29"/>
        <v>10067584.49</v>
      </c>
      <c r="T45" s="291">
        <f t="shared" si="29"/>
        <v>0</v>
      </c>
      <c r="U45" s="291">
        <f t="shared" si="29"/>
        <v>0</v>
      </c>
      <c r="V45" s="291">
        <f t="shared" si="29"/>
        <v>0</v>
      </c>
      <c r="W45" s="291">
        <f t="shared" si="29"/>
        <v>0</v>
      </c>
      <c r="X45" s="343" t="b">
        <f t="shared" si="4"/>
        <v>1</v>
      </c>
      <c r="Y45" s="192">
        <f t="shared" si="5"/>
        <v>0.59</v>
      </c>
      <c r="Z45" s="193" t="s">
        <v>14</v>
      </c>
      <c r="AA45" s="193" t="b">
        <f t="shared" si="7"/>
        <v>1</v>
      </c>
    </row>
    <row r="46" spans="1:27" ht="20.100000000000001" customHeight="1" x14ac:dyDescent="0.2">
      <c r="A46" s="387" t="s">
        <v>37</v>
      </c>
      <c r="B46" s="387"/>
      <c r="C46" s="387"/>
      <c r="D46" s="387"/>
      <c r="E46" s="387"/>
      <c r="F46" s="387"/>
      <c r="G46" s="387"/>
      <c r="H46" s="339">
        <f>SUMIF($C$3:$C$44,"K",H3:H44)</f>
        <v>34.017000000000003</v>
      </c>
      <c r="I46" s="209" t="s">
        <v>14</v>
      </c>
      <c r="J46" s="210">
        <f>SUMIF($C$3:$C$44,"K",J3:J44)</f>
        <v>65437359.710000001</v>
      </c>
      <c r="K46" s="210">
        <f>SUMIF($C$3:$C$44,"K",K3:K44)</f>
        <v>38150885.369999997</v>
      </c>
      <c r="L46" s="210">
        <f>SUMIF($C$3:$C$44,"K",L3:L44)</f>
        <v>27286474.34</v>
      </c>
      <c r="M46" s="212" t="s">
        <v>14</v>
      </c>
      <c r="N46" s="210">
        <f>SUMIF($C$3:$C$44,"K",N3:N44)</f>
        <v>0</v>
      </c>
      <c r="O46" s="210">
        <f>SUMIF($C$3:$C$44,"K",O3:O44)</f>
        <v>0</v>
      </c>
      <c r="P46" s="292">
        <f>SUMIF($C$3:$C$44,"K",P3:P44)</f>
        <v>13213816.609999999</v>
      </c>
      <c r="Q46" s="292">
        <f>SUMIF($C$3:$C$44,"K",Q3:Q44)</f>
        <v>16492582.65</v>
      </c>
      <c r="R46" s="292">
        <f>SUMIF($C$3:$C$44,"K",R3:R44)</f>
        <v>8444486.1099999994</v>
      </c>
      <c r="S46" s="292">
        <f t="shared" ref="S46:W46" si="30">SUMIF($C$3:$C$44,"K",S3:S44)</f>
        <v>0</v>
      </c>
      <c r="T46" s="292">
        <f t="shared" si="30"/>
        <v>0</v>
      </c>
      <c r="U46" s="292">
        <f t="shared" si="30"/>
        <v>0</v>
      </c>
      <c r="V46" s="292">
        <f t="shared" si="30"/>
        <v>0</v>
      </c>
      <c r="W46" s="292">
        <f t="shared" si="30"/>
        <v>0</v>
      </c>
      <c r="X46" s="343" t="b">
        <f t="shared" ref="X46" si="31">K46=SUM(N46:W46)</f>
        <v>1</v>
      </c>
      <c r="Y46" s="192">
        <f t="shared" ref="Y46" si="32">ROUND(K46/J46,4)</f>
        <v>0.57999999999999996</v>
      </c>
      <c r="Z46" s="193" t="s">
        <v>14</v>
      </c>
      <c r="AA46" s="193" t="b">
        <f t="shared" ref="AA46" si="33">J46=K46+L46</f>
        <v>1</v>
      </c>
    </row>
    <row r="47" spans="1:27" ht="20.100000000000001" customHeight="1" x14ac:dyDescent="0.2">
      <c r="A47" s="388" t="s">
        <v>38</v>
      </c>
      <c r="B47" s="388"/>
      <c r="C47" s="388"/>
      <c r="D47" s="388"/>
      <c r="E47" s="388"/>
      <c r="F47" s="388"/>
      <c r="G47" s="388"/>
      <c r="H47" s="340">
        <f>SUMIF($C$3:$C$44,"N",H3:H44)</f>
        <v>58.146999999999998</v>
      </c>
      <c r="I47" s="204" t="s">
        <v>14</v>
      </c>
      <c r="J47" s="205">
        <f>SUMIF($C$3:$C$44,"N",J3:J44)</f>
        <v>157310772.69999999</v>
      </c>
      <c r="K47" s="205">
        <f>SUMIF($C$3:$C$44,"N",K3:K44)</f>
        <v>95050240.189999998</v>
      </c>
      <c r="L47" s="205">
        <f>SUMIF($C$3:$C$44,"N",L3:L44)</f>
        <v>62260532.509999998</v>
      </c>
      <c r="M47" s="207" t="s">
        <v>14</v>
      </c>
      <c r="N47" s="205">
        <f>SUMIF($C$3:$C$44,"N",N3:N44)</f>
        <v>0</v>
      </c>
      <c r="O47" s="205">
        <f>SUMIF($C$3:$C$44,"N",O3:O44)</f>
        <v>0</v>
      </c>
      <c r="P47" s="291">
        <f>SUMIF($C$3:$C$44,"N",P3:P44)</f>
        <v>0</v>
      </c>
      <c r="Q47" s="291">
        <f>SUMIF($C$3:$C$44,"N",Q3:Q44)</f>
        <v>0</v>
      </c>
      <c r="R47" s="291">
        <f>SUMIF($C$3:$C$44,"N",R3:R44)</f>
        <v>95050240.189999998</v>
      </c>
      <c r="S47" s="291">
        <f t="shared" ref="S47:W47" si="34">SUMIF($C$3:$C$44,"N",S3:S44)</f>
        <v>0</v>
      </c>
      <c r="T47" s="291">
        <f t="shared" si="34"/>
        <v>0</v>
      </c>
      <c r="U47" s="291">
        <f t="shared" si="34"/>
        <v>0</v>
      </c>
      <c r="V47" s="291">
        <f t="shared" si="34"/>
        <v>0</v>
      </c>
      <c r="W47" s="291">
        <f t="shared" si="34"/>
        <v>0</v>
      </c>
      <c r="X47" s="343" t="b">
        <f t="shared" si="4"/>
        <v>1</v>
      </c>
      <c r="Y47" s="192">
        <f t="shared" si="5"/>
        <v>0.6</v>
      </c>
      <c r="Z47" s="193" t="s">
        <v>14</v>
      </c>
      <c r="AA47" s="193" t="b">
        <f>J47=K47+L47</f>
        <v>1</v>
      </c>
    </row>
    <row r="48" spans="1:27" ht="20.100000000000001" customHeight="1" x14ac:dyDescent="0.2">
      <c r="A48" s="387" t="s">
        <v>39</v>
      </c>
      <c r="B48" s="387"/>
      <c r="C48" s="387"/>
      <c r="D48" s="387"/>
      <c r="E48" s="387"/>
      <c r="F48" s="387"/>
      <c r="G48" s="387"/>
      <c r="H48" s="339">
        <f>SUMIF($C$3:$C$44,"W",H3:H44)</f>
        <v>5.2270000000000003</v>
      </c>
      <c r="I48" s="209" t="s">
        <v>14</v>
      </c>
      <c r="J48" s="210">
        <f>SUMIF($C$3:$C$44,"W",J3:J44)</f>
        <v>26177466.98</v>
      </c>
      <c r="K48" s="210">
        <f>SUMIF($C$3:$C$44,"W",K3:K44)</f>
        <v>13088733.49</v>
      </c>
      <c r="L48" s="210">
        <f>SUMIF($C$3:$C$44,"W",L3:L44)</f>
        <v>13088733.49</v>
      </c>
      <c r="M48" s="212" t="s">
        <v>14</v>
      </c>
      <c r="N48" s="210">
        <f>SUMIF($C$3:$C$44,"W",N3:N44)</f>
        <v>0</v>
      </c>
      <c r="O48" s="210">
        <f>SUMIF($C$3:$C$44,"W",O3:O44)</f>
        <v>0</v>
      </c>
      <c r="P48" s="293">
        <f>SUMIF($C$3:$C$44,"W",P3:P44)</f>
        <v>0</v>
      </c>
      <c r="Q48" s="293">
        <f>SUMIF($C$3:$C$44,"W",Q3:Q44)</f>
        <v>0</v>
      </c>
      <c r="R48" s="292">
        <f>SUMIF($C$3:$C$44,"W",R3:R44)</f>
        <v>3021149</v>
      </c>
      <c r="S48" s="292">
        <f t="shared" ref="S48:W48" si="35">SUMIF($C$3:$C$44,"W",S3:S44)</f>
        <v>10067584.49</v>
      </c>
      <c r="T48" s="292">
        <f t="shared" si="35"/>
        <v>0</v>
      </c>
      <c r="U48" s="292">
        <f t="shared" si="35"/>
        <v>0</v>
      </c>
      <c r="V48" s="292">
        <f t="shared" si="35"/>
        <v>0</v>
      </c>
      <c r="W48" s="292">
        <f t="shared" si="35"/>
        <v>0</v>
      </c>
      <c r="X48" s="343" t="b">
        <f>K48=SUM(N48:W48)</f>
        <v>1</v>
      </c>
      <c r="Y48" s="192">
        <f t="shared" ref="Y48" si="36">ROUND(K48/J48,4)</f>
        <v>0.5</v>
      </c>
      <c r="Z48" s="193" t="s">
        <v>14</v>
      </c>
      <c r="AA48" s="193" t="b">
        <f t="shared" ref="AA48" si="37">J48=K48+L48</f>
        <v>1</v>
      </c>
    </row>
    <row r="49" spans="1:27" x14ac:dyDescent="0.2">
      <c r="A49" s="350"/>
      <c r="B49" s="351"/>
      <c r="C49" s="351"/>
      <c r="D49" s="351"/>
      <c r="E49" s="351"/>
      <c r="F49" s="351"/>
      <c r="G49" s="351"/>
      <c r="P49" s="154"/>
    </row>
    <row r="50" spans="1:27" x14ac:dyDescent="0.2">
      <c r="A50" s="131" t="s">
        <v>23</v>
      </c>
      <c r="B50" s="132"/>
      <c r="C50" s="132"/>
      <c r="D50" s="132"/>
      <c r="E50" s="132"/>
      <c r="F50" s="132"/>
      <c r="G50" s="132"/>
      <c r="H50" s="144"/>
      <c r="I50" s="152"/>
      <c r="J50" s="6"/>
      <c r="K50" s="155"/>
      <c r="L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52"/>
      <c r="AA50" s="129"/>
    </row>
    <row r="51" spans="1:27" x14ac:dyDescent="0.2">
      <c r="A51" s="134" t="s">
        <v>24</v>
      </c>
      <c r="B51" s="135"/>
      <c r="C51" s="135"/>
      <c r="D51" s="135"/>
      <c r="E51" s="135"/>
      <c r="F51" s="135"/>
      <c r="G51" s="135"/>
      <c r="H51" s="144"/>
      <c r="I51" s="152"/>
      <c r="J51" s="136"/>
      <c r="K51" s="155"/>
      <c r="L51" s="144"/>
      <c r="N51" s="155"/>
      <c r="O51" s="144"/>
      <c r="P51" s="144"/>
      <c r="Q51" s="144"/>
      <c r="R51" s="144"/>
      <c r="S51" s="144"/>
      <c r="T51" s="144"/>
      <c r="U51" s="144"/>
      <c r="V51" s="144"/>
      <c r="W51" s="144"/>
      <c r="X51" s="152"/>
      <c r="Y51" s="128"/>
      <c r="Z51" s="128"/>
      <c r="AA51" s="128"/>
    </row>
    <row r="52" spans="1:27" x14ac:dyDescent="0.2">
      <c r="A52" s="131" t="s">
        <v>42</v>
      </c>
      <c r="B52" s="351"/>
      <c r="C52" s="351"/>
      <c r="D52" s="351"/>
      <c r="E52" s="351"/>
      <c r="F52" s="351"/>
      <c r="G52" s="351"/>
      <c r="J52" s="138"/>
      <c r="Y52" s="128"/>
      <c r="Z52" s="128"/>
      <c r="AA52" s="128"/>
    </row>
    <row r="53" spans="1:27" x14ac:dyDescent="0.2">
      <c r="A53" s="341" t="s">
        <v>27</v>
      </c>
      <c r="B53" s="352"/>
      <c r="C53" s="352"/>
      <c r="D53" s="352"/>
      <c r="E53" s="352"/>
      <c r="F53" s="352"/>
      <c r="G53" s="352"/>
      <c r="J53" s="138"/>
      <c r="Y53" s="128"/>
      <c r="Z53" s="128"/>
      <c r="AA53" s="128"/>
    </row>
  </sheetData>
  <mergeCells count="18">
    <mergeCell ref="L1:L2"/>
    <mergeCell ref="M1:M2"/>
    <mergeCell ref="N1:W1"/>
    <mergeCell ref="H1:H2"/>
    <mergeCell ref="I1:I2"/>
    <mergeCell ref="J1:J2"/>
    <mergeCell ref="K1:K2"/>
    <mergeCell ref="D1:D2"/>
    <mergeCell ref="A48:G48"/>
    <mergeCell ref="A47:G47"/>
    <mergeCell ref="E1:E2"/>
    <mergeCell ref="A45:G45"/>
    <mergeCell ref="A1:A2"/>
    <mergeCell ref="B1:B2"/>
    <mergeCell ref="C1:C2"/>
    <mergeCell ref="F1:F2"/>
    <mergeCell ref="G1:G2"/>
    <mergeCell ref="A46:G46"/>
  </mergeCells>
  <conditionalFormatting sqref="X3:AA46">
    <cfRule type="cellIs" dxfId="57" priority="15" operator="equal">
      <formula>FALSE</formula>
    </cfRule>
  </conditionalFormatting>
  <conditionalFormatting sqref="X3:Z46">
    <cfRule type="containsText" dxfId="56" priority="13" operator="containsText" text="fałsz">
      <formula>NOT(ISERROR(SEARCH("fałsz",X3)))</formula>
    </cfRule>
  </conditionalFormatting>
  <conditionalFormatting sqref="AA50">
    <cfRule type="cellIs" dxfId="55" priority="12" operator="equal">
      <formula>FALSE</formula>
    </cfRule>
  </conditionalFormatting>
  <conditionalFormatting sqref="AA50">
    <cfRule type="cellIs" dxfId="54" priority="11" operator="equal">
      <formula>FALSE</formula>
    </cfRule>
  </conditionalFormatting>
  <conditionalFormatting sqref="Y48:Z48">
    <cfRule type="cellIs" dxfId="53" priority="10" operator="equal">
      <formula>FALSE</formula>
    </cfRule>
  </conditionalFormatting>
  <conditionalFormatting sqref="X48">
    <cfRule type="cellIs" dxfId="52" priority="9" operator="equal">
      <formula>FALSE</formula>
    </cfRule>
  </conditionalFormatting>
  <conditionalFormatting sqref="X48:Z48">
    <cfRule type="containsText" dxfId="51" priority="8" operator="containsText" text="fałsz">
      <formula>NOT(ISERROR(SEARCH("fałsz",X48)))</formula>
    </cfRule>
  </conditionalFormatting>
  <conditionalFormatting sqref="AA48">
    <cfRule type="cellIs" dxfId="50" priority="7" operator="equal">
      <formula>FALSE</formula>
    </cfRule>
  </conditionalFormatting>
  <conditionalFormatting sqref="AA48">
    <cfRule type="cellIs" dxfId="49" priority="6" operator="equal">
      <formula>FALSE</formula>
    </cfRule>
  </conditionalFormatting>
  <conditionalFormatting sqref="Y47:Z47">
    <cfRule type="cellIs" dxfId="48" priority="5" operator="equal">
      <formula>FALSE</formula>
    </cfRule>
  </conditionalFormatting>
  <conditionalFormatting sqref="X47">
    <cfRule type="cellIs" dxfId="47" priority="4" operator="equal">
      <formula>FALSE</formula>
    </cfRule>
  </conditionalFormatting>
  <conditionalFormatting sqref="X47:Z47">
    <cfRule type="containsText" dxfId="46" priority="3" operator="containsText" text="fałsz">
      <formula>NOT(ISERROR(SEARCH("fałsz",X47)))</formula>
    </cfRule>
  </conditionalFormatting>
  <conditionalFormatting sqref="AA47">
    <cfRule type="cellIs" dxfId="45" priority="2" operator="equal">
      <formula>FALSE</formula>
    </cfRule>
  </conditionalFormatting>
  <conditionalFormatting sqref="AA47">
    <cfRule type="cellIs" dxfId="44" priority="1" operator="equal">
      <formula>FALSE</formula>
    </cfRule>
  </conditionalFormatting>
  <dataValidations count="2">
    <dataValidation type="list" allowBlank="1" showInputMessage="1" showErrorMessage="1" sqref="C3:C6 C11">
      <formula1>"N,K,W"</formula1>
      <formula2>0</formula2>
    </dataValidation>
    <dataValidation type="list" allowBlank="1" showInputMessage="1" showErrorMessage="1" sqref="G3:G6">
      <formula1>"B,P,R"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&amp;LWojewództwo Wielkopolskie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Y119"/>
  <sheetViews>
    <sheetView showGridLines="0" view="pageBreakPreview" topLeftCell="A106" zoomScale="80" zoomScaleNormal="100" zoomScaleSheetLayoutView="80" workbookViewId="0">
      <selection activeCell="G107" sqref="G107"/>
    </sheetView>
  </sheetViews>
  <sheetFormatPr defaultColWidth="9.140625" defaultRowHeight="15" x14ac:dyDescent="0.25"/>
  <cols>
    <col min="1" max="1" width="8.5703125" style="342" customWidth="1"/>
    <col min="2" max="2" width="17.85546875" style="4" customWidth="1"/>
    <col min="3" max="3" width="12.85546875" style="4" customWidth="1"/>
    <col min="4" max="4" width="17.28515625" style="4" customWidth="1"/>
    <col min="5" max="5" width="11.7109375" style="4" customWidth="1"/>
    <col min="6" max="6" width="12" style="4" customWidth="1"/>
    <col min="7" max="7" width="38.28515625" style="4" customWidth="1"/>
    <col min="8" max="8" width="9.7109375" style="4" customWidth="1"/>
    <col min="9" max="9" width="12.7109375" style="4" customWidth="1"/>
    <col min="10" max="10" width="15.7109375" style="4" customWidth="1"/>
    <col min="11" max="11" width="18" style="4" customWidth="1"/>
    <col min="12" max="12" width="18.42578125" style="158" customWidth="1"/>
    <col min="13" max="13" width="19" style="4" customWidth="1"/>
    <col min="14" max="14" width="15.7109375" style="156" customWidth="1"/>
    <col min="15" max="18" width="15.7109375" style="4" customWidth="1"/>
    <col min="19" max="19" width="18" style="4" customWidth="1"/>
    <col min="20" max="24" width="15.7109375" style="4" customWidth="1"/>
    <col min="25" max="27" width="15.7109375" style="13" customWidth="1"/>
    <col min="28" max="28" width="15.7109375" style="3" customWidth="1"/>
    <col min="468" max="16384" width="9.140625" style="3"/>
  </cols>
  <sheetData>
    <row r="1" spans="1:467" ht="20.100000000000001" customHeight="1" x14ac:dyDescent="0.25">
      <c r="A1" s="389" t="s">
        <v>4</v>
      </c>
      <c r="B1" s="389" t="s">
        <v>5</v>
      </c>
      <c r="C1" s="390" t="s">
        <v>43</v>
      </c>
      <c r="D1" s="385" t="s">
        <v>6</v>
      </c>
      <c r="E1" s="389" t="s">
        <v>32</v>
      </c>
      <c r="F1" s="385" t="s">
        <v>15</v>
      </c>
      <c r="G1" s="389" t="s">
        <v>7</v>
      </c>
      <c r="H1" s="389" t="s">
        <v>25</v>
      </c>
      <c r="I1" s="389" t="s">
        <v>8</v>
      </c>
      <c r="J1" s="389" t="s">
        <v>26</v>
      </c>
      <c r="K1" s="389" t="s">
        <v>9</v>
      </c>
      <c r="L1" s="392" t="s">
        <v>17</v>
      </c>
      <c r="M1" s="385" t="s">
        <v>13</v>
      </c>
      <c r="N1" s="389" t="s">
        <v>11</v>
      </c>
      <c r="O1" s="389" t="s">
        <v>12</v>
      </c>
      <c r="P1" s="389"/>
      <c r="Q1" s="389"/>
      <c r="R1" s="389"/>
      <c r="S1" s="389"/>
      <c r="T1" s="389"/>
      <c r="U1" s="389"/>
      <c r="V1" s="389"/>
      <c r="W1" s="389"/>
      <c r="X1" s="389"/>
      <c r="Y1" s="182"/>
      <c r="Z1" s="182"/>
      <c r="AA1" s="182"/>
      <c r="AB1" s="260"/>
    </row>
    <row r="2" spans="1:467" ht="31.15" customHeight="1" x14ac:dyDescent="0.25">
      <c r="A2" s="389"/>
      <c r="B2" s="389"/>
      <c r="C2" s="391"/>
      <c r="D2" s="386"/>
      <c r="E2" s="389"/>
      <c r="F2" s="386"/>
      <c r="G2" s="389"/>
      <c r="H2" s="389"/>
      <c r="I2" s="389"/>
      <c r="J2" s="389"/>
      <c r="K2" s="389"/>
      <c r="L2" s="392"/>
      <c r="M2" s="386"/>
      <c r="N2" s="389"/>
      <c r="O2" s="321">
        <v>2019</v>
      </c>
      <c r="P2" s="321">
        <v>2020</v>
      </c>
      <c r="Q2" s="321">
        <v>2021</v>
      </c>
      <c r="R2" s="321">
        <v>2022</v>
      </c>
      <c r="S2" s="321">
        <v>2023</v>
      </c>
      <c r="T2" s="321">
        <v>2024</v>
      </c>
      <c r="U2" s="321">
        <v>2025</v>
      </c>
      <c r="V2" s="321">
        <v>2026</v>
      </c>
      <c r="W2" s="321">
        <v>2027</v>
      </c>
      <c r="X2" s="321">
        <v>2028</v>
      </c>
      <c r="Y2" s="184" t="s">
        <v>28</v>
      </c>
      <c r="Z2" s="184" t="s">
        <v>29</v>
      </c>
      <c r="AA2" s="184" t="s">
        <v>30</v>
      </c>
      <c r="AB2" s="185" t="s">
        <v>31</v>
      </c>
    </row>
    <row r="3" spans="1:467" s="150" customFormat="1" ht="54.95" customHeight="1" x14ac:dyDescent="0.25">
      <c r="A3" s="149">
        <v>1</v>
      </c>
      <c r="B3" s="218" t="s">
        <v>81</v>
      </c>
      <c r="C3" s="219" t="s">
        <v>48</v>
      </c>
      <c r="D3" s="220" t="s">
        <v>82</v>
      </c>
      <c r="E3" s="218">
        <v>3027062</v>
      </c>
      <c r="F3" s="221" t="s">
        <v>83</v>
      </c>
      <c r="G3" s="221" t="s">
        <v>84</v>
      </c>
      <c r="H3" s="218" t="s">
        <v>71</v>
      </c>
      <c r="I3" s="222">
        <v>1.129</v>
      </c>
      <c r="J3" s="223" t="s">
        <v>85</v>
      </c>
      <c r="K3" s="197">
        <v>2660145.02</v>
      </c>
      <c r="L3" s="224">
        <v>1330072.51</v>
      </c>
      <c r="M3" s="224">
        <v>1330072.51</v>
      </c>
      <c r="N3" s="225">
        <v>0.5</v>
      </c>
      <c r="O3" s="226">
        <v>0</v>
      </c>
      <c r="P3" s="227">
        <v>78432.23</v>
      </c>
      <c r="Q3" s="224">
        <v>446289</v>
      </c>
      <c r="R3" s="226">
        <v>700000</v>
      </c>
      <c r="S3" s="226">
        <v>105351.28</v>
      </c>
      <c r="T3" s="226">
        <v>0</v>
      </c>
      <c r="U3" s="226">
        <v>0</v>
      </c>
      <c r="V3" s="226">
        <v>0</v>
      </c>
      <c r="W3" s="226">
        <v>0</v>
      </c>
      <c r="X3" s="226">
        <v>0</v>
      </c>
      <c r="Y3" s="261">
        <v>0</v>
      </c>
      <c r="Z3" s="262">
        <f t="shared" ref="Z3:Z65" si="0">ROUND(L3/K3,4)</f>
        <v>0.5</v>
      </c>
      <c r="AA3" s="263" t="b">
        <f t="shared" ref="AA3:AA65" si="1">Z3=N3</f>
        <v>1</v>
      </c>
      <c r="AB3" s="263" t="b">
        <f t="shared" ref="AB3:AB65" si="2">K3=L3+M3</f>
        <v>1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</row>
    <row r="4" spans="1:467" s="150" customFormat="1" ht="54.95" customHeight="1" x14ac:dyDescent="0.25">
      <c r="A4" s="149">
        <v>2</v>
      </c>
      <c r="B4" s="218" t="s">
        <v>86</v>
      </c>
      <c r="C4" s="219" t="s">
        <v>48</v>
      </c>
      <c r="D4" s="220" t="s">
        <v>87</v>
      </c>
      <c r="E4" s="218">
        <v>3017072</v>
      </c>
      <c r="F4" s="221" t="s">
        <v>58</v>
      </c>
      <c r="G4" s="221" t="s">
        <v>88</v>
      </c>
      <c r="H4" s="218" t="s">
        <v>51</v>
      </c>
      <c r="I4" s="222">
        <v>2.39</v>
      </c>
      <c r="J4" s="223" t="s">
        <v>89</v>
      </c>
      <c r="K4" s="224">
        <v>5001927.99</v>
      </c>
      <c r="L4" s="224">
        <v>3467399.59</v>
      </c>
      <c r="M4" s="224">
        <v>1534528.4</v>
      </c>
      <c r="N4" s="228">
        <v>0.7</v>
      </c>
      <c r="O4" s="226">
        <v>0</v>
      </c>
      <c r="P4" s="227">
        <v>0</v>
      </c>
      <c r="Q4" s="224">
        <v>0</v>
      </c>
      <c r="R4" s="226">
        <v>2400682.5299999998</v>
      </c>
      <c r="S4" s="226">
        <v>1066717.06</v>
      </c>
      <c r="T4" s="226">
        <v>0</v>
      </c>
      <c r="U4" s="226">
        <v>0</v>
      </c>
      <c r="V4" s="226">
        <v>0</v>
      </c>
      <c r="W4" s="226">
        <v>0</v>
      </c>
      <c r="X4" s="226">
        <v>0</v>
      </c>
      <c r="Y4" s="261" t="b">
        <f t="shared" ref="Y4:Y65" si="3">L4=SUM(O4:X4)</f>
        <v>1</v>
      </c>
      <c r="Z4" s="262">
        <f t="shared" si="0"/>
        <v>0.69</v>
      </c>
      <c r="AA4" s="263" t="b">
        <f t="shared" si="1"/>
        <v>0</v>
      </c>
      <c r="AB4" s="263" t="b">
        <f t="shared" si="2"/>
        <v>1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</row>
    <row r="5" spans="1:467" s="150" customFormat="1" ht="54.95" customHeight="1" x14ac:dyDescent="0.25">
      <c r="A5" s="149">
        <v>3</v>
      </c>
      <c r="B5" s="221" t="s">
        <v>90</v>
      </c>
      <c r="C5" s="219" t="s">
        <v>48</v>
      </c>
      <c r="D5" s="220" t="s">
        <v>91</v>
      </c>
      <c r="E5" s="218">
        <v>3003011</v>
      </c>
      <c r="F5" s="221" t="s">
        <v>92</v>
      </c>
      <c r="G5" s="221" t="s">
        <v>93</v>
      </c>
      <c r="H5" s="218" t="s">
        <v>71</v>
      </c>
      <c r="I5" s="222">
        <v>0.76300000000000001</v>
      </c>
      <c r="J5" s="223" t="s">
        <v>94</v>
      </c>
      <c r="K5" s="224">
        <v>8808007</v>
      </c>
      <c r="L5" s="227">
        <v>5171906.16</v>
      </c>
      <c r="M5" s="229">
        <v>3636100.84</v>
      </c>
      <c r="N5" s="230">
        <v>0.8</v>
      </c>
      <c r="O5" s="231">
        <v>0</v>
      </c>
      <c r="P5" s="232">
        <v>0</v>
      </c>
      <c r="Q5" s="224">
        <v>0</v>
      </c>
      <c r="R5" s="224">
        <v>2585953.08</v>
      </c>
      <c r="S5" s="231">
        <v>2585953.08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61" t="b">
        <f t="shared" si="3"/>
        <v>1</v>
      </c>
      <c r="Z5" s="262">
        <f t="shared" si="0"/>
        <v>0.59</v>
      </c>
      <c r="AA5" s="263" t="b">
        <f t="shared" si="1"/>
        <v>0</v>
      </c>
      <c r="AB5" s="263" t="b">
        <f t="shared" si="2"/>
        <v>1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</row>
    <row r="6" spans="1:467" s="150" customFormat="1" ht="54.95" customHeight="1" x14ac:dyDescent="0.25">
      <c r="A6" s="149">
        <v>4</v>
      </c>
      <c r="B6" s="221" t="s">
        <v>95</v>
      </c>
      <c r="C6" s="219" t="s">
        <v>48</v>
      </c>
      <c r="D6" s="220" t="s">
        <v>96</v>
      </c>
      <c r="E6" s="218">
        <v>3027011</v>
      </c>
      <c r="F6" s="221" t="s">
        <v>83</v>
      </c>
      <c r="G6" s="221" t="s">
        <v>97</v>
      </c>
      <c r="H6" s="218" t="s">
        <v>71</v>
      </c>
      <c r="I6" s="222">
        <v>1.1990000000000001</v>
      </c>
      <c r="J6" s="223" t="s">
        <v>98</v>
      </c>
      <c r="K6" s="224">
        <v>8460369.7899999991</v>
      </c>
      <c r="L6" s="227">
        <v>4780874.33</v>
      </c>
      <c r="M6" s="229">
        <v>3679495.46</v>
      </c>
      <c r="N6" s="230">
        <v>0.6</v>
      </c>
      <c r="O6" s="231">
        <v>0</v>
      </c>
      <c r="P6" s="227">
        <v>0</v>
      </c>
      <c r="Q6" s="224">
        <v>0</v>
      </c>
      <c r="R6" s="224">
        <v>1434262.29</v>
      </c>
      <c r="S6" s="224">
        <v>1912349.73</v>
      </c>
      <c r="T6" s="231">
        <v>1434262.31</v>
      </c>
      <c r="U6" s="231">
        <v>0</v>
      </c>
      <c r="V6" s="231">
        <v>0</v>
      </c>
      <c r="W6" s="231">
        <v>0</v>
      </c>
      <c r="X6" s="231">
        <v>0</v>
      </c>
      <c r="Y6" s="261" t="b">
        <f t="shared" si="3"/>
        <v>1</v>
      </c>
      <c r="Z6" s="262">
        <f t="shared" si="0"/>
        <v>0.56999999999999995</v>
      </c>
      <c r="AA6" s="263" t="b">
        <f t="shared" si="1"/>
        <v>0</v>
      </c>
      <c r="AB6" s="263" t="b">
        <f t="shared" si="2"/>
        <v>1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</row>
    <row r="7" spans="1:467" s="150" customFormat="1" ht="54.95" customHeight="1" x14ac:dyDescent="0.25">
      <c r="A7" s="149">
        <v>5</v>
      </c>
      <c r="B7" s="221" t="s">
        <v>99</v>
      </c>
      <c r="C7" s="219" t="s">
        <v>48</v>
      </c>
      <c r="D7" s="220" t="s">
        <v>100</v>
      </c>
      <c r="E7" s="218">
        <v>3015043</v>
      </c>
      <c r="F7" s="221" t="s">
        <v>101</v>
      </c>
      <c r="G7" s="221" t="s">
        <v>102</v>
      </c>
      <c r="H7" s="218" t="s">
        <v>71</v>
      </c>
      <c r="I7" s="222">
        <v>2.3959999999999999</v>
      </c>
      <c r="J7" s="223" t="s">
        <v>103</v>
      </c>
      <c r="K7" s="224">
        <v>22607314.940000001</v>
      </c>
      <c r="L7" s="227">
        <v>11303657.470000001</v>
      </c>
      <c r="M7" s="229">
        <v>11303657.470000001</v>
      </c>
      <c r="N7" s="230">
        <v>0.5</v>
      </c>
      <c r="O7" s="231">
        <v>0</v>
      </c>
      <c r="P7" s="227">
        <v>0</v>
      </c>
      <c r="Q7" s="224">
        <v>0</v>
      </c>
      <c r="R7" s="224">
        <v>4521462.9800000004</v>
      </c>
      <c r="S7" s="231">
        <v>4521462.9800000004</v>
      </c>
      <c r="T7" s="231">
        <v>2260731.5099999998</v>
      </c>
      <c r="U7" s="231">
        <v>0</v>
      </c>
      <c r="V7" s="231">
        <v>0</v>
      </c>
      <c r="W7" s="231">
        <v>0</v>
      </c>
      <c r="X7" s="231">
        <v>0</v>
      </c>
      <c r="Y7" s="261" t="b">
        <f t="shared" si="3"/>
        <v>1</v>
      </c>
      <c r="Z7" s="262">
        <f t="shared" si="0"/>
        <v>0.5</v>
      </c>
      <c r="AA7" s="263" t="b">
        <f t="shared" si="1"/>
        <v>1</v>
      </c>
      <c r="AB7" s="263" t="b">
        <f t="shared" si="2"/>
        <v>1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</row>
    <row r="8" spans="1:467" s="150" customFormat="1" ht="73.5" customHeight="1" x14ac:dyDescent="0.25">
      <c r="A8" s="149">
        <v>6</v>
      </c>
      <c r="B8" s="221" t="s">
        <v>104</v>
      </c>
      <c r="C8" s="219" t="s">
        <v>48</v>
      </c>
      <c r="D8" s="220" t="s">
        <v>105</v>
      </c>
      <c r="E8" s="218">
        <v>3021052</v>
      </c>
      <c r="F8" s="221" t="s">
        <v>69</v>
      </c>
      <c r="G8" s="221" t="s">
        <v>106</v>
      </c>
      <c r="H8" s="218" t="s">
        <v>71</v>
      </c>
      <c r="I8" s="222">
        <v>1.8009999999999999</v>
      </c>
      <c r="J8" s="223" t="s">
        <v>107</v>
      </c>
      <c r="K8" s="224">
        <v>10090648.48</v>
      </c>
      <c r="L8" s="232">
        <v>4739862.34</v>
      </c>
      <c r="M8" s="197">
        <v>5350786.1399999997</v>
      </c>
      <c r="N8" s="230">
        <v>0.5</v>
      </c>
      <c r="O8" s="231">
        <v>0</v>
      </c>
      <c r="P8" s="227">
        <v>0</v>
      </c>
      <c r="Q8" s="224">
        <v>0</v>
      </c>
      <c r="R8" s="231">
        <v>3226265.06</v>
      </c>
      <c r="S8" s="231">
        <v>1513597.28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61" t="b">
        <f t="shared" si="3"/>
        <v>1</v>
      </c>
      <c r="Z8" s="262">
        <f t="shared" si="0"/>
        <v>0.47</v>
      </c>
      <c r="AA8" s="263" t="b">
        <f t="shared" si="1"/>
        <v>0</v>
      </c>
      <c r="AB8" s="263" t="b">
        <f t="shared" si="2"/>
        <v>1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</row>
    <row r="9" spans="1:467" s="150" customFormat="1" ht="54.95" customHeight="1" x14ac:dyDescent="0.25">
      <c r="A9" s="149">
        <v>7</v>
      </c>
      <c r="B9" s="221" t="s">
        <v>209</v>
      </c>
      <c r="C9" s="219" t="s">
        <v>208</v>
      </c>
      <c r="D9" s="220" t="s">
        <v>210</v>
      </c>
      <c r="E9" s="218">
        <v>3010032</v>
      </c>
      <c r="F9" s="221" t="s">
        <v>49</v>
      </c>
      <c r="G9" s="221" t="s">
        <v>211</v>
      </c>
      <c r="H9" s="218" t="s">
        <v>71</v>
      </c>
      <c r="I9" s="222">
        <v>4.0049999999999999</v>
      </c>
      <c r="J9" s="223" t="s">
        <v>496</v>
      </c>
      <c r="K9" s="229">
        <v>13847672.43</v>
      </c>
      <c r="L9" s="229">
        <v>9000987.0700000003</v>
      </c>
      <c r="M9" s="229">
        <f>K9-L9</f>
        <v>4846685.3600000003</v>
      </c>
      <c r="N9" s="230">
        <v>0.65</v>
      </c>
      <c r="O9" s="231">
        <v>0</v>
      </c>
      <c r="P9" s="227">
        <v>0</v>
      </c>
      <c r="Q9" s="224">
        <v>0</v>
      </c>
      <c r="R9" s="231">
        <v>0</v>
      </c>
      <c r="S9" s="231">
        <v>2077150.85</v>
      </c>
      <c r="T9" s="231">
        <v>6923836.2199999997</v>
      </c>
      <c r="U9" s="231">
        <v>0</v>
      </c>
      <c r="V9" s="231">
        <v>0</v>
      </c>
      <c r="W9" s="231">
        <v>0</v>
      </c>
      <c r="X9" s="231">
        <v>0</v>
      </c>
      <c r="Y9" s="261" t="b">
        <f t="shared" si="3"/>
        <v>1</v>
      </c>
      <c r="Z9" s="262">
        <f t="shared" si="0"/>
        <v>0.65</v>
      </c>
      <c r="AA9" s="263" t="b">
        <f t="shared" si="1"/>
        <v>1</v>
      </c>
      <c r="AB9" s="263" t="b">
        <f t="shared" si="2"/>
        <v>1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</row>
    <row r="10" spans="1:467" s="150" customFormat="1" ht="54.95" customHeight="1" x14ac:dyDescent="0.25">
      <c r="A10" s="139">
        <v>8</v>
      </c>
      <c r="B10" s="233" t="s">
        <v>212</v>
      </c>
      <c r="C10" s="234" t="s">
        <v>113</v>
      </c>
      <c r="D10" s="235" t="s">
        <v>213</v>
      </c>
      <c r="E10" s="236">
        <v>3006032</v>
      </c>
      <c r="F10" s="233" t="s">
        <v>54</v>
      </c>
      <c r="G10" s="233" t="s">
        <v>214</v>
      </c>
      <c r="H10" s="236" t="s">
        <v>71</v>
      </c>
      <c r="I10" s="237">
        <v>0.22600000000000001</v>
      </c>
      <c r="J10" s="238" t="s">
        <v>497</v>
      </c>
      <c r="K10" s="239">
        <v>617228.87</v>
      </c>
      <c r="L10" s="239">
        <f>ROUND(K10*N10,2)</f>
        <v>432060.21</v>
      </c>
      <c r="M10" s="239">
        <f>K10-L10</f>
        <v>185168.66</v>
      </c>
      <c r="N10" s="240">
        <v>0.7</v>
      </c>
      <c r="O10" s="241">
        <v>0</v>
      </c>
      <c r="P10" s="242">
        <v>0</v>
      </c>
      <c r="Q10" s="243">
        <v>0</v>
      </c>
      <c r="R10" s="243">
        <v>0</v>
      </c>
      <c r="S10" s="241">
        <v>432060.21</v>
      </c>
      <c r="T10" s="241">
        <v>0</v>
      </c>
      <c r="U10" s="241">
        <v>0</v>
      </c>
      <c r="V10" s="241">
        <v>0</v>
      </c>
      <c r="W10" s="241">
        <v>0</v>
      </c>
      <c r="X10" s="241">
        <v>0</v>
      </c>
      <c r="Y10" s="261" t="b">
        <f t="shared" si="3"/>
        <v>1</v>
      </c>
      <c r="Z10" s="262">
        <f t="shared" si="0"/>
        <v>0.7</v>
      </c>
      <c r="AA10" s="263" t="b">
        <f t="shared" si="1"/>
        <v>1</v>
      </c>
      <c r="AB10" s="263" t="b">
        <f t="shared" si="2"/>
        <v>1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</row>
    <row r="11" spans="1:467" s="150" customFormat="1" ht="54.95" customHeight="1" x14ac:dyDescent="0.25">
      <c r="A11" s="139">
        <v>9</v>
      </c>
      <c r="B11" s="233" t="s">
        <v>215</v>
      </c>
      <c r="C11" s="234" t="s">
        <v>113</v>
      </c>
      <c r="D11" s="235" t="s">
        <v>216</v>
      </c>
      <c r="E11" s="236">
        <v>3008022</v>
      </c>
      <c r="F11" s="233" t="s">
        <v>164</v>
      </c>
      <c r="G11" s="233" t="s">
        <v>217</v>
      </c>
      <c r="H11" s="236" t="s">
        <v>51</v>
      </c>
      <c r="I11" s="237">
        <v>0.17599999999999999</v>
      </c>
      <c r="J11" s="238" t="s">
        <v>196</v>
      </c>
      <c r="K11" s="239">
        <v>511786.98</v>
      </c>
      <c r="L11" s="239">
        <f t="shared" ref="L11:L74" si="4">ROUND(K11*N11,2)</f>
        <v>255893.49</v>
      </c>
      <c r="M11" s="239">
        <f t="shared" ref="M11:M74" si="5">K11-L11</f>
        <v>255893.49</v>
      </c>
      <c r="N11" s="240">
        <v>0.5</v>
      </c>
      <c r="O11" s="241">
        <v>0</v>
      </c>
      <c r="P11" s="242">
        <v>0</v>
      </c>
      <c r="Q11" s="243">
        <v>0</v>
      </c>
      <c r="R11" s="243">
        <v>0</v>
      </c>
      <c r="S11" s="241">
        <v>255893.49</v>
      </c>
      <c r="T11" s="241">
        <v>0</v>
      </c>
      <c r="U11" s="241">
        <v>0</v>
      </c>
      <c r="V11" s="241">
        <v>0</v>
      </c>
      <c r="W11" s="241">
        <v>0</v>
      </c>
      <c r="X11" s="241">
        <v>0</v>
      </c>
      <c r="Y11" s="261" t="b">
        <f t="shared" si="3"/>
        <v>1</v>
      </c>
      <c r="Z11" s="262">
        <f t="shared" si="0"/>
        <v>0.5</v>
      </c>
      <c r="AA11" s="263" t="b">
        <f t="shared" si="1"/>
        <v>1</v>
      </c>
      <c r="AB11" s="263" t="b">
        <f t="shared" si="2"/>
        <v>1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</row>
    <row r="12" spans="1:467" s="150" customFormat="1" ht="54.95" customHeight="1" x14ac:dyDescent="0.25">
      <c r="A12" s="139">
        <v>10</v>
      </c>
      <c r="B12" s="233" t="s">
        <v>218</v>
      </c>
      <c r="C12" s="234" t="s">
        <v>113</v>
      </c>
      <c r="D12" s="235" t="s">
        <v>219</v>
      </c>
      <c r="E12" s="236">
        <v>3017063</v>
      </c>
      <c r="F12" s="233" t="s">
        <v>58</v>
      </c>
      <c r="G12" s="233" t="s">
        <v>220</v>
      </c>
      <c r="H12" s="236" t="s">
        <v>51</v>
      </c>
      <c r="I12" s="237">
        <v>0.96499999999999997</v>
      </c>
      <c r="J12" s="238" t="s">
        <v>498</v>
      </c>
      <c r="K12" s="239">
        <v>2662547.59</v>
      </c>
      <c r="L12" s="239">
        <f>ROUNDDOWN(K12*N12,1)</f>
        <v>2130038</v>
      </c>
      <c r="M12" s="239">
        <f t="shared" si="5"/>
        <v>532509.59</v>
      </c>
      <c r="N12" s="240">
        <v>0.8</v>
      </c>
      <c r="O12" s="241">
        <v>0</v>
      </c>
      <c r="P12" s="242">
        <v>0</v>
      </c>
      <c r="Q12" s="243">
        <v>0</v>
      </c>
      <c r="R12" s="243">
        <v>0</v>
      </c>
      <c r="S12" s="241">
        <f>L12</f>
        <v>2130038</v>
      </c>
      <c r="T12" s="241">
        <v>0</v>
      </c>
      <c r="U12" s="241">
        <v>0</v>
      </c>
      <c r="V12" s="241">
        <v>0</v>
      </c>
      <c r="W12" s="241">
        <v>0</v>
      </c>
      <c r="X12" s="241">
        <v>0</v>
      </c>
      <c r="Y12" s="261" t="b">
        <f t="shared" si="3"/>
        <v>1</v>
      </c>
      <c r="Z12" s="262">
        <f t="shared" si="0"/>
        <v>0.8</v>
      </c>
      <c r="AA12" s="263" t="b">
        <f t="shared" si="1"/>
        <v>1</v>
      </c>
      <c r="AB12" s="263" t="b">
        <f t="shared" si="2"/>
        <v>1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</row>
    <row r="13" spans="1:467" s="150" customFormat="1" ht="54.95" customHeight="1" x14ac:dyDescent="0.25">
      <c r="A13" s="149">
        <v>11</v>
      </c>
      <c r="B13" s="221" t="s">
        <v>221</v>
      </c>
      <c r="C13" s="219" t="s">
        <v>208</v>
      </c>
      <c r="D13" s="220" t="s">
        <v>219</v>
      </c>
      <c r="E13" s="218">
        <v>3017063</v>
      </c>
      <c r="F13" s="221" t="s">
        <v>58</v>
      </c>
      <c r="G13" s="221" t="s">
        <v>222</v>
      </c>
      <c r="H13" s="218" t="s">
        <v>51</v>
      </c>
      <c r="I13" s="222">
        <v>3.1429999999999998</v>
      </c>
      <c r="J13" s="223" t="s">
        <v>499</v>
      </c>
      <c r="K13" s="229">
        <v>9037309.3100000005</v>
      </c>
      <c r="L13" s="229">
        <f>ROUNDDOWN(K13*N13,1)</f>
        <v>7229847.4000000004</v>
      </c>
      <c r="M13" s="229">
        <f t="shared" si="5"/>
        <v>1807461.91</v>
      </c>
      <c r="N13" s="230">
        <v>0.8</v>
      </c>
      <c r="O13" s="231">
        <v>0</v>
      </c>
      <c r="P13" s="227">
        <v>0</v>
      </c>
      <c r="Q13" s="224">
        <v>0</v>
      </c>
      <c r="R13" s="224">
        <v>0</v>
      </c>
      <c r="S13" s="231">
        <f>L13-T13</f>
        <v>4620906.8600000003</v>
      </c>
      <c r="T13" s="231">
        <v>2608940.54</v>
      </c>
      <c r="U13" s="231">
        <v>0</v>
      </c>
      <c r="V13" s="231">
        <v>0</v>
      </c>
      <c r="W13" s="231">
        <v>0</v>
      </c>
      <c r="X13" s="231">
        <v>0</v>
      </c>
      <c r="Y13" s="261" t="b">
        <f t="shared" si="3"/>
        <v>1</v>
      </c>
      <c r="Z13" s="262">
        <f t="shared" si="0"/>
        <v>0.8</v>
      </c>
      <c r="AA13" s="263" t="b">
        <f t="shared" si="1"/>
        <v>1</v>
      </c>
      <c r="AB13" s="263" t="b">
        <f t="shared" si="2"/>
        <v>1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</row>
    <row r="14" spans="1:467" s="150" customFormat="1" ht="54.95" customHeight="1" x14ac:dyDescent="0.25">
      <c r="A14" s="139">
        <v>12</v>
      </c>
      <c r="B14" s="233" t="s">
        <v>223</v>
      </c>
      <c r="C14" s="234" t="s">
        <v>113</v>
      </c>
      <c r="D14" s="235" t="s">
        <v>224</v>
      </c>
      <c r="E14" s="236">
        <v>3061</v>
      </c>
      <c r="F14" s="233" t="s">
        <v>225</v>
      </c>
      <c r="G14" s="233" t="s">
        <v>226</v>
      </c>
      <c r="H14" s="236" t="s">
        <v>51</v>
      </c>
      <c r="I14" s="237">
        <v>0.69899999999999995</v>
      </c>
      <c r="J14" s="238" t="s">
        <v>207</v>
      </c>
      <c r="K14" s="239">
        <v>6860400.4199999999</v>
      </c>
      <c r="L14" s="239">
        <f t="shared" si="4"/>
        <v>3430200.21</v>
      </c>
      <c r="M14" s="239">
        <f t="shared" si="5"/>
        <v>3430200.21</v>
      </c>
      <c r="N14" s="240">
        <v>0.5</v>
      </c>
      <c r="O14" s="241">
        <v>0</v>
      </c>
      <c r="P14" s="242">
        <v>0</v>
      </c>
      <c r="Q14" s="243">
        <v>0</v>
      </c>
      <c r="R14" s="243">
        <v>0</v>
      </c>
      <c r="S14" s="241">
        <v>3430200.21</v>
      </c>
      <c r="T14" s="241">
        <v>0</v>
      </c>
      <c r="U14" s="241">
        <v>0</v>
      </c>
      <c r="V14" s="241">
        <v>0</v>
      </c>
      <c r="W14" s="241">
        <v>0</v>
      </c>
      <c r="X14" s="241">
        <v>0</v>
      </c>
      <c r="Y14" s="261" t="b">
        <f t="shared" si="3"/>
        <v>1</v>
      </c>
      <c r="Z14" s="262">
        <f t="shared" si="0"/>
        <v>0.5</v>
      </c>
      <c r="AA14" s="263" t="b">
        <f t="shared" si="1"/>
        <v>1</v>
      </c>
      <c r="AB14" s="263" t="b">
        <f t="shared" si="2"/>
        <v>1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</row>
    <row r="15" spans="1:467" s="150" customFormat="1" ht="54.95" customHeight="1" x14ac:dyDescent="0.25">
      <c r="A15" s="139">
        <v>13</v>
      </c>
      <c r="B15" s="322" t="s">
        <v>695</v>
      </c>
      <c r="C15" s="234" t="s">
        <v>113</v>
      </c>
      <c r="D15" s="235" t="s">
        <v>228</v>
      </c>
      <c r="E15" s="236">
        <v>3009082</v>
      </c>
      <c r="F15" s="233" t="s">
        <v>144</v>
      </c>
      <c r="G15" s="233" t="s">
        <v>229</v>
      </c>
      <c r="H15" s="236" t="s">
        <v>71</v>
      </c>
      <c r="I15" s="237">
        <v>0.55200000000000005</v>
      </c>
      <c r="J15" s="238" t="s">
        <v>500</v>
      </c>
      <c r="K15" s="239">
        <v>837500</v>
      </c>
      <c r="L15" s="239">
        <f t="shared" si="4"/>
        <v>586250</v>
      </c>
      <c r="M15" s="239">
        <f t="shared" si="5"/>
        <v>251250</v>
      </c>
      <c r="N15" s="240">
        <v>0.7</v>
      </c>
      <c r="O15" s="241">
        <v>0</v>
      </c>
      <c r="P15" s="242">
        <v>0</v>
      </c>
      <c r="Q15" s="243">
        <v>0</v>
      </c>
      <c r="R15" s="243">
        <v>0</v>
      </c>
      <c r="S15" s="241">
        <v>586250</v>
      </c>
      <c r="T15" s="241">
        <v>0</v>
      </c>
      <c r="U15" s="241">
        <v>0</v>
      </c>
      <c r="V15" s="241">
        <v>0</v>
      </c>
      <c r="W15" s="241">
        <v>0</v>
      </c>
      <c r="X15" s="241">
        <v>0</v>
      </c>
      <c r="Y15" s="261" t="b">
        <f t="shared" si="3"/>
        <v>1</v>
      </c>
      <c r="Z15" s="262">
        <f t="shared" si="0"/>
        <v>0.7</v>
      </c>
      <c r="AA15" s="263" t="b">
        <f t="shared" si="1"/>
        <v>1</v>
      </c>
      <c r="AB15" s="263" t="b">
        <f t="shared" si="2"/>
        <v>1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</row>
    <row r="16" spans="1:467" s="150" customFormat="1" ht="54.95" customHeight="1" x14ac:dyDescent="0.25">
      <c r="A16" s="139">
        <v>14</v>
      </c>
      <c r="B16" s="233" t="s">
        <v>230</v>
      </c>
      <c r="C16" s="234" t="s">
        <v>113</v>
      </c>
      <c r="D16" s="235" t="s">
        <v>231</v>
      </c>
      <c r="E16" s="236">
        <v>3030043</v>
      </c>
      <c r="F16" s="233" t="s">
        <v>232</v>
      </c>
      <c r="G16" s="233" t="s">
        <v>233</v>
      </c>
      <c r="H16" s="236" t="s">
        <v>71</v>
      </c>
      <c r="I16" s="237">
        <v>0.70799999999999996</v>
      </c>
      <c r="J16" s="238" t="s">
        <v>501</v>
      </c>
      <c r="K16" s="239">
        <v>1838351.01</v>
      </c>
      <c r="L16" s="239">
        <f t="shared" si="4"/>
        <v>1103010.6100000001</v>
      </c>
      <c r="M16" s="239">
        <f t="shared" si="5"/>
        <v>735340.4</v>
      </c>
      <c r="N16" s="240">
        <v>0.6</v>
      </c>
      <c r="O16" s="241">
        <v>0</v>
      </c>
      <c r="P16" s="242">
        <v>0</v>
      </c>
      <c r="Q16" s="243">
        <v>0</v>
      </c>
      <c r="R16" s="243">
        <v>0</v>
      </c>
      <c r="S16" s="241">
        <v>1103010.6100000001</v>
      </c>
      <c r="T16" s="241">
        <v>0</v>
      </c>
      <c r="U16" s="241">
        <v>0</v>
      </c>
      <c r="V16" s="241">
        <v>0</v>
      </c>
      <c r="W16" s="241">
        <v>0</v>
      </c>
      <c r="X16" s="241">
        <v>0</v>
      </c>
      <c r="Y16" s="261" t="b">
        <f t="shared" si="3"/>
        <v>1</v>
      </c>
      <c r="Z16" s="262">
        <f t="shared" si="0"/>
        <v>0.6</v>
      </c>
      <c r="AA16" s="263" t="b">
        <f t="shared" si="1"/>
        <v>1</v>
      </c>
      <c r="AB16" s="263" t="b">
        <f t="shared" si="2"/>
        <v>1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</row>
    <row r="17" spans="1:467" s="150" customFormat="1" ht="54.95" customHeight="1" x14ac:dyDescent="0.25">
      <c r="A17" s="139">
        <v>15</v>
      </c>
      <c r="B17" s="233" t="s">
        <v>234</v>
      </c>
      <c r="C17" s="234" t="s">
        <v>113</v>
      </c>
      <c r="D17" s="235" t="s">
        <v>235</v>
      </c>
      <c r="E17" s="236">
        <v>3029022</v>
      </c>
      <c r="F17" s="233" t="s">
        <v>141</v>
      </c>
      <c r="G17" s="233" t="s">
        <v>236</v>
      </c>
      <c r="H17" s="236" t="s">
        <v>71</v>
      </c>
      <c r="I17" s="237">
        <v>0.58699999999999997</v>
      </c>
      <c r="J17" s="238" t="s">
        <v>502</v>
      </c>
      <c r="K17" s="239">
        <v>746325.93</v>
      </c>
      <c r="L17" s="239">
        <f t="shared" si="4"/>
        <v>373162.97</v>
      </c>
      <c r="M17" s="239">
        <f t="shared" si="5"/>
        <v>373162.96</v>
      </c>
      <c r="N17" s="240">
        <v>0.5</v>
      </c>
      <c r="O17" s="241">
        <v>0</v>
      </c>
      <c r="P17" s="242">
        <v>0</v>
      </c>
      <c r="Q17" s="243">
        <v>0</v>
      </c>
      <c r="R17" s="243">
        <v>0</v>
      </c>
      <c r="S17" s="241">
        <v>373162.97</v>
      </c>
      <c r="T17" s="241">
        <v>0</v>
      </c>
      <c r="U17" s="241">
        <v>0</v>
      </c>
      <c r="V17" s="241">
        <v>0</v>
      </c>
      <c r="W17" s="241">
        <v>0</v>
      </c>
      <c r="X17" s="241">
        <v>0</v>
      </c>
      <c r="Y17" s="261" t="b">
        <f t="shared" si="3"/>
        <v>1</v>
      </c>
      <c r="Z17" s="262">
        <f t="shared" si="0"/>
        <v>0.5</v>
      </c>
      <c r="AA17" s="263" t="b">
        <f t="shared" si="1"/>
        <v>1</v>
      </c>
      <c r="AB17" s="263" t="b">
        <f t="shared" si="2"/>
        <v>1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</row>
    <row r="18" spans="1:467" s="150" customFormat="1" ht="54.95" customHeight="1" x14ac:dyDescent="0.25">
      <c r="A18" s="139">
        <v>16</v>
      </c>
      <c r="B18" s="233" t="s">
        <v>237</v>
      </c>
      <c r="C18" s="234" t="s">
        <v>113</v>
      </c>
      <c r="D18" s="235" t="s">
        <v>238</v>
      </c>
      <c r="E18" s="236">
        <v>3012033</v>
      </c>
      <c r="F18" s="233" t="s">
        <v>78</v>
      </c>
      <c r="G18" s="233" t="s">
        <v>239</v>
      </c>
      <c r="H18" s="236" t="s">
        <v>71</v>
      </c>
      <c r="I18" s="237">
        <v>0.22800000000000001</v>
      </c>
      <c r="J18" s="238" t="s">
        <v>503</v>
      </c>
      <c r="K18" s="239">
        <v>479144.52</v>
      </c>
      <c r="L18" s="239">
        <f t="shared" si="4"/>
        <v>287486.71000000002</v>
      </c>
      <c r="M18" s="239">
        <f t="shared" si="5"/>
        <v>191657.81</v>
      </c>
      <c r="N18" s="240">
        <v>0.6</v>
      </c>
      <c r="O18" s="241">
        <v>0</v>
      </c>
      <c r="P18" s="242">
        <v>0</v>
      </c>
      <c r="Q18" s="243">
        <v>0</v>
      </c>
      <c r="R18" s="243">
        <v>0</v>
      </c>
      <c r="S18" s="241">
        <v>287486.71000000002</v>
      </c>
      <c r="T18" s="241">
        <v>0</v>
      </c>
      <c r="U18" s="241">
        <v>0</v>
      </c>
      <c r="V18" s="241">
        <v>0</v>
      </c>
      <c r="W18" s="241">
        <v>0</v>
      </c>
      <c r="X18" s="241">
        <v>0</v>
      </c>
      <c r="Y18" s="261" t="b">
        <f t="shared" si="3"/>
        <v>1</v>
      </c>
      <c r="Z18" s="262">
        <f t="shared" si="0"/>
        <v>0.6</v>
      </c>
      <c r="AA18" s="263" t="b">
        <f t="shared" si="1"/>
        <v>1</v>
      </c>
      <c r="AB18" s="263" t="b">
        <f t="shared" si="2"/>
        <v>1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</row>
    <row r="19" spans="1:467" s="150" customFormat="1" ht="54.95" customHeight="1" x14ac:dyDescent="0.25">
      <c r="A19" s="139">
        <v>17</v>
      </c>
      <c r="B19" s="233" t="s">
        <v>240</v>
      </c>
      <c r="C19" s="234" t="s">
        <v>113</v>
      </c>
      <c r="D19" s="235" t="s">
        <v>241</v>
      </c>
      <c r="E19" s="236">
        <v>3027082</v>
      </c>
      <c r="F19" s="233" t="s">
        <v>83</v>
      </c>
      <c r="G19" s="233" t="s">
        <v>242</v>
      </c>
      <c r="H19" s="236" t="s">
        <v>71</v>
      </c>
      <c r="I19" s="237">
        <v>2.1850000000000001</v>
      </c>
      <c r="J19" s="238" t="s">
        <v>205</v>
      </c>
      <c r="K19" s="244">
        <v>2284282.63</v>
      </c>
      <c r="L19" s="239">
        <f t="shared" si="4"/>
        <v>1142141.32</v>
      </c>
      <c r="M19" s="239">
        <f t="shared" si="5"/>
        <v>1142141.31</v>
      </c>
      <c r="N19" s="245">
        <v>0.5</v>
      </c>
      <c r="O19" s="241">
        <v>0</v>
      </c>
      <c r="P19" s="242">
        <v>0</v>
      </c>
      <c r="Q19" s="243">
        <v>0</v>
      </c>
      <c r="R19" s="243">
        <v>0</v>
      </c>
      <c r="S19" s="241">
        <v>1142141.32</v>
      </c>
      <c r="T19" s="241">
        <v>0</v>
      </c>
      <c r="U19" s="241">
        <v>0</v>
      </c>
      <c r="V19" s="241">
        <v>0</v>
      </c>
      <c r="W19" s="241">
        <v>0</v>
      </c>
      <c r="X19" s="241">
        <v>0</v>
      </c>
      <c r="Y19" s="261" t="b">
        <f t="shared" si="3"/>
        <v>1</v>
      </c>
      <c r="Z19" s="262">
        <f t="shared" si="0"/>
        <v>0.5</v>
      </c>
      <c r="AA19" s="263" t="b">
        <f t="shared" si="1"/>
        <v>1</v>
      </c>
      <c r="AB19" s="263" t="b">
        <f t="shared" si="2"/>
        <v>1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</row>
    <row r="20" spans="1:467" s="150" customFormat="1" ht="54.95" customHeight="1" x14ac:dyDescent="0.25">
      <c r="A20" s="139">
        <v>18</v>
      </c>
      <c r="B20" s="233" t="s">
        <v>243</v>
      </c>
      <c r="C20" s="234" t="s">
        <v>113</v>
      </c>
      <c r="D20" s="235" t="s">
        <v>244</v>
      </c>
      <c r="E20" s="236">
        <v>3010092</v>
      </c>
      <c r="F20" s="233" t="s">
        <v>49</v>
      </c>
      <c r="G20" s="233" t="s">
        <v>245</v>
      </c>
      <c r="H20" s="236" t="s">
        <v>51</v>
      </c>
      <c r="I20" s="237">
        <v>0.998</v>
      </c>
      <c r="J20" s="238" t="s">
        <v>504</v>
      </c>
      <c r="K20" s="244">
        <v>891133.54</v>
      </c>
      <c r="L20" s="239">
        <f t="shared" si="4"/>
        <v>534680.12</v>
      </c>
      <c r="M20" s="239">
        <f t="shared" si="5"/>
        <v>356453.42</v>
      </c>
      <c r="N20" s="245">
        <v>0.6</v>
      </c>
      <c r="O20" s="241">
        <v>0</v>
      </c>
      <c r="P20" s="242">
        <v>0</v>
      </c>
      <c r="Q20" s="243">
        <v>0</v>
      </c>
      <c r="R20" s="243">
        <v>0</v>
      </c>
      <c r="S20" s="241">
        <v>534680.12</v>
      </c>
      <c r="T20" s="241">
        <v>0</v>
      </c>
      <c r="U20" s="241">
        <v>0</v>
      </c>
      <c r="V20" s="241">
        <v>0</v>
      </c>
      <c r="W20" s="241">
        <v>0</v>
      </c>
      <c r="X20" s="241">
        <v>0</v>
      </c>
      <c r="Y20" s="261" t="b">
        <f t="shared" si="3"/>
        <v>1</v>
      </c>
      <c r="Z20" s="262">
        <f t="shared" si="0"/>
        <v>0.6</v>
      </c>
      <c r="AA20" s="263" t="b">
        <f t="shared" si="1"/>
        <v>1</v>
      </c>
      <c r="AB20" s="263" t="b">
        <f t="shared" si="2"/>
        <v>1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</row>
    <row r="21" spans="1:467" s="150" customFormat="1" ht="54.95" customHeight="1" x14ac:dyDescent="0.25">
      <c r="A21" s="139">
        <v>19</v>
      </c>
      <c r="B21" s="233" t="s">
        <v>246</v>
      </c>
      <c r="C21" s="234" t="s">
        <v>113</v>
      </c>
      <c r="D21" s="235" t="s">
        <v>247</v>
      </c>
      <c r="E21" s="236">
        <v>3010074</v>
      </c>
      <c r="F21" s="233" t="s">
        <v>49</v>
      </c>
      <c r="G21" s="233" t="s">
        <v>248</v>
      </c>
      <c r="H21" s="236" t="s">
        <v>51</v>
      </c>
      <c r="I21" s="237">
        <v>0.98899999999999999</v>
      </c>
      <c r="J21" s="238" t="s">
        <v>497</v>
      </c>
      <c r="K21" s="244">
        <v>693007.1</v>
      </c>
      <c r="L21" s="239">
        <f t="shared" si="4"/>
        <v>415804.26</v>
      </c>
      <c r="M21" s="239">
        <f t="shared" si="5"/>
        <v>277202.84000000003</v>
      </c>
      <c r="N21" s="245">
        <v>0.6</v>
      </c>
      <c r="O21" s="241">
        <v>0</v>
      </c>
      <c r="P21" s="242">
        <v>0</v>
      </c>
      <c r="Q21" s="243">
        <v>0</v>
      </c>
      <c r="R21" s="243">
        <v>0</v>
      </c>
      <c r="S21" s="241">
        <v>415804.26</v>
      </c>
      <c r="T21" s="241">
        <v>0</v>
      </c>
      <c r="U21" s="241">
        <v>0</v>
      </c>
      <c r="V21" s="241">
        <v>0</v>
      </c>
      <c r="W21" s="241">
        <v>0</v>
      </c>
      <c r="X21" s="241">
        <v>0</v>
      </c>
      <c r="Y21" s="261" t="b">
        <f t="shared" si="3"/>
        <v>1</v>
      </c>
      <c r="Z21" s="262">
        <f t="shared" si="0"/>
        <v>0.6</v>
      </c>
      <c r="AA21" s="263" t="b">
        <f t="shared" si="1"/>
        <v>1</v>
      </c>
      <c r="AB21" s="263" t="b">
        <f t="shared" si="2"/>
        <v>1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</row>
    <row r="22" spans="1:467" s="150" customFormat="1" ht="54.95" customHeight="1" x14ac:dyDescent="0.25">
      <c r="A22" s="139">
        <v>20</v>
      </c>
      <c r="B22" s="233" t="s">
        <v>249</v>
      </c>
      <c r="C22" s="234" t="s">
        <v>113</v>
      </c>
      <c r="D22" s="235" t="s">
        <v>250</v>
      </c>
      <c r="E22" s="236">
        <v>3029033</v>
      </c>
      <c r="F22" s="233" t="s">
        <v>141</v>
      </c>
      <c r="G22" s="233" t="s">
        <v>251</v>
      </c>
      <c r="H22" s="236" t="s">
        <v>71</v>
      </c>
      <c r="I22" s="237">
        <v>0.436</v>
      </c>
      <c r="J22" s="238" t="s">
        <v>505</v>
      </c>
      <c r="K22" s="244">
        <v>829206.06</v>
      </c>
      <c r="L22" s="239">
        <f t="shared" si="4"/>
        <v>414603.03</v>
      </c>
      <c r="M22" s="239">
        <f t="shared" si="5"/>
        <v>414603.03</v>
      </c>
      <c r="N22" s="246">
        <v>0.5</v>
      </c>
      <c r="O22" s="241">
        <v>0</v>
      </c>
      <c r="P22" s="242">
        <v>0</v>
      </c>
      <c r="Q22" s="243">
        <v>0</v>
      </c>
      <c r="R22" s="243">
        <v>0</v>
      </c>
      <c r="S22" s="241">
        <v>414603.03</v>
      </c>
      <c r="T22" s="241">
        <v>0</v>
      </c>
      <c r="U22" s="241">
        <v>0</v>
      </c>
      <c r="V22" s="241">
        <v>0</v>
      </c>
      <c r="W22" s="241">
        <v>0</v>
      </c>
      <c r="X22" s="241">
        <v>0</v>
      </c>
      <c r="Y22" s="261" t="b">
        <f t="shared" si="3"/>
        <v>1</v>
      </c>
      <c r="Z22" s="262">
        <f t="shared" si="0"/>
        <v>0.5</v>
      </c>
      <c r="AA22" s="263" t="b">
        <f t="shared" si="1"/>
        <v>1</v>
      </c>
      <c r="AB22" s="263" t="b">
        <f t="shared" si="2"/>
        <v>1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</row>
    <row r="23" spans="1:467" s="159" customFormat="1" ht="54.95" customHeight="1" x14ac:dyDescent="0.25">
      <c r="A23" s="139">
        <v>21</v>
      </c>
      <c r="B23" s="233" t="s">
        <v>252</v>
      </c>
      <c r="C23" s="234" t="s">
        <v>113</v>
      </c>
      <c r="D23" s="235" t="s">
        <v>253</v>
      </c>
      <c r="E23" s="236">
        <v>3008033</v>
      </c>
      <c r="F23" s="233" t="s">
        <v>164</v>
      </c>
      <c r="G23" s="233" t="s">
        <v>254</v>
      </c>
      <c r="H23" s="236" t="s">
        <v>71</v>
      </c>
      <c r="I23" s="237">
        <v>0.59799999999999998</v>
      </c>
      <c r="J23" s="238" t="s">
        <v>506</v>
      </c>
      <c r="K23" s="188">
        <v>951482.51</v>
      </c>
      <c r="L23" s="239">
        <f t="shared" si="4"/>
        <v>475741.26</v>
      </c>
      <c r="M23" s="239">
        <f t="shared" si="5"/>
        <v>475741.25</v>
      </c>
      <c r="N23" s="245">
        <v>0.5</v>
      </c>
      <c r="O23" s="241">
        <v>0</v>
      </c>
      <c r="P23" s="242">
        <v>0</v>
      </c>
      <c r="Q23" s="243">
        <v>0</v>
      </c>
      <c r="R23" s="243">
        <v>0</v>
      </c>
      <c r="S23" s="241">
        <v>475741.26</v>
      </c>
      <c r="T23" s="241">
        <v>0</v>
      </c>
      <c r="U23" s="241">
        <v>0</v>
      </c>
      <c r="V23" s="241">
        <v>0</v>
      </c>
      <c r="W23" s="241">
        <v>0</v>
      </c>
      <c r="X23" s="241">
        <v>0</v>
      </c>
      <c r="Y23" s="189" t="b">
        <f t="shared" si="3"/>
        <v>1</v>
      </c>
      <c r="Z23" s="190">
        <f t="shared" si="0"/>
        <v>0.5</v>
      </c>
      <c r="AA23" s="191" t="b">
        <f t="shared" si="1"/>
        <v>1</v>
      </c>
      <c r="AB23" s="191" t="b">
        <f t="shared" si="2"/>
        <v>1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</row>
    <row r="24" spans="1:467" s="159" customFormat="1" ht="54.95" customHeight="1" x14ac:dyDescent="0.25">
      <c r="A24" s="139">
        <v>22</v>
      </c>
      <c r="B24" s="233" t="s">
        <v>255</v>
      </c>
      <c r="C24" s="234" t="s">
        <v>113</v>
      </c>
      <c r="D24" s="235" t="s">
        <v>256</v>
      </c>
      <c r="E24" s="236">
        <v>3003072</v>
      </c>
      <c r="F24" s="233" t="s">
        <v>92</v>
      </c>
      <c r="G24" s="233" t="s">
        <v>257</v>
      </c>
      <c r="H24" s="236" t="s">
        <v>51</v>
      </c>
      <c r="I24" s="237">
        <v>0.54500000000000004</v>
      </c>
      <c r="J24" s="238" t="s">
        <v>507</v>
      </c>
      <c r="K24" s="188">
        <v>646593.05000000005</v>
      </c>
      <c r="L24" s="239">
        <f t="shared" si="4"/>
        <v>452615.14</v>
      </c>
      <c r="M24" s="239">
        <f t="shared" si="5"/>
        <v>193977.91</v>
      </c>
      <c r="N24" s="245">
        <v>0.7</v>
      </c>
      <c r="O24" s="241">
        <v>0</v>
      </c>
      <c r="P24" s="242">
        <v>0</v>
      </c>
      <c r="Q24" s="243">
        <v>0</v>
      </c>
      <c r="R24" s="243">
        <v>0</v>
      </c>
      <c r="S24" s="241">
        <v>452615.14</v>
      </c>
      <c r="T24" s="241">
        <v>0</v>
      </c>
      <c r="U24" s="241">
        <v>0</v>
      </c>
      <c r="V24" s="241">
        <v>0</v>
      </c>
      <c r="W24" s="241">
        <v>0</v>
      </c>
      <c r="X24" s="241">
        <v>0</v>
      </c>
      <c r="Y24" s="189" t="b">
        <f t="shared" si="3"/>
        <v>1</v>
      </c>
      <c r="Z24" s="190">
        <f t="shared" si="0"/>
        <v>0.7</v>
      </c>
      <c r="AA24" s="191" t="b">
        <f t="shared" si="1"/>
        <v>1</v>
      </c>
      <c r="AB24" s="191" t="b">
        <f t="shared" si="2"/>
        <v>1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</row>
    <row r="25" spans="1:467" s="159" customFormat="1" ht="54.95" customHeight="1" x14ac:dyDescent="0.25">
      <c r="A25" s="139">
        <v>23</v>
      </c>
      <c r="B25" s="233" t="s">
        <v>258</v>
      </c>
      <c r="C25" s="234" t="s">
        <v>113</v>
      </c>
      <c r="D25" s="235" t="s">
        <v>259</v>
      </c>
      <c r="E25" s="236" t="s">
        <v>260</v>
      </c>
      <c r="F25" s="233" t="s">
        <v>125</v>
      </c>
      <c r="G25" s="233" t="s">
        <v>261</v>
      </c>
      <c r="H25" s="236" t="s">
        <v>51</v>
      </c>
      <c r="I25" s="237">
        <v>0.55800000000000005</v>
      </c>
      <c r="J25" s="238" t="s">
        <v>508</v>
      </c>
      <c r="K25" s="188">
        <v>839971.18</v>
      </c>
      <c r="L25" s="239">
        <f t="shared" si="4"/>
        <v>419985.59</v>
      </c>
      <c r="M25" s="239">
        <f t="shared" si="5"/>
        <v>419985.59</v>
      </c>
      <c r="N25" s="245">
        <v>0.5</v>
      </c>
      <c r="O25" s="241">
        <v>0</v>
      </c>
      <c r="P25" s="242">
        <v>0</v>
      </c>
      <c r="Q25" s="243">
        <v>0</v>
      </c>
      <c r="R25" s="243">
        <v>0</v>
      </c>
      <c r="S25" s="241">
        <v>419985.59</v>
      </c>
      <c r="T25" s="241">
        <v>0</v>
      </c>
      <c r="U25" s="241">
        <v>0</v>
      </c>
      <c r="V25" s="241">
        <v>0</v>
      </c>
      <c r="W25" s="241">
        <v>0</v>
      </c>
      <c r="X25" s="241">
        <v>0</v>
      </c>
      <c r="Y25" s="189" t="b">
        <f t="shared" si="3"/>
        <v>1</v>
      </c>
      <c r="Z25" s="190">
        <f t="shared" si="0"/>
        <v>0.5</v>
      </c>
      <c r="AA25" s="191" t="b">
        <f t="shared" si="1"/>
        <v>1</v>
      </c>
      <c r="AB25" s="191" t="b">
        <f t="shared" si="2"/>
        <v>1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</row>
    <row r="26" spans="1:467" s="159" customFormat="1" ht="54.95" customHeight="1" x14ac:dyDescent="0.25">
      <c r="A26" s="139">
        <v>24</v>
      </c>
      <c r="B26" s="233" t="s">
        <v>262</v>
      </c>
      <c r="C26" s="234" t="s">
        <v>113</v>
      </c>
      <c r="D26" s="235" t="s">
        <v>263</v>
      </c>
      <c r="E26" s="236">
        <v>3010103</v>
      </c>
      <c r="F26" s="233" t="s">
        <v>49</v>
      </c>
      <c r="G26" s="233" t="s">
        <v>264</v>
      </c>
      <c r="H26" s="236" t="s">
        <v>51</v>
      </c>
      <c r="I26" s="237">
        <v>0.76100000000000001</v>
      </c>
      <c r="J26" s="238" t="s">
        <v>198</v>
      </c>
      <c r="K26" s="188">
        <v>3480142.6</v>
      </c>
      <c r="L26" s="239">
        <f t="shared" si="4"/>
        <v>1740071.3</v>
      </c>
      <c r="M26" s="239">
        <f t="shared" si="5"/>
        <v>1740071.3</v>
      </c>
      <c r="N26" s="245">
        <v>0.5</v>
      </c>
      <c r="O26" s="241">
        <v>0</v>
      </c>
      <c r="P26" s="242">
        <v>0</v>
      </c>
      <c r="Q26" s="243">
        <v>0</v>
      </c>
      <c r="R26" s="243">
        <v>0</v>
      </c>
      <c r="S26" s="241">
        <v>1740071.3</v>
      </c>
      <c r="T26" s="241">
        <v>0</v>
      </c>
      <c r="U26" s="241">
        <v>0</v>
      </c>
      <c r="V26" s="241">
        <v>0</v>
      </c>
      <c r="W26" s="241">
        <v>0</v>
      </c>
      <c r="X26" s="241">
        <v>0</v>
      </c>
      <c r="Y26" s="189" t="b">
        <f t="shared" si="3"/>
        <v>1</v>
      </c>
      <c r="Z26" s="190">
        <f t="shared" si="0"/>
        <v>0.5</v>
      </c>
      <c r="AA26" s="191" t="b">
        <f t="shared" si="1"/>
        <v>1</v>
      </c>
      <c r="AB26" s="191" t="b">
        <f t="shared" si="2"/>
        <v>1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</row>
    <row r="27" spans="1:467" s="159" customFormat="1" ht="54.95" customHeight="1" x14ac:dyDescent="0.25">
      <c r="A27" s="139">
        <v>25</v>
      </c>
      <c r="B27" s="233" t="s">
        <v>265</v>
      </c>
      <c r="C27" s="234" t="s">
        <v>113</v>
      </c>
      <c r="D27" s="235" t="s">
        <v>266</v>
      </c>
      <c r="E27" s="236">
        <v>3022033</v>
      </c>
      <c r="F27" s="233" t="s">
        <v>147</v>
      </c>
      <c r="G27" s="233" t="s">
        <v>267</v>
      </c>
      <c r="H27" s="236" t="s">
        <v>71</v>
      </c>
      <c r="I27" s="237">
        <v>0.54100000000000004</v>
      </c>
      <c r="J27" s="238" t="s">
        <v>498</v>
      </c>
      <c r="K27" s="188">
        <v>2414397.11</v>
      </c>
      <c r="L27" s="239">
        <f t="shared" si="4"/>
        <v>1690077.98</v>
      </c>
      <c r="M27" s="239">
        <f t="shared" si="5"/>
        <v>724319.13</v>
      </c>
      <c r="N27" s="245">
        <v>0.7</v>
      </c>
      <c r="O27" s="241">
        <v>0</v>
      </c>
      <c r="P27" s="242">
        <v>0</v>
      </c>
      <c r="Q27" s="243">
        <v>0</v>
      </c>
      <c r="R27" s="243">
        <v>0</v>
      </c>
      <c r="S27" s="241">
        <v>1690077.98</v>
      </c>
      <c r="T27" s="241">
        <v>0</v>
      </c>
      <c r="U27" s="241">
        <v>0</v>
      </c>
      <c r="V27" s="241">
        <v>0</v>
      </c>
      <c r="W27" s="241">
        <v>0</v>
      </c>
      <c r="X27" s="241">
        <v>0</v>
      </c>
      <c r="Y27" s="189" t="b">
        <f t="shared" si="3"/>
        <v>1</v>
      </c>
      <c r="Z27" s="190">
        <f t="shared" si="0"/>
        <v>0.7</v>
      </c>
      <c r="AA27" s="191" t="b">
        <f t="shared" si="1"/>
        <v>1</v>
      </c>
      <c r="AB27" s="191" t="b">
        <f t="shared" si="2"/>
        <v>1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</row>
    <row r="28" spans="1:467" s="159" customFormat="1" ht="73.5" customHeight="1" x14ac:dyDescent="0.25">
      <c r="A28" s="139">
        <v>26</v>
      </c>
      <c r="B28" s="233" t="s">
        <v>268</v>
      </c>
      <c r="C28" s="234" t="s">
        <v>113</v>
      </c>
      <c r="D28" s="235" t="s">
        <v>105</v>
      </c>
      <c r="E28" s="236">
        <v>3021052</v>
      </c>
      <c r="F28" s="233" t="s">
        <v>69</v>
      </c>
      <c r="G28" s="233" t="s">
        <v>269</v>
      </c>
      <c r="H28" s="236" t="s">
        <v>71</v>
      </c>
      <c r="I28" s="237">
        <v>0.748</v>
      </c>
      <c r="J28" s="238" t="s">
        <v>509</v>
      </c>
      <c r="K28" s="188">
        <v>3048778.34</v>
      </c>
      <c r="L28" s="239">
        <f t="shared" si="4"/>
        <v>1524389.17</v>
      </c>
      <c r="M28" s="239">
        <f t="shared" si="5"/>
        <v>1524389.17</v>
      </c>
      <c r="N28" s="245">
        <v>0.5</v>
      </c>
      <c r="O28" s="241">
        <v>0</v>
      </c>
      <c r="P28" s="242">
        <v>0</v>
      </c>
      <c r="Q28" s="243">
        <v>0</v>
      </c>
      <c r="R28" s="243">
        <v>0</v>
      </c>
      <c r="S28" s="241">
        <v>1524389.17</v>
      </c>
      <c r="T28" s="241">
        <v>0</v>
      </c>
      <c r="U28" s="241">
        <v>0</v>
      </c>
      <c r="V28" s="241">
        <v>0</v>
      </c>
      <c r="W28" s="241">
        <v>0</v>
      </c>
      <c r="X28" s="241">
        <v>0</v>
      </c>
      <c r="Y28" s="189" t="b">
        <f t="shared" si="3"/>
        <v>1</v>
      </c>
      <c r="Z28" s="190">
        <f t="shared" si="0"/>
        <v>0.5</v>
      </c>
      <c r="AA28" s="191" t="b">
        <f t="shared" si="1"/>
        <v>1</v>
      </c>
      <c r="AB28" s="191" t="b">
        <f t="shared" si="2"/>
        <v>1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</row>
    <row r="29" spans="1:467" s="159" customFormat="1" ht="83.25" customHeight="1" x14ac:dyDescent="0.25">
      <c r="A29" s="139">
        <v>27</v>
      </c>
      <c r="B29" s="233" t="s">
        <v>270</v>
      </c>
      <c r="C29" s="234" t="s">
        <v>113</v>
      </c>
      <c r="D29" s="235" t="s">
        <v>271</v>
      </c>
      <c r="E29" s="236">
        <v>3019011</v>
      </c>
      <c r="F29" s="233" t="s">
        <v>125</v>
      </c>
      <c r="G29" s="233" t="s">
        <v>272</v>
      </c>
      <c r="H29" s="236" t="s">
        <v>51</v>
      </c>
      <c r="I29" s="237">
        <v>0.748</v>
      </c>
      <c r="J29" s="238" t="s">
        <v>199</v>
      </c>
      <c r="K29" s="188">
        <v>6999546.3600000003</v>
      </c>
      <c r="L29" s="239">
        <f t="shared" si="4"/>
        <v>3499773.18</v>
      </c>
      <c r="M29" s="239">
        <f t="shared" si="5"/>
        <v>3499773.18</v>
      </c>
      <c r="N29" s="245">
        <v>0.5</v>
      </c>
      <c r="O29" s="241">
        <v>0</v>
      </c>
      <c r="P29" s="242">
        <v>0</v>
      </c>
      <c r="Q29" s="243">
        <v>0</v>
      </c>
      <c r="R29" s="243">
        <v>0</v>
      </c>
      <c r="S29" s="241">
        <v>3499773.18</v>
      </c>
      <c r="T29" s="241">
        <v>0</v>
      </c>
      <c r="U29" s="241">
        <v>0</v>
      </c>
      <c r="V29" s="241">
        <v>0</v>
      </c>
      <c r="W29" s="241">
        <v>0</v>
      </c>
      <c r="X29" s="241">
        <v>0</v>
      </c>
      <c r="Y29" s="189" t="b">
        <f t="shared" si="3"/>
        <v>1</v>
      </c>
      <c r="Z29" s="190">
        <f t="shared" si="0"/>
        <v>0.5</v>
      </c>
      <c r="AA29" s="191" t="b">
        <f t="shared" si="1"/>
        <v>1</v>
      </c>
      <c r="AB29" s="191" t="b">
        <f t="shared" si="2"/>
        <v>1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</row>
    <row r="30" spans="1:467" s="159" customFormat="1" ht="54.95" customHeight="1" x14ac:dyDescent="0.25">
      <c r="A30" s="139">
        <v>28</v>
      </c>
      <c r="B30" s="233" t="s">
        <v>273</v>
      </c>
      <c r="C30" s="234" t="s">
        <v>113</v>
      </c>
      <c r="D30" s="235" t="s">
        <v>274</v>
      </c>
      <c r="E30" s="236">
        <v>3021123</v>
      </c>
      <c r="F30" s="233" t="s">
        <v>69</v>
      </c>
      <c r="G30" s="233" t="s">
        <v>275</v>
      </c>
      <c r="H30" s="236" t="s">
        <v>51</v>
      </c>
      <c r="I30" s="237">
        <v>0.45600000000000002</v>
      </c>
      <c r="J30" s="238" t="s">
        <v>510</v>
      </c>
      <c r="K30" s="188">
        <v>3445638.62</v>
      </c>
      <c r="L30" s="239">
        <f t="shared" si="4"/>
        <v>1722819.31</v>
      </c>
      <c r="M30" s="239">
        <f t="shared" si="5"/>
        <v>1722819.31</v>
      </c>
      <c r="N30" s="245">
        <v>0.5</v>
      </c>
      <c r="O30" s="241">
        <v>0</v>
      </c>
      <c r="P30" s="242">
        <v>0</v>
      </c>
      <c r="Q30" s="243">
        <v>0</v>
      </c>
      <c r="R30" s="243">
        <v>0</v>
      </c>
      <c r="S30" s="241">
        <v>1722819.31</v>
      </c>
      <c r="T30" s="241">
        <v>0</v>
      </c>
      <c r="U30" s="241">
        <v>0</v>
      </c>
      <c r="V30" s="241">
        <v>0</v>
      </c>
      <c r="W30" s="241">
        <v>0</v>
      </c>
      <c r="X30" s="241">
        <v>0</v>
      </c>
      <c r="Y30" s="189" t="b">
        <f t="shared" si="3"/>
        <v>1</v>
      </c>
      <c r="Z30" s="190">
        <f t="shared" si="0"/>
        <v>0.5</v>
      </c>
      <c r="AA30" s="191" t="b">
        <f t="shared" si="1"/>
        <v>1</v>
      </c>
      <c r="AB30" s="191" t="b">
        <f t="shared" si="2"/>
        <v>1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</row>
    <row r="31" spans="1:467" s="159" customFormat="1" ht="54.95" customHeight="1" x14ac:dyDescent="0.25">
      <c r="A31" s="139">
        <v>29</v>
      </c>
      <c r="B31" s="233" t="s">
        <v>276</v>
      </c>
      <c r="C31" s="234" t="s">
        <v>113</v>
      </c>
      <c r="D31" s="235" t="s">
        <v>277</v>
      </c>
      <c r="E31" s="236">
        <v>3002043</v>
      </c>
      <c r="F31" s="233" t="s">
        <v>158</v>
      </c>
      <c r="G31" s="233" t="s">
        <v>278</v>
      </c>
      <c r="H31" s="236" t="s">
        <v>71</v>
      </c>
      <c r="I31" s="237">
        <v>0.223</v>
      </c>
      <c r="J31" s="238" t="s">
        <v>197</v>
      </c>
      <c r="K31" s="188">
        <v>1200583.54</v>
      </c>
      <c r="L31" s="239">
        <f t="shared" si="4"/>
        <v>600291.77</v>
      </c>
      <c r="M31" s="239">
        <f t="shared" si="5"/>
        <v>600291.77</v>
      </c>
      <c r="N31" s="245">
        <v>0.5</v>
      </c>
      <c r="O31" s="241">
        <v>0</v>
      </c>
      <c r="P31" s="242">
        <v>0</v>
      </c>
      <c r="Q31" s="243">
        <v>0</v>
      </c>
      <c r="R31" s="243">
        <v>0</v>
      </c>
      <c r="S31" s="241">
        <f>L31</f>
        <v>600291.77</v>
      </c>
      <c r="T31" s="241">
        <v>0</v>
      </c>
      <c r="U31" s="241">
        <v>0</v>
      </c>
      <c r="V31" s="241">
        <v>0</v>
      </c>
      <c r="W31" s="241">
        <v>0</v>
      </c>
      <c r="X31" s="241">
        <v>0</v>
      </c>
      <c r="Y31" s="189" t="b">
        <f t="shared" si="3"/>
        <v>1</v>
      </c>
      <c r="Z31" s="190">
        <f t="shared" si="0"/>
        <v>0.5</v>
      </c>
      <c r="AA31" s="191" t="b">
        <f t="shared" si="1"/>
        <v>1</v>
      </c>
      <c r="AB31" s="191" t="b">
        <f t="shared" si="2"/>
        <v>1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</row>
    <row r="32" spans="1:467" s="159" customFormat="1" ht="54.95" customHeight="1" x14ac:dyDescent="0.25">
      <c r="A32" s="139">
        <v>30</v>
      </c>
      <c r="B32" s="233" t="s">
        <v>279</v>
      </c>
      <c r="C32" s="234" t="s">
        <v>113</v>
      </c>
      <c r="D32" s="235" t="s">
        <v>280</v>
      </c>
      <c r="E32" s="236">
        <v>3007083</v>
      </c>
      <c r="F32" s="233" t="s">
        <v>114</v>
      </c>
      <c r="G32" s="233" t="s">
        <v>281</v>
      </c>
      <c r="H32" s="236" t="s">
        <v>51</v>
      </c>
      <c r="I32" s="237">
        <v>0.91</v>
      </c>
      <c r="J32" s="238" t="s">
        <v>511</v>
      </c>
      <c r="K32" s="188">
        <v>1965088.28</v>
      </c>
      <c r="L32" s="239">
        <f t="shared" si="4"/>
        <v>1375561.8</v>
      </c>
      <c r="M32" s="239">
        <f t="shared" si="5"/>
        <v>589526.48</v>
      </c>
      <c r="N32" s="245">
        <v>0.7</v>
      </c>
      <c r="O32" s="241">
        <v>0</v>
      </c>
      <c r="P32" s="242">
        <v>0</v>
      </c>
      <c r="Q32" s="243">
        <v>0</v>
      </c>
      <c r="R32" s="243">
        <v>0</v>
      </c>
      <c r="S32" s="241">
        <v>1375561.8</v>
      </c>
      <c r="T32" s="241">
        <v>0</v>
      </c>
      <c r="U32" s="241">
        <v>0</v>
      </c>
      <c r="V32" s="241">
        <v>0</v>
      </c>
      <c r="W32" s="241">
        <v>0</v>
      </c>
      <c r="X32" s="241">
        <v>0</v>
      </c>
      <c r="Y32" s="189" t="b">
        <f t="shared" si="3"/>
        <v>1</v>
      </c>
      <c r="Z32" s="190">
        <f t="shared" si="0"/>
        <v>0.7</v>
      </c>
      <c r="AA32" s="191" t="b">
        <f t="shared" si="1"/>
        <v>1</v>
      </c>
      <c r="AB32" s="191" t="b">
        <f t="shared" si="2"/>
        <v>1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</row>
    <row r="33" spans="1:467" s="159" customFormat="1" ht="54.95" customHeight="1" x14ac:dyDescent="0.25">
      <c r="A33" s="139">
        <v>31</v>
      </c>
      <c r="B33" s="233" t="s">
        <v>282</v>
      </c>
      <c r="C33" s="234" t="s">
        <v>113</v>
      </c>
      <c r="D33" s="235" t="s">
        <v>283</v>
      </c>
      <c r="E33" s="236">
        <v>3007112</v>
      </c>
      <c r="F33" s="233" t="s">
        <v>114</v>
      </c>
      <c r="G33" s="233" t="s">
        <v>284</v>
      </c>
      <c r="H33" s="236" t="s">
        <v>51</v>
      </c>
      <c r="I33" s="237">
        <v>1.7230000000000001</v>
      </c>
      <c r="J33" s="238" t="s">
        <v>512</v>
      </c>
      <c r="K33" s="188">
        <v>3326309.99</v>
      </c>
      <c r="L33" s="239">
        <f t="shared" si="4"/>
        <v>1663155</v>
      </c>
      <c r="M33" s="239">
        <f t="shared" si="5"/>
        <v>1663154.99</v>
      </c>
      <c r="N33" s="245">
        <v>0.5</v>
      </c>
      <c r="O33" s="241">
        <v>0</v>
      </c>
      <c r="P33" s="242">
        <v>0</v>
      </c>
      <c r="Q33" s="243">
        <v>0</v>
      </c>
      <c r="R33" s="243">
        <v>0</v>
      </c>
      <c r="S33" s="241">
        <v>1663155</v>
      </c>
      <c r="T33" s="241">
        <v>0</v>
      </c>
      <c r="U33" s="241">
        <v>0</v>
      </c>
      <c r="V33" s="241">
        <v>0</v>
      </c>
      <c r="W33" s="241">
        <v>0</v>
      </c>
      <c r="X33" s="241">
        <v>0</v>
      </c>
      <c r="Y33" s="189" t="b">
        <f t="shared" si="3"/>
        <v>1</v>
      </c>
      <c r="Z33" s="190">
        <f t="shared" si="0"/>
        <v>0.5</v>
      </c>
      <c r="AA33" s="191" t="b">
        <f t="shared" si="1"/>
        <v>1</v>
      </c>
      <c r="AB33" s="191" t="b">
        <f t="shared" si="2"/>
        <v>1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</row>
    <row r="34" spans="1:467" s="159" customFormat="1" ht="54.95" customHeight="1" x14ac:dyDescent="0.25">
      <c r="A34" s="139">
        <v>32</v>
      </c>
      <c r="B34" s="233" t="s">
        <v>285</v>
      </c>
      <c r="C34" s="234" t="s">
        <v>113</v>
      </c>
      <c r="D34" s="235" t="s">
        <v>286</v>
      </c>
      <c r="E34" s="236">
        <v>3003062</v>
      </c>
      <c r="F34" s="233" t="s">
        <v>92</v>
      </c>
      <c r="G34" s="233" t="s">
        <v>287</v>
      </c>
      <c r="H34" s="236" t="s">
        <v>51</v>
      </c>
      <c r="I34" s="237">
        <v>0.43</v>
      </c>
      <c r="J34" s="238" t="s">
        <v>196</v>
      </c>
      <c r="K34" s="188">
        <v>795781.23</v>
      </c>
      <c r="L34" s="239">
        <f t="shared" si="4"/>
        <v>397890.62</v>
      </c>
      <c r="M34" s="239">
        <f t="shared" si="5"/>
        <v>397890.61</v>
      </c>
      <c r="N34" s="245">
        <v>0.5</v>
      </c>
      <c r="O34" s="241">
        <v>0</v>
      </c>
      <c r="P34" s="242">
        <v>0</v>
      </c>
      <c r="Q34" s="243">
        <v>0</v>
      </c>
      <c r="R34" s="243">
        <v>0</v>
      </c>
      <c r="S34" s="241">
        <v>397890.62</v>
      </c>
      <c r="T34" s="241">
        <v>0</v>
      </c>
      <c r="U34" s="241">
        <v>0</v>
      </c>
      <c r="V34" s="241">
        <v>0</v>
      </c>
      <c r="W34" s="241">
        <v>0</v>
      </c>
      <c r="X34" s="241">
        <v>0</v>
      </c>
      <c r="Y34" s="189" t="b">
        <f t="shared" si="3"/>
        <v>1</v>
      </c>
      <c r="Z34" s="190">
        <f t="shared" si="0"/>
        <v>0.5</v>
      </c>
      <c r="AA34" s="191" t="b">
        <f t="shared" si="1"/>
        <v>1</v>
      </c>
      <c r="AB34" s="191" t="b">
        <f t="shared" si="2"/>
        <v>1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</row>
    <row r="35" spans="1:467" s="159" customFormat="1" ht="54.95" customHeight="1" x14ac:dyDescent="0.25">
      <c r="A35" s="139">
        <v>33</v>
      </c>
      <c r="B35" s="233" t="s">
        <v>288</v>
      </c>
      <c r="C35" s="234" t="s">
        <v>113</v>
      </c>
      <c r="D35" s="235" t="s">
        <v>289</v>
      </c>
      <c r="E35" s="236">
        <v>3016013</v>
      </c>
      <c r="F35" s="233" t="s">
        <v>290</v>
      </c>
      <c r="G35" s="233" t="s">
        <v>291</v>
      </c>
      <c r="H35" s="236" t="s">
        <v>71</v>
      </c>
      <c r="I35" s="237">
        <v>0.38400000000000001</v>
      </c>
      <c r="J35" s="238" t="s">
        <v>200</v>
      </c>
      <c r="K35" s="188">
        <v>1221734.71</v>
      </c>
      <c r="L35" s="239">
        <f t="shared" si="4"/>
        <v>610867.36</v>
      </c>
      <c r="M35" s="239">
        <f t="shared" si="5"/>
        <v>610867.35</v>
      </c>
      <c r="N35" s="245">
        <v>0.5</v>
      </c>
      <c r="O35" s="241">
        <v>0</v>
      </c>
      <c r="P35" s="242">
        <v>0</v>
      </c>
      <c r="Q35" s="243">
        <v>0</v>
      </c>
      <c r="R35" s="243">
        <v>0</v>
      </c>
      <c r="S35" s="241">
        <v>610867.36</v>
      </c>
      <c r="T35" s="241">
        <v>0</v>
      </c>
      <c r="U35" s="241">
        <v>0</v>
      </c>
      <c r="V35" s="241">
        <v>0</v>
      </c>
      <c r="W35" s="241">
        <v>0</v>
      </c>
      <c r="X35" s="241">
        <v>0</v>
      </c>
      <c r="Y35" s="189" t="b">
        <f t="shared" si="3"/>
        <v>1</v>
      </c>
      <c r="Z35" s="190">
        <f t="shared" si="0"/>
        <v>0.5</v>
      </c>
      <c r="AA35" s="191" t="b">
        <f t="shared" si="1"/>
        <v>1</v>
      </c>
      <c r="AB35" s="191" t="b">
        <f t="shared" si="2"/>
        <v>1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</row>
    <row r="36" spans="1:467" s="159" customFormat="1" ht="54.95" customHeight="1" x14ac:dyDescent="0.25">
      <c r="A36" s="139">
        <v>34</v>
      </c>
      <c r="B36" s="233" t="s">
        <v>292</v>
      </c>
      <c r="C36" s="234" t="s">
        <v>113</v>
      </c>
      <c r="D36" s="235" t="s">
        <v>253</v>
      </c>
      <c r="E36" s="236">
        <v>3008033</v>
      </c>
      <c r="F36" s="233" t="s">
        <v>164</v>
      </c>
      <c r="G36" s="233" t="s">
        <v>293</v>
      </c>
      <c r="H36" s="236" t="s">
        <v>51</v>
      </c>
      <c r="I36" s="237">
        <v>0.30499999999999999</v>
      </c>
      <c r="J36" s="238" t="s">
        <v>506</v>
      </c>
      <c r="K36" s="188">
        <v>1275847.98</v>
      </c>
      <c r="L36" s="239">
        <f t="shared" si="4"/>
        <v>637923.99</v>
      </c>
      <c r="M36" s="239">
        <f t="shared" si="5"/>
        <v>637923.99</v>
      </c>
      <c r="N36" s="245">
        <v>0.5</v>
      </c>
      <c r="O36" s="241">
        <v>0</v>
      </c>
      <c r="P36" s="242">
        <v>0</v>
      </c>
      <c r="Q36" s="243">
        <v>0</v>
      </c>
      <c r="R36" s="243">
        <v>0</v>
      </c>
      <c r="S36" s="241">
        <v>637923.99</v>
      </c>
      <c r="T36" s="241">
        <v>0</v>
      </c>
      <c r="U36" s="241">
        <v>0</v>
      </c>
      <c r="V36" s="241">
        <v>0</v>
      </c>
      <c r="W36" s="241">
        <v>0</v>
      </c>
      <c r="X36" s="241">
        <v>0</v>
      </c>
      <c r="Y36" s="189" t="b">
        <f t="shared" si="3"/>
        <v>1</v>
      </c>
      <c r="Z36" s="190">
        <f t="shared" si="0"/>
        <v>0.5</v>
      </c>
      <c r="AA36" s="191" t="b">
        <f t="shared" si="1"/>
        <v>1</v>
      </c>
      <c r="AB36" s="191" t="b">
        <f t="shared" si="2"/>
        <v>1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</row>
    <row r="37" spans="1:467" s="159" customFormat="1" ht="54.95" customHeight="1" x14ac:dyDescent="0.25">
      <c r="A37" s="139">
        <v>35</v>
      </c>
      <c r="B37" s="233" t="s">
        <v>294</v>
      </c>
      <c r="C37" s="234" t="s">
        <v>113</v>
      </c>
      <c r="D37" s="235" t="s">
        <v>295</v>
      </c>
      <c r="E37" s="236">
        <v>3017023</v>
      </c>
      <c r="F37" s="233" t="s">
        <v>58</v>
      </c>
      <c r="G37" s="233" t="s">
        <v>296</v>
      </c>
      <c r="H37" s="236" t="s">
        <v>51</v>
      </c>
      <c r="I37" s="237">
        <v>0.34</v>
      </c>
      <c r="J37" s="238" t="s">
        <v>198</v>
      </c>
      <c r="K37" s="188">
        <v>784930</v>
      </c>
      <c r="L37" s="239">
        <f t="shared" si="4"/>
        <v>392465</v>
      </c>
      <c r="M37" s="239">
        <f t="shared" si="5"/>
        <v>392465</v>
      </c>
      <c r="N37" s="245">
        <v>0.5</v>
      </c>
      <c r="O37" s="241">
        <v>0</v>
      </c>
      <c r="P37" s="242">
        <v>0</v>
      </c>
      <c r="Q37" s="243">
        <v>0</v>
      </c>
      <c r="R37" s="243">
        <v>0</v>
      </c>
      <c r="S37" s="241">
        <v>392465</v>
      </c>
      <c r="T37" s="241">
        <v>0</v>
      </c>
      <c r="U37" s="241">
        <v>0</v>
      </c>
      <c r="V37" s="241">
        <v>0</v>
      </c>
      <c r="W37" s="241">
        <v>0</v>
      </c>
      <c r="X37" s="241">
        <v>0</v>
      </c>
      <c r="Y37" s="189" t="b">
        <f t="shared" si="3"/>
        <v>1</v>
      </c>
      <c r="Z37" s="190">
        <f t="shared" si="0"/>
        <v>0.5</v>
      </c>
      <c r="AA37" s="191" t="b">
        <f t="shared" si="1"/>
        <v>1</v>
      </c>
      <c r="AB37" s="191" t="b">
        <f t="shared" si="2"/>
        <v>1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</row>
    <row r="38" spans="1:467" s="159" customFormat="1" ht="54.95" customHeight="1" x14ac:dyDescent="0.25">
      <c r="A38" s="139">
        <v>36</v>
      </c>
      <c r="B38" s="233" t="s">
        <v>297</v>
      </c>
      <c r="C38" s="234" t="s">
        <v>113</v>
      </c>
      <c r="D38" s="235" t="s">
        <v>298</v>
      </c>
      <c r="E38" s="236">
        <v>3027062</v>
      </c>
      <c r="F38" s="233" t="s">
        <v>83</v>
      </c>
      <c r="G38" s="233" t="s">
        <v>299</v>
      </c>
      <c r="H38" s="236" t="s">
        <v>71</v>
      </c>
      <c r="I38" s="237">
        <v>0.21</v>
      </c>
      <c r="J38" s="238" t="s">
        <v>497</v>
      </c>
      <c r="K38" s="188">
        <v>789230.71</v>
      </c>
      <c r="L38" s="239">
        <f t="shared" si="4"/>
        <v>394615.36</v>
      </c>
      <c r="M38" s="239">
        <f t="shared" si="5"/>
        <v>394615.35</v>
      </c>
      <c r="N38" s="245">
        <v>0.5</v>
      </c>
      <c r="O38" s="241">
        <v>0</v>
      </c>
      <c r="P38" s="242">
        <v>0</v>
      </c>
      <c r="Q38" s="243">
        <v>0</v>
      </c>
      <c r="R38" s="243">
        <v>0</v>
      </c>
      <c r="S38" s="241">
        <v>394615.36</v>
      </c>
      <c r="T38" s="241">
        <v>0</v>
      </c>
      <c r="U38" s="241">
        <v>0</v>
      </c>
      <c r="V38" s="241">
        <v>0</v>
      </c>
      <c r="W38" s="241">
        <v>0</v>
      </c>
      <c r="X38" s="241">
        <v>0</v>
      </c>
      <c r="Y38" s="189" t="b">
        <f t="shared" si="3"/>
        <v>1</v>
      </c>
      <c r="Z38" s="190">
        <f t="shared" si="0"/>
        <v>0.5</v>
      </c>
      <c r="AA38" s="191" t="b">
        <f t="shared" si="1"/>
        <v>1</v>
      </c>
      <c r="AB38" s="191" t="b">
        <f t="shared" si="2"/>
        <v>1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</row>
    <row r="39" spans="1:467" s="159" customFormat="1" ht="54.95" customHeight="1" x14ac:dyDescent="0.25">
      <c r="A39" s="139">
        <v>37</v>
      </c>
      <c r="B39" s="233" t="s">
        <v>300</v>
      </c>
      <c r="C39" s="234" t="s">
        <v>113</v>
      </c>
      <c r="D39" s="235" t="s">
        <v>301</v>
      </c>
      <c r="E39" s="236">
        <v>3021011</v>
      </c>
      <c r="F39" s="233" t="s">
        <v>69</v>
      </c>
      <c r="G39" s="233" t="s">
        <v>302</v>
      </c>
      <c r="H39" s="236" t="s">
        <v>60</v>
      </c>
      <c r="I39" s="237">
        <v>0.52400000000000002</v>
      </c>
      <c r="J39" s="238" t="s">
        <v>207</v>
      </c>
      <c r="K39" s="188">
        <v>6208840.9699999997</v>
      </c>
      <c r="L39" s="239">
        <f t="shared" si="4"/>
        <v>3725304.58</v>
      </c>
      <c r="M39" s="239">
        <f t="shared" si="5"/>
        <v>2483536.39</v>
      </c>
      <c r="N39" s="245">
        <v>0.6</v>
      </c>
      <c r="O39" s="241">
        <v>0</v>
      </c>
      <c r="P39" s="242">
        <v>0</v>
      </c>
      <c r="Q39" s="243">
        <v>0</v>
      </c>
      <c r="R39" s="243">
        <v>0</v>
      </c>
      <c r="S39" s="241">
        <v>3725304.58</v>
      </c>
      <c r="T39" s="241">
        <v>0</v>
      </c>
      <c r="U39" s="241">
        <v>0</v>
      </c>
      <c r="V39" s="241">
        <v>0</v>
      </c>
      <c r="W39" s="241">
        <v>0</v>
      </c>
      <c r="X39" s="241">
        <v>0</v>
      </c>
      <c r="Y39" s="189" t="b">
        <f t="shared" si="3"/>
        <v>1</v>
      </c>
      <c r="Z39" s="190">
        <f t="shared" si="0"/>
        <v>0.6</v>
      </c>
      <c r="AA39" s="191" t="b">
        <f t="shared" si="1"/>
        <v>1</v>
      </c>
      <c r="AB39" s="191" t="b">
        <f t="shared" si="2"/>
        <v>1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</row>
    <row r="40" spans="1:467" s="159" customFormat="1" ht="54.95" customHeight="1" x14ac:dyDescent="0.25">
      <c r="A40" s="139">
        <v>38</v>
      </c>
      <c r="B40" s="233" t="s">
        <v>303</v>
      </c>
      <c r="C40" s="234" t="s">
        <v>113</v>
      </c>
      <c r="D40" s="235" t="s">
        <v>304</v>
      </c>
      <c r="E40" s="236">
        <v>3001023</v>
      </c>
      <c r="F40" s="233" t="s">
        <v>150</v>
      </c>
      <c r="G40" s="233" t="s">
        <v>305</v>
      </c>
      <c r="H40" s="236" t="s">
        <v>71</v>
      </c>
      <c r="I40" s="237">
        <v>0.80400000000000005</v>
      </c>
      <c r="J40" s="238" t="s">
        <v>513</v>
      </c>
      <c r="K40" s="188">
        <v>1208771.96</v>
      </c>
      <c r="L40" s="239">
        <f t="shared" si="4"/>
        <v>604385.98</v>
      </c>
      <c r="M40" s="239">
        <f t="shared" si="5"/>
        <v>604385.98</v>
      </c>
      <c r="N40" s="245">
        <v>0.5</v>
      </c>
      <c r="O40" s="241">
        <v>0</v>
      </c>
      <c r="P40" s="242">
        <v>0</v>
      </c>
      <c r="Q40" s="243">
        <v>0</v>
      </c>
      <c r="R40" s="243">
        <v>0</v>
      </c>
      <c r="S40" s="241">
        <v>604385.98</v>
      </c>
      <c r="T40" s="241">
        <v>0</v>
      </c>
      <c r="U40" s="241">
        <v>0</v>
      </c>
      <c r="V40" s="241">
        <v>0</v>
      </c>
      <c r="W40" s="241">
        <v>0</v>
      </c>
      <c r="X40" s="241">
        <v>0</v>
      </c>
      <c r="Y40" s="189" t="b">
        <f t="shared" si="3"/>
        <v>1</v>
      </c>
      <c r="Z40" s="190">
        <f t="shared" si="0"/>
        <v>0.5</v>
      </c>
      <c r="AA40" s="191" t="b">
        <f t="shared" si="1"/>
        <v>1</v>
      </c>
      <c r="AB40" s="191" t="b">
        <f t="shared" si="2"/>
        <v>1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</row>
    <row r="41" spans="1:467" s="159" customFormat="1" ht="54.95" customHeight="1" x14ac:dyDescent="0.25">
      <c r="A41" s="139">
        <v>39</v>
      </c>
      <c r="B41" s="233" t="s">
        <v>306</v>
      </c>
      <c r="C41" s="234" t="s">
        <v>113</v>
      </c>
      <c r="D41" s="235" t="s">
        <v>241</v>
      </c>
      <c r="E41" s="236">
        <v>3027082</v>
      </c>
      <c r="F41" s="233" t="s">
        <v>83</v>
      </c>
      <c r="G41" s="233" t="s">
        <v>307</v>
      </c>
      <c r="H41" s="236" t="s">
        <v>51</v>
      </c>
      <c r="I41" s="237">
        <v>0.62</v>
      </c>
      <c r="J41" s="238" t="s">
        <v>205</v>
      </c>
      <c r="K41" s="188">
        <v>838853.51</v>
      </c>
      <c r="L41" s="239">
        <f t="shared" si="4"/>
        <v>419426.76</v>
      </c>
      <c r="M41" s="239">
        <f t="shared" si="5"/>
        <v>419426.75</v>
      </c>
      <c r="N41" s="245">
        <v>0.5</v>
      </c>
      <c r="O41" s="241">
        <v>0</v>
      </c>
      <c r="P41" s="242">
        <v>0</v>
      </c>
      <c r="Q41" s="243">
        <v>0</v>
      </c>
      <c r="R41" s="243">
        <v>0</v>
      </c>
      <c r="S41" s="241">
        <v>419426.76</v>
      </c>
      <c r="T41" s="241">
        <v>0</v>
      </c>
      <c r="U41" s="241">
        <v>0</v>
      </c>
      <c r="V41" s="241">
        <v>0</v>
      </c>
      <c r="W41" s="241">
        <v>0</v>
      </c>
      <c r="X41" s="241">
        <v>0</v>
      </c>
      <c r="Y41" s="189" t="b">
        <f t="shared" si="3"/>
        <v>1</v>
      </c>
      <c r="Z41" s="190">
        <f t="shared" si="0"/>
        <v>0.5</v>
      </c>
      <c r="AA41" s="191" t="b">
        <f t="shared" si="1"/>
        <v>1</v>
      </c>
      <c r="AB41" s="191" t="b">
        <f t="shared" si="2"/>
        <v>1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</row>
    <row r="42" spans="1:467" s="159" customFormat="1" ht="54.95" customHeight="1" x14ac:dyDescent="0.25">
      <c r="A42" s="139">
        <v>40</v>
      </c>
      <c r="B42" s="233" t="s">
        <v>308</v>
      </c>
      <c r="C42" s="234" t="s">
        <v>113</v>
      </c>
      <c r="D42" s="235" t="s">
        <v>309</v>
      </c>
      <c r="E42" s="236">
        <v>3021021</v>
      </c>
      <c r="F42" s="233" t="s">
        <v>69</v>
      </c>
      <c r="G42" s="233" t="s">
        <v>310</v>
      </c>
      <c r="H42" s="236" t="s">
        <v>71</v>
      </c>
      <c r="I42" s="237">
        <v>0.45600000000000002</v>
      </c>
      <c r="J42" s="238" t="s">
        <v>511</v>
      </c>
      <c r="K42" s="188">
        <v>2037820.04</v>
      </c>
      <c r="L42" s="239">
        <f t="shared" si="4"/>
        <v>1018910.02</v>
      </c>
      <c r="M42" s="239">
        <f t="shared" si="5"/>
        <v>1018910.02</v>
      </c>
      <c r="N42" s="245">
        <v>0.5</v>
      </c>
      <c r="O42" s="241">
        <v>0</v>
      </c>
      <c r="P42" s="242">
        <v>0</v>
      </c>
      <c r="Q42" s="243">
        <v>0</v>
      </c>
      <c r="R42" s="243">
        <v>0</v>
      </c>
      <c r="S42" s="241">
        <v>1018910.02</v>
      </c>
      <c r="T42" s="241">
        <v>0</v>
      </c>
      <c r="U42" s="241">
        <v>0</v>
      </c>
      <c r="V42" s="241">
        <v>0</v>
      </c>
      <c r="W42" s="241">
        <v>0</v>
      </c>
      <c r="X42" s="241">
        <v>0</v>
      </c>
      <c r="Y42" s="189" t="b">
        <f t="shared" si="3"/>
        <v>1</v>
      </c>
      <c r="Z42" s="190">
        <f t="shared" si="0"/>
        <v>0.5</v>
      </c>
      <c r="AA42" s="191" t="b">
        <f t="shared" si="1"/>
        <v>1</v>
      </c>
      <c r="AB42" s="191" t="b">
        <f t="shared" si="2"/>
        <v>1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</row>
    <row r="43" spans="1:467" s="159" customFormat="1" ht="54.95" customHeight="1" x14ac:dyDescent="0.25">
      <c r="A43" s="139">
        <v>41</v>
      </c>
      <c r="B43" s="233" t="s">
        <v>311</v>
      </c>
      <c r="C43" s="234" t="s">
        <v>113</v>
      </c>
      <c r="D43" s="235" t="s">
        <v>312</v>
      </c>
      <c r="E43" s="236">
        <v>3005012</v>
      </c>
      <c r="F43" s="233" t="s">
        <v>117</v>
      </c>
      <c r="G43" s="233" t="s">
        <v>313</v>
      </c>
      <c r="H43" s="236" t="s">
        <v>51</v>
      </c>
      <c r="I43" s="237">
        <v>0.38700000000000001</v>
      </c>
      <c r="J43" s="238" t="s">
        <v>199</v>
      </c>
      <c r="K43" s="188">
        <v>3268289.73</v>
      </c>
      <c r="L43" s="239">
        <f t="shared" si="4"/>
        <v>1634144.87</v>
      </c>
      <c r="M43" s="239">
        <f t="shared" si="5"/>
        <v>1634144.86</v>
      </c>
      <c r="N43" s="245">
        <v>0.5</v>
      </c>
      <c r="O43" s="241">
        <v>0</v>
      </c>
      <c r="P43" s="242">
        <v>0</v>
      </c>
      <c r="Q43" s="243">
        <v>0</v>
      </c>
      <c r="R43" s="243">
        <v>0</v>
      </c>
      <c r="S43" s="241">
        <v>1634144.87</v>
      </c>
      <c r="T43" s="241">
        <v>0</v>
      </c>
      <c r="U43" s="241">
        <v>0</v>
      </c>
      <c r="V43" s="241">
        <v>0</v>
      </c>
      <c r="W43" s="241">
        <v>0</v>
      </c>
      <c r="X43" s="241">
        <v>0</v>
      </c>
      <c r="Y43" s="189" t="b">
        <f t="shared" si="3"/>
        <v>1</v>
      </c>
      <c r="Z43" s="190">
        <f t="shared" si="0"/>
        <v>0.5</v>
      </c>
      <c r="AA43" s="191" t="b">
        <f t="shared" si="1"/>
        <v>1</v>
      </c>
      <c r="AB43" s="191" t="b">
        <f t="shared" si="2"/>
        <v>1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</row>
    <row r="44" spans="1:467" s="159" customFormat="1" ht="74.25" customHeight="1" x14ac:dyDescent="0.25">
      <c r="A44" s="139">
        <v>42</v>
      </c>
      <c r="B44" s="233" t="s">
        <v>314</v>
      </c>
      <c r="C44" s="234" t="s">
        <v>113</v>
      </c>
      <c r="D44" s="235" t="s">
        <v>315</v>
      </c>
      <c r="E44" s="236">
        <v>3005023</v>
      </c>
      <c r="F44" s="233" t="s">
        <v>117</v>
      </c>
      <c r="G44" s="233" t="s">
        <v>316</v>
      </c>
      <c r="H44" s="236" t="s">
        <v>60</v>
      </c>
      <c r="I44" s="237">
        <v>0.83799999999999997</v>
      </c>
      <c r="J44" s="238" t="s">
        <v>514</v>
      </c>
      <c r="K44" s="188">
        <v>3431997.77</v>
      </c>
      <c r="L44" s="239">
        <f t="shared" si="4"/>
        <v>1715998.89</v>
      </c>
      <c r="M44" s="239">
        <f t="shared" si="5"/>
        <v>1715998.88</v>
      </c>
      <c r="N44" s="245">
        <v>0.5</v>
      </c>
      <c r="O44" s="241">
        <v>0</v>
      </c>
      <c r="P44" s="242">
        <v>0</v>
      </c>
      <c r="Q44" s="243">
        <v>0</v>
      </c>
      <c r="R44" s="243">
        <v>0</v>
      </c>
      <c r="S44" s="241">
        <v>1715998.89</v>
      </c>
      <c r="T44" s="241">
        <v>0</v>
      </c>
      <c r="U44" s="241">
        <v>0</v>
      </c>
      <c r="V44" s="241">
        <v>0</v>
      </c>
      <c r="W44" s="241">
        <v>0</v>
      </c>
      <c r="X44" s="241">
        <v>0</v>
      </c>
      <c r="Y44" s="189" t="b">
        <f t="shared" si="3"/>
        <v>1</v>
      </c>
      <c r="Z44" s="190">
        <f t="shared" si="0"/>
        <v>0.5</v>
      </c>
      <c r="AA44" s="191" t="b">
        <f t="shared" si="1"/>
        <v>1</v>
      </c>
      <c r="AB44" s="191" t="b">
        <f t="shared" si="2"/>
        <v>1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</row>
    <row r="45" spans="1:467" s="159" customFormat="1" ht="54.95" customHeight="1" x14ac:dyDescent="0.25">
      <c r="A45" s="139">
        <v>43</v>
      </c>
      <c r="B45" s="233" t="s">
        <v>317</v>
      </c>
      <c r="C45" s="234" t="s">
        <v>113</v>
      </c>
      <c r="D45" s="235" t="s">
        <v>318</v>
      </c>
      <c r="E45" s="236">
        <v>3062</v>
      </c>
      <c r="F45" s="233" t="s">
        <v>319</v>
      </c>
      <c r="G45" s="233" t="s">
        <v>320</v>
      </c>
      <c r="H45" s="236" t="s">
        <v>71</v>
      </c>
      <c r="I45" s="237">
        <v>1.0249999999999999</v>
      </c>
      <c r="J45" s="238" t="s">
        <v>515</v>
      </c>
      <c r="K45" s="188">
        <v>8693385.2100000009</v>
      </c>
      <c r="L45" s="239">
        <f t="shared" si="4"/>
        <v>4346692.6100000003</v>
      </c>
      <c r="M45" s="239">
        <f t="shared" si="5"/>
        <v>4346692.5999999996</v>
      </c>
      <c r="N45" s="245">
        <v>0.5</v>
      </c>
      <c r="O45" s="241">
        <v>0</v>
      </c>
      <c r="P45" s="242">
        <v>0</v>
      </c>
      <c r="Q45" s="243">
        <v>0</v>
      </c>
      <c r="R45" s="243">
        <v>0</v>
      </c>
      <c r="S45" s="241">
        <v>4346692.6100000003</v>
      </c>
      <c r="T45" s="241">
        <v>0</v>
      </c>
      <c r="U45" s="241">
        <v>0</v>
      </c>
      <c r="V45" s="241">
        <v>0</v>
      </c>
      <c r="W45" s="241">
        <v>0</v>
      </c>
      <c r="X45" s="241">
        <v>0</v>
      </c>
      <c r="Y45" s="189" t="b">
        <f t="shared" si="3"/>
        <v>1</v>
      </c>
      <c r="Z45" s="190">
        <f t="shared" si="0"/>
        <v>0.5</v>
      </c>
      <c r="AA45" s="191" t="b">
        <f t="shared" si="1"/>
        <v>1</v>
      </c>
      <c r="AB45" s="191" t="b">
        <f t="shared" si="2"/>
        <v>1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</row>
    <row r="46" spans="1:467" s="159" customFormat="1" ht="54.95" customHeight="1" x14ac:dyDescent="0.25">
      <c r="A46" s="139">
        <v>44</v>
      </c>
      <c r="B46" s="233" t="s">
        <v>321</v>
      </c>
      <c r="C46" s="234" t="s">
        <v>113</v>
      </c>
      <c r="D46" s="235" t="s">
        <v>322</v>
      </c>
      <c r="E46" s="236">
        <v>3028042</v>
      </c>
      <c r="F46" s="233" t="s">
        <v>153</v>
      </c>
      <c r="G46" s="233" t="s">
        <v>323</v>
      </c>
      <c r="H46" s="236" t="s">
        <v>51</v>
      </c>
      <c r="I46" s="237">
        <v>0.33600000000000002</v>
      </c>
      <c r="J46" s="238" t="s">
        <v>516</v>
      </c>
      <c r="K46" s="188">
        <v>1000384.67</v>
      </c>
      <c r="L46" s="239">
        <f t="shared" si="4"/>
        <v>600230.80000000005</v>
      </c>
      <c r="M46" s="239">
        <f t="shared" si="5"/>
        <v>400153.87</v>
      </c>
      <c r="N46" s="245">
        <v>0.6</v>
      </c>
      <c r="O46" s="241">
        <v>0</v>
      </c>
      <c r="P46" s="242">
        <v>0</v>
      </c>
      <c r="Q46" s="243">
        <v>0</v>
      </c>
      <c r="R46" s="243">
        <v>0</v>
      </c>
      <c r="S46" s="241">
        <v>600230.80000000005</v>
      </c>
      <c r="T46" s="241">
        <v>0</v>
      </c>
      <c r="U46" s="241">
        <v>0</v>
      </c>
      <c r="V46" s="241">
        <v>0</v>
      </c>
      <c r="W46" s="241">
        <v>0</v>
      </c>
      <c r="X46" s="241">
        <v>0</v>
      </c>
      <c r="Y46" s="189" t="b">
        <f t="shared" si="3"/>
        <v>1</v>
      </c>
      <c r="Z46" s="190">
        <f t="shared" si="0"/>
        <v>0.6</v>
      </c>
      <c r="AA46" s="191" t="b">
        <f t="shared" si="1"/>
        <v>1</v>
      </c>
      <c r="AB46" s="191" t="b">
        <f t="shared" si="2"/>
        <v>1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</row>
    <row r="47" spans="1:467" s="159" customFormat="1" ht="54.95" customHeight="1" x14ac:dyDescent="0.25">
      <c r="A47" s="149">
        <v>45</v>
      </c>
      <c r="B47" s="221" t="s">
        <v>324</v>
      </c>
      <c r="C47" s="219" t="s">
        <v>208</v>
      </c>
      <c r="D47" s="220" t="s">
        <v>325</v>
      </c>
      <c r="E47" s="218">
        <v>3008012</v>
      </c>
      <c r="F47" s="221" t="s">
        <v>164</v>
      </c>
      <c r="G47" s="221" t="s">
        <v>326</v>
      </c>
      <c r="H47" s="218" t="s">
        <v>71</v>
      </c>
      <c r="I47" s="222">
        <v>2.5529999999999999</v>
      </c>
      <c r="J47" s="223" t="s">
        <v>517</v>
      </c>
      <c r="K47" s="197">
        <v>10804902.24</v>
      </c>
      <c r="L47" s="229">
        <f t="shared" si="4"/>
        <v>5402451.1200000001</v>
      </c>
      <c r="M47" s="229">
        <f t="shared" si="5"/>
        <v>5402451.1200000001</v>
      </c>
      <c r="N47" s="225">
        <v>0.5</v>
      </c>
      <c r="O47" s="231">
        <v>0</v>
      </c>
      <c r="P47" s="227">
        <v>0</v>
      </c>
      <c r="Q47" s="224">
        <v>0</v>
      </c>
      <c r="R47" s="224">
        <v>0</v>
      </c>
      <c r="S47" s="231">
        <v>2600000</v>
      </c>
      <c r="T47" s="231">
        <f>L47-S47</f>
        <v>2802451.12</v>
      </c>
      <c r="U47" s="231">
        <v>0</v>
      </c>
      <c r="V47" s="231">
        <v>0</v>
      </c>
      <c r="W47" s="231">
        <v>0</v>
      </c>
      <c r="X47" s="231">
        <v>0</v>
      </c>
      <c r="Y47" s="189" t="b">
        <f t="shared" si="3"/>
        <v>1</v>
      </c>
      <c r="Z47" s="190">
        <f t="shared" si="0"/>
        <v>0.5</v>
      </c>
      <c r="AA47" s="191" t="b">
        <f t="shared" si="1"/>
        <v>1</v>
      </c>
      <c r="AB47" s="191" t="b">
        <f t="shared" si="2"/>
        <v>1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</row>
    <row r="48" spans="1:467" s="159" customFormat="1" ht="54.95" customHeight="1" x14ac:dyDescent="0.25">
      <c r="A48" s="149">
        <v>46</v>
      </c>
      <c r="B48" s="221" t="s">
        <v>327</v>
      </c>
      <c r="C48" s="219" t="s">
        <v>208</v>
      </c>
      <c r="D48" s="220" t="s">
        <v>328</v>
      </c>
      <c r="E48" s="218">
        <v>3018052</v>
      </c>
      <c r="F48" s="221" t="s">
        <v>329</v>
      </c>
      <c r="G48" s="221" t="s">
        <v>330</v>
      </c>
      <c r="H48" s="218" t="s">
        <v>51</v>
      </c>
      <c r="I48" s="222">
        <v>2.75</v>
      </c>
      <c r="J48" s="223" t="s">
        <v>518</v>
      </c>
      <c r="K48" s="197">
        <v>3410868.1</v>
      </c>
      <c r="L48" s="229">
        <f t="shared" si="4"/>
        <v>1705434.05</v>
      </c>
      <c r="M48" s="229">
        <f t="shared" si="5"/>
        <v>1705434.05</v>
      </c>
      <c r="N48" s="225">
        <v>0.5</v>
      </c>
      <c r="O48" s="231">
        <v>0</v>
      </c>
      <c r="P48" s="227">
        <v>0</v>
      </c>
      <c r="Q48" s="224">
        <v>0</v>
      </c>
      <c r="R48" s="224">
        <v>0</v>
      </c>
      <c r="S48" s="231">
        <v>1023260.43</v>
      </c>
      <c r="T48" s="231">
        <f>L48-S48</f>
        <v>682173.62</v>
      </c>
      <c r="U48" s="231">
        <v>0</v>
      </c>
      <c r="V48" s="231">
        <v>0</v>
      </c>
      <c r="W48" s="231">
        <v>0</v>
      </c>
      <c r="X48" s="231">
        <v>0</v>
      </c>
      <c r="Y48" s="189" t="b">
        <f t="shared" si="3"/>
        <v>1</v>
      </c>
      <c r="Z48" s="190">
        <f t="shared" si="0"/>
        <v>0.5</v>
      </c>
      <c r="AA48" s="191" t="b">
        <f t="shared" si="1"/>
        <v>1</v>
      </c>
      <c r="AB48" s="191" t="b">
        <f t="shared" si="2"/>
        <v>1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</row>
    <row r="49" spans="1:467" s="159" customFormat="1" ht="54.95" customHeight="1" x14ac:dyDescent="0.25">
      <c r="A49" s="139">
        <v>47</v>
      </c>
      <c r="B49" s="233" t="s">
        <v>331</v>
      </c>
      <c r="C49" s="234" t="s">
        <v>113</v>
      </c>
      <c r="D49" s="235" t="s">
        <v>332</v>
      </c>
      <c r="E49" s="236">
        <v>3028022</v>
      </c>
      <c r="F49" s="233" t="s">
        <v>153</v>
      </c>
      <c r="G49" s="233" t="s">
        <v>333</v>
      </c>
      <c r="H49" s="236" t="s">
        <v>51</v>
      </c>
      <c r="I49" s="237">
        <v>1.363</v>
      </c>
      <c r="J49" s="238" t="s">
        <v>513</v>
      </c>
      <c r="K49" s="188">
        <v>1059477.17</v>
      </c>
      <c r="L49" s="239">
        <f t="shared" si="4"/>
        <v>741634.02</v>
      </c>
      <c r="M49" s="239">
        <f t="shared" si="5"/>
        <v>317843.15000000002</v>
      </c>
      <c r="N49" s="245">
        <v>0.7</v>
      </c>
      <c r="O49" s="241">
        <v>0</v>
      </c>
      <c r="P49" s="242">
        <v>0</v>
      </c>
      <c r="Q49" s="243">
        <v>0</v>
      </c>
      <c r="R49" s="243">
        <v>0</v>
      </c>
      <c r="S49" s="241">
        <v>741634.02</v>
      </c>
      <c r="T49" s="241">
        <v>0</v>
      </c>
      <c r="U49" s="241">
        <v>0</v>
      </c>
      <c r="V49" s="241">
        <v>0</v>
      </c>
      <c r="W49" s="241">
        <v>0</v>
      </c>
      <c r="X49" s="241">
        <v>0</v>
      </c>
      <c r="Y49" s="189" t="b">
        <f t="shared" si="3"/>
        <v>1</v>
      </c>
      <c r="Z49" s="190">
        <f t="shared" si="0"/>
        <v>0.7</v>
      </c>
      <c r="AA49" s="191" t="b">
        <f t="shared" si="1"/>
        <v>1</v>
      </c>
      <c r="AB49" s="191" t="b">
        <f t="shared" si="2"/>
        <v>1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</row>
    <row r="50" spans="1:467" s="159" customFormat="1" ht="54.95" customHeight="1" x14ac:dyDescent="0.25">
      <c r="A50" s="139">
        <v>48</v>
      </c>
      <c r="B50" s="233" t="s">
        <v>334</v>
      </c>
      <c r="C50" s="234" t="s">
        <v>113</v>
      </c>
      <c r="D50" s="235" t="s">
        <v>335</v>
      </c>
      <c r="E50" s="236">
        <v>3018022</v>
      </c>
      <c r="F50" s="233" t="s">
        <v>329</v>
      </c>
      <c r="G50" s="233" t="s">
        <v>336</v>
      </c>
      <c r="H50" s="236" t="s">
        <v>60</v>
      </c>
      <c r="I50" s="237">
        <v>1.143</v>
      </c>
      <c r="J50" s="238" t="s">
        <v>519</v>
      </c>
      <c r="K50" s="188">
        <v>642830.74</v>
      </c>
      <c r="L50" s="239">
        <f t="shared" si="4"/>
        <v>385698.44</v>
      </c>
      <c r="M50" s="239">
        <f t="shared" si="5"/>
        <v>257132.3</v>
      </c>
      <c r="N50" s="245">
        <v>0.6</v>
      </c>
      <c r="O50" s="241">
        <v>0</v>
      </c>
      <c r="P50" s="242">
        <v>0</v>
      </c>
      <c r="Q50" s="243">
        <v>0</v>
      </c>
      <c r="R50" s="243">
        <v>0</v>
      </c>
      <c r="S50" s="241">
        <v>385698.44</v>
      </c>
      <c r="T50" s="241">
        <v>0</v>
      </c>
      <c r="U50" s="241">
        <v>0</v>
      </c>
      <c r="V50" s="241">
        <v>0</v>
      </c>
      <c r="W50" s="241">
        <v>0</v>
      </c>
      <c r="X50" s="241">
        <v>0</v>
      </c>
      <c r="Y50" s="189" t="b">
        <f t="shared" si="3"/>
        <v>1</v>
      </c>
      <c r="Z50" s="190">
        <f t="shared" si="0"/>
        <v>0.6</v>
      </c>
      <c r="AA50" s="191" t="b">
        <f t="shared" si="1"/>
        <v>1</v>
      </c>
      <c r="AB50" s="191" t="b">
        <f t="shared" si="2"/>
        <v>1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</row>
    <row r="51" spans="1:467" s="159" customFormat="1" ht="54.95" customHeight="1" x14ac:dyDescent="0.25">
      <c r="A51" s="139">
        <v>49</v>
      </c>
      <c r="B51" s="233" t="s">
        <v>337</v>
      </c>
      <c r="C51" s="234" t="s">
        <v>113</v>
      </c>
      <c r="D51" s="235" t="s">
        <v>338</v>
      </c>
      <c r="E51" s="236">
        <v>3028033</v>
      </c>
      <c r="F51" s="233" t="s">
        <v>153</v>
      </c>
      <c r="G51" s="233" t="s">
        <v>339</v>
      </c>
      <c r="H51" s="236" t="s">
        <v>51</v>
      </c>
      <c r="I51" s="237">
        <v>0.95</v>
      </c>
      <c r="J51" s="238" t="s">
        <v>510</v>
      </c>
      <c r="K51" s="188">
        <v>1494158.95</v>
      </c>
      <c r="L51" s="239">
        <f t="shared" si="4"/>
        <v>747079.48</v>
      </c>
      <c r="M51" s="239">
        <f t="shared" si="5"/>
        <v>747079.47</v>
      </c>
      <c r="N51" s="245">
        <v>0.5</v>
      </c>
      <c r="O51" s="241">
        <v>0</v>
      </c>
      <c r="P51" s="242">
        <v>0</v>
      </c>
      <c r="Q51" s="243">
        <v>0</v>
      </c>
      <c r="R51" s="243">
        <v>0</v>
      </c>
      <c r="S51" s="241">
        <v>747079.48</v>
      </c>
      <c r="T51" s="241">
        <v>0</v>
      </c>
      <c r="U51" s="241">
        <v>0</v>
      </c>
      <c r="V51" s="241">
        <v>0</v>
      </c>
      <c r="W51" s="241">
        <v>0</v>
      </c>
      <c r="X51" s="241">
        <v>0</v>
      </c>
      <c r="Y51" s="189" t="b">
        <f t="shared" si="3"/>
        <v>1</v>
      </c>
      <c r="Z51" s="190">
        <f t="shared" si="0"/>
        <v>0.5</v>
      </c>
      <c r="AA51" s="191" t="b">
        <f t="shared" si="1"/>
        <v>1</v>
      </c>
      <c r="AB51" s="191" t="b">
        <f t="shared" si="2"/>
        <v>1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</row>
    <row r="52" spans="1:467" s="159" customFormat="1" ht="54.95" customHeight="1" x14ac:dyDescent="0.25">
      <c r="A52" s="139">
        <v>50</v>
      </c>
      <c r="B52" s="233" t="s">
        <v>340</v>
      </c>
      <c r="C52" s="234" t="s">
        <v>113</v>
      </c>
      <c r="D52" s="235" t="s">
        <v>341</v>
      </c>
      <c r="E52" s="236">
        <v>3019083</v>
      </c>
      <c r="F52" s="233" t="s">
        <v>125</v>
      </c>
      <c r="G52" s="233" t="s">
        <v>342</v>
      </c>
      <c r="H52" s="236" t="s">
        <v>60</v>
      </c>
      <c r="I52" s="237">
        <v>0.55000000000000004</v>
      </c>
      <c r="J52" s="238" t="s">
        <v>204</v>
      </c>
      <c r="K52" s="188">
        <v>398440.43</v>
      </c>
      <c r="L52" s="239">
        <f t="shared" si="4"/>
        <v>278908.3</v>
      </c>
      <c r="M52" s="239">
        <f t="shared" si="5"/>
        <v>119532.13</v>
      </c>
      <c r="N52" s="245">
        <v>0.7</v>
      </c>
      <c r="O52" s="241">
        <v>0</v>
      </c>
      <c r="P52" s="242">
        <v>0</v>
      </c>
      <c r="Q52" s="243">
        <v>0</v>
      </c>
      <c r="R52" s="243">
        <v>0</v>
      </c>
      <c r="S52" s="241">
        <v>278908.3</v>
      </c>
      <c r="T52" s="241">
        <v>0</v>
      </c>
      <c r="U52" s="241">
        <v>0</v>
      </c>
      <c r="V52" s="241">
        <v>0</v>
      </c>
      <c r="W52" s="241">
        <v>0</v>
      </c>
      <c r="X52" s="241">
        <v>0</v>
      </c>
      <c r="Y52" s="189" t="b">
        <f t="shared" si="3"/>
        <v>1</v>
      </c>
      <c r="Z52" s="190">
        <f t="shared" si="0"/>
        <v>0.7</v>
      </c>
      <c r="AA52" s="191" t="b">
        <f t="shared" si="1"/>
        <v>1</v>
      </c>
      <c r="AB52" s="191" t="b">
        <f t="shared" si="2"/>
        <v>1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</row>
    <row r="53" spans="1:467" s="159" customFormat="1" ht="54.95" customHeight="1" x14ac:dyDescent="0.25">
      <c r="A53" s="139">
        <v>51</v>
      </c>
      <c r="B53" s="233" t="s">
        <v>343</v>
      </c>
      <c r="C53" s="234" t="s">
        <v>113</v>
      </c>
      <c r="D53" s="235" t="s">
        <v>235</v>
      </c>
      <c r="E53" s="236">
        <v>3029022</v>
      </c>
      <c r="F53" s="233" t="s">
        <v>141</v>
      </c>
      <c r="G53" s="233" t="s">
        <v>344</v>
      </c>
      <c r="H53" s="236" t="s">
        <v>51</v>
      </c>
      <c r="I53" s="237">
        <v>0.16700000000000001</v>
      </c>
      <c r="J53" s="238" t="s">
        <v>502</v>
      </c>
      <c r="K53" s="188">
        <v>141207.25</v>
      </c>
      <c r="L53" s="239">
        <f t="shared" si="4"/>
        <v>70603.63</v>
      </c>
      <c r="M53" s="239">
        <f t="shared" si="5"/>
        <v>70603.62</v>
      </c>
      <c r="N53" s="245">
        <v>0.5</v>
      </c>
      <c r="O53" s="241">
        <v>0</v>
      </c>
      <c r="P53" s="242">
        <v>0</v>
      </c>
      <c r="Q53" s="243">
        <v>0</v>
      </c>
      <c r="R53" s="243">
        <v>0</v>
      </c>
      <c r="S53" s="241">
        <v>70603.63</v>
      </c>
      <c r="T53" s="241">
        <v>0</v>
      </c>
      <c r="U53" s="241">
        <v>0</v>
      </c>
      <c r="V53" s="241">
        <v>0</v>
      </c>
      <c r="W53" s="241">
        <v>0</v>
      </c>
      <c r="X53" s="241">
        <v>0</v>
      </c>
      <c r="Y53" s="189" t="b">
        <f t="shared" si="3"/>
        <v>1</v>
      </c>
      <c r="Z53" s="190">
        <f t="shared" si="0"/>
        <v>0.5</v>
      </c>
      <c r="AA53" s="191" t="b">
        <f t="shared" si="1"/>
        <v>1</v>
      </c>
      <c r="AB53" s="191" t="b">
        <f t="shared" si="2"/>
        <v>1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</row>
    <row r="54" spans="1:467" s="159" customFormat="1" ht="54.95" customHeight="1" x14ac:dyDescent="0.25">
      <c r="A54" s="139">
        <v>52</v>
      </c>
      <c r="B54" s="233" t="s">
        <v>345</v>
      </c>
      <c r="C54" s="234" t="s">
        <v>113</v>
      </c>
      <c r="D54" s="235" t="s">
        <v>346</v>
      </c>
      <c r="E54" s="236">
        <v>3013033</v>
      </c>
      <c r="F54" s="233" t="s">
        <v>182</v>
      </c>
      <c r="G54" s="233" t="s">
        <v>347</v>
      </c>
      <c r="H54" s="236" t="s">
        <v>51</v>
      </c>
      <c r="I54" s="237">
        <v>0.312</v>
      </c>
      <c r="J54" s="238" t="s">
        <v>498</v>
      </c>
      <c r="K54" s="188">
        <v>255521.43</v>
      </c>
      <c r="L54" s="239">
        <f t="shared" si="4"/>
        <v>127760.72</v>
      </c>
      <c r="M54" s="239">
        <f t="shared" si="5"/>
        <v>127760.71</v>
      </c>
      <c r="N54" s="245">
        <v>0.5</v>
      </c>
      <c r="O54" s="241">
        <v>0</v>
      </c>
      <c r="P54" s="242">
        <v>0</v>
      </c>
      <c r="Q54" s="243">
        <v>0</v>
      </c>
      <c r="R54" s="243">
        <v>0</v>
      </c>
      <c r="S54" s="241">
        <v>127760.72</v>
      </c>
      <c r="T54" s="241">
        <v>0</v>
      </c>
      <c r="U54" s="241">
        <v>0</v>
      </c>
      <c r="V54" s="241">
        <v>0</v>
      </c>
      <c r="W54" s="241">
        <v>0</v>
      </c>
      <c r="X54" s="241">
        <v>0</v>
      </c>
      <c r="Y54" s="189" t="b">
        <f t="shared" si="3"/>
        <v>1</v>
      </c>
      <c r="Z54" s="190">
        <f t="shared" si="0"/>
        <v>0.5</v>
      </c>
      <c r="AA54" s="191" t="b">
        <f t="shared" si="1"/>
        <v>1</v>
      </c>
      <c r="AB54" s="191" t="b">
        <f t="shared" si="2"/>
        <v>1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</row>
    <row r="55" spans="1:467" s="159" customFormat="1" ht="54.95" customHeight="1" x14ac:dyDescent="0.25">
      <c r="A55" s="139">
        <v>53</v>
      </c>
      <c r="B55" s="233" t="s">
        <v>348</v>
      </c>
      <c r="C55" s="234" t="s">
        <v>113</v>
      </c>
      <c r="D55" s="235" t="s">
        <v>349</v>
      </c>
      <c r="E55" s="236">
        <v>3005032</v>
      </c>
      <c r="F55" s="233" t="s">
        <v>117</v>
      </c>
      <c r="G55" s="233" t="s">
        <v>350</v>
      </c>
      <c r="H55" s="236" t="s">
        <v>51</v>
      </c>
      <c r="I55" s="237">
        <v>2.7290000000000001</v>
      </c>
      <c r="J55" s="238" t="s">
        <v>508</v>
      </c>
      <c r="K55" s="188">
        <v>3799280.99</v>
      </c>
      <c r="L55" s="239">
        <f t="shared" si="4"/>
        <v>1899640.5</v>
      </c>
      <c r="M55" s="239">
        <f t="shared" si="5"/>
        <v>1899640.49</v>
      </c>
      <c r="N55" s="245">
        <v>0.5</v>
      </c>
      <c r="O55" s="241">
        <v>0</v>
      </c>
      <c r="P55" s="242">
        <v>0</v>
      </c>
      <c r="Q55" s="243">
        <v>0</v>
      </c>
      <c r="R55" s="243">
        <v>0</v>
      </c>
      <c r="S55" s="241">
        <v>1899640.5</v>
      </c>
      <c r="T55" s="241">
        <v>0</v>
      </c>
      <c r="U55" s="241">
        <v>0</v>
      </c>
      <c r="V55" s="241">
        <v>0</v>
      </c>
      <c r="W55" s="241">
        <v>0</v>
      </c>
      <c r="X55" s="241">
        <v>0</v>
      </c>
      <c r="Y55" s="189" t="b">
        <f t="shared" si="3"/>
        <v>1</v>
      </c>
      <c r="Z55" s="190">
        <f t="shared" si="0"/>
        <v>0.5</v>
      </c>
      <c r="AA55" s="191" t="b">
        <f t="shared" si="1"/>
        <v>1</v>
      </c>
      <c r="AB55" s="191" t="b">
        <f t="shared" si="2"/>
        <v>1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</row>
    <row r="56" spans="1:467" s="159" customFormat="1" ht="54.95" customHeight="1" x14ac:dyDescent="0.25">
      <c r="A56" s="139">
        <v>54</v>
      </c>
      <c r="B56" s="233" t="s">
        <v>351</v>
      </c>
      <c r="C56" s="234" t="s">
        <v>113</v>
      </c>
      <c r="D56" s="235" t="s">
        <v>335</v>
      </c>
      <c r="E56" s="236">
        <v>3018022</v>
      </c>
      <c r="F56" s="233" t="s">
        <v>329</v>
      </c>
      <c r="G56" s="233" t="s">
        <v>352</v>
      </c>
      <c r="H56" s="236" t="s">
        <v>60</v>
      </c>
      <c r="I56" s="237">
        <v>1.4410000000000001</v>
      </c>
      <c r="J56" s="238" t="s">
        <v>519</v>
      </c>
      <c r="K56" s="188">
        <v>829201.02</v>
      </c>
      <c r="L56" s="239">
        <f t="shared" si="4"/>
        <v>497520.61</v>
      </c>
      <c r="M56" s="239">
        <f t="shared" si="5"/>
        <v>331680.40999999997</v>
      </c>
      <c r="N56" s="245">
        <v>0.6</v>
      </c>
      <c r="O56" s="241">
        <v>0</v>
      </c>
      <c r="P56" s="242">
        <v>0</v>
      </c>
      <c r="Q56" s="243">
        <v>0</v>
      </c>
      <c r="R56" s="243">
        <v>0</v>
      </c>
      <c r="S56" s="241">
        <v>497520.61</v>
      </c>
      <c r="T56" s="241">
        <v>0</v>
      </c>
      <c r="U56" s="241">
        <v>0</v>
      </c>
      <c r="V56" s="241">
        <v>0</v>
      </c>
      <c r="W56" s="241">
        <v>0</v>
      </c>
      <c r="X56" s="241">
        <v>0</v>
      </c>
      <c r="Y56" s="189" t="b">
        <f t="shared" si="3"/>
        <v>1</v>
      </c>
      <c r="Z56" s="190">
        <f t="shared" si="0"/>
        <v>0.6</v>
      </c>
      <c r="AA56" s="191" t="b">
        <f t="shared" si="1"/>
        <v>1</v>
      </c>
      <c r="AB56" s="191" t="b">
        <f t="shared" si="2"/>
        <v>1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</row>
    <row r="57" spans="1:467" s="159" customFormat="1" ht="54.95" customHeight="1" x14ac:dyDescent="0.25">
      <c r="A57" s="139">
        <v>55</v>
      </c>
      <c r="B57" s="233" t="s">
        <v>353</v>
      </c>
      <c r="C57" s="234" t="s">
        <v>113</v>
      </c>
      <c r="D57" s="235" t="s">
        <v>354</v>
      </c>
      <c r="E57" s="236">
        <v>3023042</v>
      </c>
      <c r="F57" s="233" t="s">
        <v>120</v>
      </c>
      <c r="G57" s="233" t="s">
        <v>355</v>
      </c>
      <c r="H57" s="236" t="s">
        <v>51</v>
      </c>
      <c r="I57" s="237">
        <v>1.5509999999999999</v>
      </c>
      <c r="J57" s="238" t="s">
        <v>519</v>
      </c>
      <c r="K57" s="188">
        <v>2669283.27</v>
      </c>
      <c r="L57" s="239">
        <f>ROUNDDOWN(K57*N57,1)</f>
        <v>2135426.6</v>
      </c>
      <c r="M57" s="239">
        <f t="shared" si="5"/>
        <v>533856.67000000004</v>
      </c>
      <c r="N57" s="245">
        <v>0.8</v>
      </c>
      <c r="O57" s="241">
        <v>0</v>
      </c>
      <c r="P57" s="242">
        <v>0</v>
      </c>
      <c r="Q57" s="243">
        <v>0</v>
      </c>
      <c r="R57" s="243">
        <v>0</v>
      </c>
      <c r="S57" s="241">
        <f>L57</f>
        <v>2135426.6</v>
      </c>
      <c r="T57" s="241">
        <v>0</v>
      </c>
      <c r="U57" s="241">
        <v>0</v>
      </c>
      <c r="V57" s="241">
        <v>0</v>
      </c>
      <c r="W57" s="241">
        <v>0</v>
      </c>
      <c r="X57" s="241">
        <v>0</v>
      </c>
      <c r="Y57" s="189" t="b">
        <f t="shared" si="3"/>
        <v>1</v>
      </c>
      <c r="Z57" s="190">
        <f t="shared" si="0"/>
        <v>0.8</v>
      </c>
      <c r="AA57" s="191" t="b">
        <f t="shared" si="1"/>
        <v>1</v>
      </c>
      <c r="AB57" s="191" t="b">
        <f t="shared" si="2"/>
        <v>1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</row>
    <row r="58" spans="1:467" s="159" customFormat="1" ht="54.95" customHeight="1" x14ac:dyDescent="0.25">
      <c r="A58" s="139">
        <v>56</v>
      </c>
      <c r="B58" s="233" t="s">
        <v>356</v>
      </c>
      <c r="C58" s="234" t="s">
        <v>113</v>
      </c>
      <c r="D58" s="235" t="s">
        <v>259</v>
      </c>
      <c r="E58" s="236">
        <v>3019093</v>
      </c>
      <c r="F58" s="233" t="s">
        <v>125</v>
      </c>
      <c r="G58" s="233" t="s">
        <v>357</v>
      </c>
      <c r="H58" s="236" t="s">
        <v>51</v>
      </c>
      <c r="I58" s="237">
        <v>1.76</v>
      </c>
      <c r="J58" s="238" t="s">
        <v>199</v>
      </c>
      <c r="K58" s="188">
        <v>2965978.59</v>
      </c>
      <c r="L58" s="239">
        <f t="shared" si="4"/>
        <v>1482989.3</v>
      </c>
      <c r="M58" s="239">
        <f t="shared" si="5"/>
        <v>1482989.29</v>
      </c>
      <c r="N58" s="245">
        <v>0.5</v>
      </c>
      <c r="O58" s="241">
        <v>0</v>
      </c>
      <c r="P58" s="242">
        <v>0</v>
      </c>
      <c r="Q58" s="243">
        <v>0</v>
      </c>
      <c r="R58" s="243">
        <v>0</v>
      </c>
      <c r="S58" s="241">
        <v>1482989.3</v>
      </c>
      <c r="T58" s="241">
        <v>0</v>
      </c>
      <c r="U58" s="241">
        <v>0</v>
      </c>
      <c r="V58" s="241">
        <v>0</v>
      </c>
      <c r="W58" s="241">
        <v>0</v>
      </c>
      <c r="X58" s="241">
        <v>0</v>
      </c>
      <c r="Y58" s="189" t="b">
        <f t="shared" si="3"/>
        <v>1</v>
      </c>
      <c r="Z58" s="190">
        <f t="shared" si="0"/>
        <v>0.5</v>
      </c>
      <c r="AA58" s="191" t="b">
        <f t="shared" si="1"/>
        <v>1</v>
      </c>
      <c r="AB58" s="191" t="b">
        <f t="shared" si="2"/>
        <v>1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</row>
    <row r="59" spans="1:467" s="159" customFormat="1" ht="54.95" customHeight="1" x14ac:dyDescent="0.25">
      <c r="A59" s="139">
        <v>57</v>
      </c>
      <c r="B59" s="233" t="s">
        <v>358</v>
      </c>
      <c r="C59" s="234" t="s">
        <v>113</v>
      </c>
      <c r="D59" s="235" t="s">
        <v>359</v>
      </c>
      <c r="E59" s="236">
        <v>3012063</v>
      </c>
      <c r="F59" s="233" t="s">
        <v>78</v>
      </c>
      <c r="G59" s="233" t="s">
        <v>360</v>
      </c>
      <c r="H59" s="236" t="s">
        <v>51</v>
      </c>
      <c r="I59" s="237">
        <v>1.1479999999999999</v>
      </c>
      <c r="J59" s="238" t="s">
        <v>201</v>
      </c>
      <c r="K59" s="188">
        <v>1078430.02</v>
      </c>
      <c r="L59" s="239">
        <f t="shared" si="4"/>
        <v>754901.01</v>
      </c>
      <c r="M59" s="239">
        <f t="shared" si="5"/>
        <v>323529.01</v>
      </c>
      <c r="N59" s="245">
        <v>0.7</v>
      </c>
      <c r="O59" s="241">
        <v>0</v>
      </c>
      <c r="P59" s="242">
        <v>0</v>
      </c>
      <c r="Q59" s="243">
        <v>0</v>
      </c>
      <c r="R59" s="243">
        <v>0</v>
      </c>
      <c r="S59" s="241">
        <v>754901.01</v>
      </c>
      <c r="T59" s="241">
        <v>0</v>
      </c>
      <c r="U59" s="241">
        <v>0</v>
      </c>
      <c r="V59" s="241">
        <v>0</v>
      </c>
      <c r="W59" s="241">
        <v>0</v>
      </c>
      <c r="X59" s="241">
        <v>0</v>
      </c>
      <c r="Y59" s="189" t="b">
        <f t="shared" si="3"/>
        <v>1</v>
      </c>
      <c r="Z59" s="190">
        <f t="shared" si="0"/>
        <v>0.7</v>
      </c>
      <c r="AA59" s="191" t="b">
        <f t="shared" si="1"/>
        <v>1</v>
      </c>
      <c r="AB59" s="191" t="b">
        <f t="shared" si="2"/>
        <v>1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</row>
    <row r="60" spans="1:467" s="159" customFormat="1" ht="54.95" customHeight="1" x14ac:dyDescent="0.25">
      <c r="A60" s="139">
        <v>58</v>
      </c>
      <c r="B60" s="233" t="s">
        <v>361</v>
      </c>
      <c r="C60" s="234" t="s">
        <v>113</v>
      </c>
      <c r="D60" s="235" t="s">
        <v>295</v>
      </c>
      <c r="E60" s="236">
        <v>3017023</v>
      </c>
      <c r="F60" s="233" t="s">
        <v>58</v>
      </c>
      <c r="G60" s="233" t="s">
        <v>362</v>
      </c>
      <c r="H60" s="236" t="s">
        <v>51</v>
      </c>
      <c r="I60" s="237">
        <v>0.98</v>
      </c>
      <c r="J60" s="238" t="s">
        <v>198</v>
      </c>
      <c r="K60" s="188">
        <v>971636</v>
      </c>
      <c r="L60" s="239">
        <f t="shared" si="4"/>
        <v>485818</v>
      </c>
      <c r="M60" s="239">
        <f t="shared" si="5"/>
        <v>485818</v>
      </c>
      <c r="N60" s="245">
        <v>0.5</v>
      </c>
      <c r="O60" s="241">
        <v>0</v>
      </c>
      <c r="P60" s="242">
        <v>0</v>
      </c>
      <c r="Q60" s="243">
        <v>0</v>
      </c>
      <c r="R60" s="243">
        <v>0</v>
      </c>
      <c r="S60" s="241">
        <v>485818</v>
      </c>
      <c r="T60" s="241">
        <v>0</v>
      </c>
      <c r="U60" s="241">
        <v>0</v>
      </c>
      <c r="V60" s="241">
        <v>0</v>
      </c>
      <c r="W60" s="241">
        <v>0</v>
      </c>
      <c r="X60" s="241">
        <v>0</v>
      </c>
      <c r="Y60" s="189" t="b">
        <f t="shared" si="3"/>
        <v>1</v>
      </c>
      <c r="Z60" s="190">
        <f t="shared" si="0"/>
        <v>0.5</v>
      </c>
      <c r="AA60" s="191" t="b">
        <f t="shared" si="1"/>
        <v>1</v>
      </c>
      <c r="AB60" s="191" t="b">
        <f t="shared" si="2"/>
        <v>1</v>
      </c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</row>
    <row r="61" spans="1:467" s="159" customFormat="1" ht="54.95" customHeight="1" x14ac:dyDescent="0.25">
      <c r="A61" s="139">
        <v>59</v>
      </c>
      <c r="B61" s="233" t="s">
        <v>363</v>
      </c>
      <c r="C61" s="234" t="s">
        <v>113</v>
      </c>
      <c r="D61" s="235" t="s">
        <v>364</v>
      </c>
      <c r="E61" s="236">
        <v>3017033</v>
      </c>
      <c r="F61" s="233" t="s">
        <v>58</v>
      </c>
      <c r="G61" s="233" t="s">
        <v>365</v>
      </c>
      <c r="H61" s="236" t="s">
        <v>60</v>
      </c>
      <c r="I61" s="237">
        <v>1.4610000000000001</v>
      </c>
      <c r="J61" s="238" t="s">
        <v>198</v>
      </c>
      <c r="K61" s="188">
        <v>944368.79</v>
      </c>
      <c r="L61" s="239">
        <f t="shared" si="4"/>
        <v>472184.4</v>
      </c>
      <c r="M61" s="239">
        <f t="shared" si="5"/>
        <v>472184.39</v>
      </c>
      <c r="N61" s="245">
        <v>0.5</v>
      </c>
      <c r="O61" s="241">
        <v>0</v>
      </c>
      <c r="P61" s="242">
        <v>0</v>
      </c>
      <c r="Q61" s="243">
        <v>0</v>
      </c>
      <c r="R61" s="243">
        <v>0</v>
      </c>
      <c r="S61" s="241">
        <v>472184.4</v>
      </c>
      <c r="T61" s="241">
        <v>0</v>
      </c>
      <c r="U61" s="241">
        <v>0</v>
      </c>
      <c r="V61" s="241">
        <v>0</v>
      </c>
      <c r="W61" s="241">
        <v>0</v>
      </c>
      <c r="X61" s="241">
        <v>0</v>
      </c>
      <c r="Y61" s="189" t="b">
        <f t="shared" si="3"/>
        <v>1</v>
      </c>
      <c r="Z61" s="190">
        <f t="shared" si="0"/>
        <v>0.5</v>
      </c>
      <c r="AA61" s="191" t="b">
        <f t="shared" si="1"/>
        <v>1</v>
      </c>
      <c r="AB61" s="191" t="b">
        <f t="shared" si="2"/>
        <v>1</v>
      </c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</row>
    <row r="62" spans="1:467" s="159" customFormat="1" ht="54.95" customHeight="1" x14ac:dyDescent="0.25">
      <c r="A62" s="139">
        <v>60</v>
      </c>
      <c r="B62" s="233" t="s">
        <v>366</v>
      </c>
      <c r="C62" s="234" t="s">
        <v>113</v>
      </c>
      <c r="D62" s="235" t="s">
        <v>367</v>
      </c>
      <c r="E62" s="236">
        <v>3031082</v>
      </c>
      <c r="F62" s="233" t="s">
        <v>167</v>
      </c>
      <c r="G62" s="233" t="s">
        <v>368</v>
      </c>
      <c r="H62" s="236" t="s">
        <v>51</v>
      </c>
      <c r="I62" s="237">
        <v>0.84499999999999997</v>
      </c>
      <c r="J62" s="238" t="s">
        <v>204</v>
      </c>
      <c r="K62" s="188">
        <v>1200735.46</v>
      </c>
      <c r="L62" s="239">
        <f t="shared" si="4"/>
        <v>600367.73</v>
      </c>
      <c r="M62" s="239">
        <f t="shared" si="5"/>
        <v>600367.73</v>
      </c>
      <c r="N62" s="245">
        <v>0.5</v>
      </c>
      <c r="O62" s="241">
        <v>0</v>
      </c>
      <c r="P62" s="242">
        <v>0</v>
      </c>
      <c r="Q62" s="243">
        <v>0</v>
      </c>
      <c r="R62" s="243">
        <v>0</v>
      </c>
      <c r="S62" s="241">
        <v>600367.73</v>
      </c>
      <c r="T62" s="241">
        <v>0</v>
      </c>
      <c r="U62" s="241">
        <v>0</v>
      </c>
      <c r="V62" s="241">
        <v>0</v>
      </c>
      <c r="W62" s="241">
        <v>0</v>
      </c>
      <c r="X62" s="241">
        <v>0</v>
      </c>
      <c r="Y62" s="189" t="b">
        <f t="shared" si="3"/>
        <v>1</v>
      </c>
      <c r="Z62" s="190">
        <f t="shared" si="0"/>
        <v>0.5</v>
      </c>
      <c r="AA62" s="191" t="b">
        <f t="shared" si="1"/>
        <v>1</v>
      </c>
      <c r="AB62" s="191" t="b">
        <f t="shared" si="2"/>
        <v>1</v>
      </c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</row>
    <row r="63" spans="1:467" s="159" customFormat="1" ht="54.95" customHeight="1" x14ac:dyDescent="0.25">
      <c r="A63" s="139">
        <v>61</v>
      </c>
      <c r="B63" s="233" t="s">
        <v>369</v>
      </c>
      <c r="C63" s="234" t="s">
        <v>113</v>
      </c>
      <c r="D63" s="235" t="s">
        <v>370</v>
      </c>
      <c r="E63" s="236">
        <v>3021033</v>
      </c>
      <c r="F63" s="233" t="s">
        <v>69</v>
      </c>
      <c r="G63" s="233" t="s">
        <v>371</v>
      </c>
      <c r="H63" s="236" t="s">
        <v>71</v>
      </c>
      <c r="I63" s="237">
        <v>0.3</v>
      </c>
      <c r="J63" s="238" t="s">
        <v>201</v>
      </c>
      <c r="K63" s="188">
        <v>2895641.94</v>
      </c>
      <c r="L63" s="239">
        <f t="shared" si="4"/>
        <v>1447820.97</v>
      </c>
      <c r="M63" s="239">
        <f t="shared" si="5"/>
        <v>1447820.97</v>
      </c>
      <c r="N63" s="245">
        <v>0.5</v>
      </c>
      <c r="O63" s="241">
        <v>0</v>
      </c>
      <c r="P63" s="242">
        <v>0</v>
      </c>
      <c r="Q63" s="243">
        <v>0</v>
      </c>
      <c r="R63" s="243">
        <v>0</v>
      </c>
      <c r="S63" s="241">
        <v>1447820.97</v>
      </c>
      <c r="T63" s="241">
        <v>0</v>
      </c>
      <c r="U63" s="241">
        <v>0</v>
      </c>
      <c r="V63" s="241">
        <v>0</v>
      </c>
      <c r="W63" s="241">
        <v>0</v>
      </c>
      <c r="X63" s="241">
        <v>0</v>
      </c>
      <c r="Y63" s="189" t="b">
        <f t="shared" si="3"/>
        <v>1</v>
      </c>
      <c r="Z63" s="190">
        <f t="shared" si="0"/>
        <v>0.5</v>
      </c>
      <c r="AA63" s="191" t="b">
        <f t="shared" si="1"/>
        <v>1</v>
      </c>
      <c r="AB63" s="191" t="b">
        <f t="shared" si="2"/>
        <v>1</v>
      </c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</row>
    <row r="64" spans="1:467" s="159" customFormat="1" ht="54.95" customHeight="1" x14ac:dyDescent="0.25">
      <c r="A64" s="139">
        <v>62</v>
      </c>
      <c r="B64" s="233" t="s">
        <v>372</v>
      </c>
      <c r="C64" s="234" t="s">
        <v>113</v>
      </c>
      <c r="D64" s="235" t="s">
        <v>373</v>
      </c>
      <c r="E64" s="236">
        <v>3010052</v>
      </c>
      <c r="F64" s="233" t="s">
        <v>49</v>
      </c>
      <c r="G64" s="233" t="s">
        <v>374</v>
      </c>
      <c r="H64" s="236" t="s">
        <v>51</v>
      </c>
      <c r="I64" s="237">
        <v>4.3999999999999997E-2</v>
      </c>
      <c r="J64" s="238" t="s">
        <v>510</v>
      </c>
      <c r="K64" s="188">
        <v>2408268.33</v>
      </c>
      <c r="L64" s="239">
        <f t="shared" si="4"/>
        <v>1926614.66</v>
      </c>
      <c r="M64" s="239">
        <f t="shared" si="5"/>
        <v>481653.67</v>
      </c>
      <c r="N64" s="245">
        <v>0.8</v>
      </c>
      <c r="O64" s="241">
        <v>0</v>
      </c>
      <c r="P64" s="242">
        <v>0</v>
      </c>
      <c r="Q64" s="243">
        <v>0</v>
      </c>
      <c r="R64" s="243">
        <v>0</v>
      </c>
      <c r="S64" s="241">
        <v>1926614.66</v>
      </c>
      <c r="T64" s="241">
        <v>0</v>
      </c>
      <c r="U64" s="241">
        <v>0</v>
      </c>
      <c r="V64" s="241">
        <v>0</v>
      </c>
      <c r="W64" s="241">
        <v>0</v>
      </c>
      <c r="X64" s="241">
        <v>0</v>
      </c>
      <c r="Y64" s="189" t="b">
        <f t="shared" si="3"/>
        <v>1</v>
      </c>
      <c r="Z64" s="190">
        <f t="shared" si="0"/>
        <v>0.8</v>
      </c>
      <c r="AA64" s="191" t="b">
        <f t="shared" si="1"/>
        <v>1</v>
      </c>
      <c r="AB64" s="191" t="b">
        <f t="shared" si="2"/>
        <v>1</v>
      </c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</row>
    <row r="65" spans="1:467" s="159" customFormat="1" ht="54.95" customHeight="1" x14ac:dyDescent="0.25">
      <c r="A65" s="139">
        <v>63</v>
      </c>
      <c r="B65" s="233" t="s">
        <v>375</v>
      </c>
      <c r="C65" s="234" t="s">
        <v>113</v>
      </c>
      <c r="D65" s="235" t="s">
        <v>376</v>
      </c>
      <c r="E65" s="236">
        <v>3003082</v>
      </c>
      <c r="F65" s="233" t="s">
        <v>92</v>
      </c>
      <c r="G65" s="233" t="s">
        <v>377</v>
      </c>
      <c r="H65" s="236" t="s">
        <v>51</v>
      </c>
      <c r="I65" s="237">
        <v>0.73</v>
      </c>
      <c r="J65" s="238" t="s">
        <v>202</v>
      </c>
      <c r="K65" s="188">
        <v>679480.89</v>
      </c>
      <c r="L65" s="239">
        <f t="shared" si="4"/>
        <v>407688.53</v>
      </c>
      <c r="M65" s="239">
        <f t="shared" si="5"/>
        <v>271792.36</v>
      </c>
      <c r="N65" s="245">
        <v>0.6</v>
      </c>
      <c r="O65" s="241">
        <v>0</v>
      </c>
      <c r="P65" s="242">
        <v>0</v>
      </c>
      <c r="Q65" s="243">
        <v>0</v>
      </c>
      <c r="R65" s="243">
        <v>0</v>
      </c>
      <c r="S65" s="241">
        <v>407688.53</v>
      </c>
      <c r="T65" s="241">
        <v>0</v>
      </c>
      <c r="U65" s="241">
        <v>0</v>
      </c>
      <c r="V65" s="241">
        <v>0</v>
      </c>
      <c r="W65" s="241">
        <v>0</v>
      </c>
      <c r="X65" s="241">
        <v>0</v>
      </c>
      <c r="Y65" s="189" t="b">
        <f t="shared" si="3"/>
        <v>1</v>
      </c>
      <c r="Z65" s="190">
        <f t="shared" si="0"/>
        <v>0.6</v>
      </c>
      <c r="AA65" s="191" t="b">
        <f t="shared" si="1"/>
        <v>1</v>
      </c>
      <c r="AB65" s="191" t="b">
        <f t="shared" si="2"/>
        <v>1</v>
      </c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</row>
    <row r="66" spans="1:467" s="159" customFormat="1" ht="54.95" customHeight="1" x14ac:dyDescent="0.25">
      <c r="A66" s="139">
        <v>64</v>
      </c>
      <c r="B66" s="233" t="s">
        <v>378</v>
      </c>
      <c r="C66" s="234" t="s">
        <v>113</v>
      </c>
      <c r="D66" s="235" t="s">
        <v>244</v>
      </c>
      <c r="E66" s="236">
        <v>3010092</v>
      </c>
      <c r="F66" s="233" t="s">
        <v>49</v>
      </c>
      <c r="G66" s="233" t="s">
        <v>379</v>
      </c>
      <c r="H66" s="236" t="s">
        <v>51</v>
      </c>
      <c r="I66" s="237">
        <v>0.998</v>
      </c>
      <c r="J66" s="238" t="s">
        <v>504</v>
      </c>
      <c r="K66" s="188">
        <v>888550.54</v>
      </c>
      <c r="L66" s="239">
        <f t="shared" si="4"/>
        <v>533130.31999999995</v>
      </c>
      <c r="M66" s="239">
        <f t="shared" si="5"/>
        <v>355420.22</v>
      </c>
      <c r="N66" s="245">
        <v>0.6</v>
      </c>
      <c r="O66" s="241">
        <v>0</v>
      </c>
      <c r="P66" s="242">
        <v>0</v>
      </c>
      <c r="Q66" s="243">
        <v>0</v>
      </c>
      <c r="R66" s="243">
        <v>0</v>
      </c>
      <c r="S66" s="241">
        <v>533130.31999999995</v>
      </c>
      <c r="T66" s="241">
        <v>0</v>
      </c>
      <c r="U66" s="241">
        <v>0</v>
      </c>
      <c r="V66" s="241">
        <v>0</v>
      </c>
      <c r="W66" s="241">
        <v>0</v>
      </c>
      <c r="X66" s="241">
        <v>0</v>
      </c>
      <c r="Y66" s="189" t="b">
        <f t="shared" ref="Y66:Y98" si="6">L66=SUM(O66:X66)</f>
        <v>1</v>
      </c>
      <c r="Z66" s="190">
        <f t="shared" ref="Z66:Z98" si="7">ROUND(L66/K66,4)</f>
        <v>0.6</v>
      </c>
      <c r="AA66" s="191" t="b">
        <f t="shared" ref="AA66:AA98" si="8">Z66=N66</f>
        <v>1</v>
      </c>
      <c r="AB66" s="191" t="b">
        <f t="shared" ref="AB66:AB98" si="9">K66=L66+M66</f>
        <v>1</v>
      </c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</row>
    <row r="67" spans="1:467" s="159" customFormat="1" ht="54.95" customHeight="1" x14ac:dyDescent="0.25">
      <c r="A67" s="139">
        <v>65</v>
      </c>
      <c r="B67" s="233" t="s">
        <v>380</v>
      </c>
      <c r="C67" s="234" t="s">
        <v>113</v>
      </c>
      <c r="D67" s="235" t="s">
        <v>381</v>
      </c>
      <c r="E67" s="236">
        <v>3009011</v>
      </c>
      <c r="F67" s="233" t="s">
        <v>144</v>
      </c>
      <c r="G67" s="233" t="s">
        <v>382</v>
      </c>
      <c r="H67" s="236" t="s">
        <v>51</v>
      </c>
      <c r="I67" s="237">
        <v>1.145</v>
      </c>
      <c r="J67" s="238" t="s">
        <v>520</v>
      </c>
      <c r="K67" s="188">
        <v>1567832.98</v>
      </c>
      <c r="L67" s="239">
        <f t="shared" si="4"/>
        <v>783916.49</v>
      </c>
      <c r="M67" s="239">
        <f t="shared" si="5"/>
        <v>783916.49</v>
      </c>
      <c r="N67" s="245">
        <v>0.5</v>
      </c>
      <c r="O67" s="241">
        <v>0</v>
      </c>
      <c r="P67" s="242">
        <v>0</v>
      </c>
      <c r="Q67" s="243">
        <v>0</v>
      </c>
      <c r="R67" s="243">
        <v>0</v>
      </c>
      <c r="S67" s="241">
        <v>783916.49</v>
      </c>
      <c r="T67" s="241">
        <v>0</v>
      </c>
      <c r="U67" s="241">
        <v>0</v>
      </c>
      <c r="V67" s="241">
        <v>0</v>
      </c>
      <c r="W67" s="241">
        <v>0</v>
      </c>
      <c r="X67" s="241">
        <v>0</v>
      </c>
      <c r="Y67" s="189" t="b">
        <f t="shared" si="6"/>
        <v>1</v>
      </c>
      <c r="Z67" s="190">
        <f t="shared" si="7"/>
        <v>0.5</v>
      </c>
      <c r="AA67" s="191" t="b">
        <f t="shared" si="8"/>
        <v>1</v>
      </c>
      <c r="AB67" s="191" t="b">
        <f t="shared" si="9"/>
        <v>1</v>
      </c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</row>
    <row r="68" spans="1:467" s="159" customFormat="1" ht="54.95" customHeight="1" x14ac:dyDescent="0.25">
      <c r="A68" s="139">
        <v>66</v>
      </c>
      <c r="B68" s="233" t="s">
        <v>383</v>
      </c>
      <c r="C68" s="234" t="s">
        <v>113</v>
      </c>
      <c r="D68" s="235" t="s">
        <v>384</v>
      </c>
      <c r="E68" s="236">
        <v>3017052</v>
      </c>
      <c r="F68" s="233" t="s">
        <v>58</v>
      </c>
      <c r="G68" s="233" t="s">
        <v>385</v>
      </c>
      <c r="H68" s="236" t="s">
        <v>51</v>
      </c>
      <c r="I68" s="237">
        <v>0.40500000000000003</v>
      </c>
      <c r="J68" s="238" t="s">
        <v>516</v>
      </c>
      <c r="K68" s="188">
        <v>429672.34</v>
      </c>
      <c r="L68" s="239">
        <f t="shared" si="4"/>
        <v>300770.64</v>
      </c>
      <c r="M68" s="239">
        <f t="shared" si="5"/>
        <v>128901.7</v>
      </c>
      <c r="N68" s="245">
        <v>0.7</v>
      </c>
      <c r="O68" s="241">
        <v>0</v>
      </c>
      <c r="P68" s="242">
        <v>0</v>
      </c>
      <c r="Q68" s="243">
        <v>0</v>
      </c>
      <c r="R68" s="243">
        <v>0</v>
      </c>
      <c r="S68" s="241">
        <v>300770.64</v>
      </c>
      <c r="T68" s="241">
        <v>0</v>
      </c>
      <c r="U68" s="241">
        <v>0</v>
      </c>
      <c r="V68" s="241">
        <v>0</v>
      </c>
      <c r="W68" s="241">
        <v>0</v>
      </c>
      <c r="X68" s="241">
        <v>0</v>
      </c>
      <c r="Y68" s="189" t="b">
        <f t="shared" si="6"/>
        <v>1</v>
      </c>
      <c r="Z68" s="190">
        <f t="shared" si="7"/>
        <v>0.7</v>
      </c>
      <c r="AA68" s="191" t="b">
        <f t="shared" si="8"/>
        <v>1</v>
      </c>
      <c r="AB68" s="191" t="b">
        <f t="shared" si="9"/>
        <v>1</v>
      </c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</row>
    <row r="69" spans="1:467" s="159" customFormat="1" ht="54.95" customHeight="1" x14ac:dyDescent="0.25">
      <c r="A69" s="139">
        <v>67</v>
      </c>
      <c r="B69" s="233" t="s">
        <v>386</v>
      </c>
      <c r="C69" s="234" t="s">
        <v>113</v>
      </c>
      <c r="D69" s="235" t="s">
        <v>354</v>
      </c>
      <c r="E69" s="236">
        <v>3023042</v>
      </c>
      <c r="F69" s="233" t="s">
        <v>120</v>
      </c>
      <c r="G69" s="233" t="s">
        <v>387</v>
      </c>
      <c r="H69" s="236" t="s">
        <v>60</v>
      </c>
      <c r="I69" s="237">
        <v>1.274</v>
      </c>
      <c r="J69" s="238" t="s">
        <v>519</v>
      </c>
      <c r="K69" s="188">
        <v>1195662.58</v>
      </c>
      <c r="L69" s="239">
        <f>ROUNDDOWN(K69*N69,1)</f>
        <v>956530</v>
      </c>
      <c r="M69" s="239">
        <f t="shared" si="5"/>
        <v>239132.58</v>
      </c>
      <c r="N69" s="245">
        <v>0.8</v>
      </c>
      <c r="O69" s="241">
        <v>0</v>
      </c>
      <c r="P69" s="242">
        <v>0</v>
      </c>
      <c r="Q69" s="243">
        <v>0</v>
      </c>
      <c r="R69" s="243">
        <v>0</v>
      </c>
      <c r="S69" s="241">
        <f>L69</f>
        <v>956530</v>
      </c>
      <c r="T69" s="241">
        <v>0</v>
      </c>
      <c r="U69" s="241">
        <v>0</v>
      </c>
      <c r="V69" s="241">
        <v>0</v>
      </c>
      <c r="W69" s="241">
        <v>0</v>
      </c>
      <c r="X69" s="241">
        <v>0</v>
      </c>
      <c r="Y69" s="189" t="b">
        <f t="shared" si="6"/>
        <v>1</v>
      </c>
      <c r="Z69" s="190">
        <f t="shared" si="7"/>
        <v>0.8</v>
      </c>
      <c r="AA69" s="191" t="b">
        <f t="shared" si="8"/>
        <v>1</v>
      </c>
      <c r="AB69" s="191" t="b">
        <f t="shared" si="9"/>
        <v>1</v>
      </c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</row>
    <row r="70" spans="1:467" s="159" customFormat="1" ht="54.95" customHeight="1" x14ac:dyDescent="0.25">
      <c r="A70" s="139">
        <v>68</v>
      </c>
      <c r="B70" s="233" t="s">
        <v>388</v>
      </c>
      <c r="C70" s="234" t="s">
        <v>113</v>
      </c>
      <c r="D70" s="235" t="s">
        <v>389</v>
      </c>
      <c r="E70" s="236">
        <v>3030023</v>
      </c>
      <c r="F70" s="233" t="s">
        <v>232</v>
      </c>
      <c r="G70" s="233" t="s">
        <v>390</v>
      </c>
      <c r="H70" s="236" t="s">
        <v>51</v>
      </c>
      <c r="I70" s="237">
        <v>0.38300000000000001</v>
      </c>
      <c r="J70" s="238" t="s">
        <v>194</v>
      </c>
      <c r="K70" s="188">
        <v>2143617.98</v>
      </c>
      <c r="L70" s="239">
        <f t="shared" si="4"/>
        <v>1071808.99</v>
      </c>
      <c r="M70" s="239">
        <f t="shared" si="5"/>
        <v>1071808.99</v>
      </c>
      <c r="N70" s="245">
        <v>0.5</v>
      </c>
      <c r="O70" s="241">
        <v>0</v>
      </c>
      <c r="P70" s="242">
        <v>0</v>
      </c>
      <c r="Q70" s="243">
        <v>0</v>
      </c>
      <c r="R70" s="243">
        <v>0</v>
      </c>
      <c r="S70" s="241">
        <v>1071808.99</v>
      </c>
      <c r="T70" s="241">
        <v>0</v>
      </c>
      <c r="U70" s="241">
        <v>0</v>
      </c>
      <c r="V70" s="241">
        <v>0</v>
      </c>
      <c r="W70" s="241">
        <v>0</v>
      </c>
      <c r="X70" s="241">
        <v>0</v>
      </c>
      <c r="Y70" s="189" t="b">
        <f t="shared" si="6"/>
        <v>1</v>
      </c>
      <c r="Z70" s="190">
        <f t="shared" si="7"/>
        <v>0.5</v>
      </c>
      <c r="AA70" s="191" t="b">
        <f t="shared" si="8"/>
        <v>1</v>
      </c>
      <c r="AB70" s="191" t="b">
        <f t="shared" si="9"/>
        <v>1</v>
      </c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</row>
    <row r="71" spans="1:467" s="159" customFormat="1" ht="54.95" customHeight="1" x14ac:dyDescent="0.25">
      <c r="A71" s="139">
        <v>69</v>
      </c>
      <c r="B71" s="233" t="s">
        <v>391</v>
      </c>
      <c r="C71" s="234" t="s">
        <v>113</v>
      </c>
      <c r="D71" s="235" t="s">
        <v>392</v>
      </c>
      <c r="E71" s="236">
        <v>3024053</v>
      </c>
      <c r="F71" s="233" t="s">
        <v>161</v>
      </c>
      <c r="G71" s="233" t="s">
        <v>393</v>
      </c>
      <c r="H71" s="236" t="s">
        <v>51</v>
      </c>
      <c r="I71" s="237">
        <v>0.307</v>
      </c>
      <c r="J71" s="238" t="s">
        <v>207</v>
      </c>
      <c r="K71" s="188">
        <v>1280032.1200000001</v>
      </c>
      <c r="L71" s="239">
        <f t="shared" si="4"/>
        <v>896022.48</v>
      </c>
      <c r="M71" s="239">
        <f t="shared" si="5"/>
        <v>384009.64</v>
      </c>
      <c r="N71" s="245">
        <v>0.7</v>
      </c>
      <c r="O71" s="241">
        <v>0</v>
      </c>
      <c r="P71" s="242">
        <v>0</v>
      </c>
      <c r="Q71" s="243">
        <v>0</v>
      </c>
      <c r="R71" s="243">
        <v>0</v>
      </c>
      <c r="S71" s="241">
        <v>896022.48</v>
      </c>
      <c r="T71" s="241">
        <v>0</v>
      </c>
      <c r="U71" s="241">
        <v>0</v>
      </c>
      <c r="V71" s="241">
        <v>0</v>
      </c>
      <c r="W71" s="241">
        <v>0</v>
      </c>
      <c r="X71" s="241">
        <v>0</v>
      </c>
      <c r="Y71" s="189" t="b">
        <f t="shared" si="6"/>
        <v>1</v>
      </c>
      <c r="Z71" s="190">
        <f t="shared" si="7"/>
        <v>0.7</v>
      </c>
      <c r="AA71" s="191" t="b">
        <f t="shared" si="8"/>
        <v>1</v>
      </c>
      <c r="AB71" s="191" t="b">
        <f t="shared" si="9"/>
        <v>1</v>
      </c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</row>
    <row r="72" spans="1:467" s="159" customFormat="1" ht="54.95" customHeight="1" x14ac:dyDescent="0.25">
      <c r="A72" s="139">
        <v>70</v>
      </c>
      <c r="B72" s="233" t="s">
        <v>394</v>
      </c>
      <c r="C72" s="234" t="s">
        <v>113</v>
      </c>
      <c r="D72" s="235" t="s">
        <v>395</v>
      </c>
      <c r="E72" s="236">
        <v>3021103</v>
      </c>
      <c r="F72" s="233" t="s">
        <v>69</v>
      </c>
      <c r="G72" s="233" t="s">
        <v>396</v>
      </c>
      <c r="H72" s="236" t="s">
        <v>51</v>
      </c>
      <c r="I72" s="237">
        <v>1.1140000000000001</v>
      </c>
      <c r="J72" s="238" t="s">
        <v>521</v>
      </c>
      <c r="K72" s="188">
        <v>6201020.46</v>
      </c>
      <c r="L72" s="239">
        <f t="shared" si="4"/>
        <v>3100510.23</v>
      </c>
      <c r="M72" s="239">
        <f t="shared" si="5"/>
        <v>3100510.23</v>
      </c>
      <c r="N72" s="245">
        <v>0.5</v>
      </c>
      <c r="O72" s="241">
        <v>0</v>
      </c>
      <c r="P72" s="242">
        <v>0</v>
      </c>
      <c r="Q72" s="243">
        <v>0</v>
      </c>
      <c r="R72" s="243">
        <v>0</v>
      </c>
      <c r="S72" s="241">
        <f>L72</f>
        <v>3100510.23</v>
      </c>
      <c r="T72" s="241">
        <v>0</v>
      </c>
      <c r="U72" s="241">
        <v>0</v>
      </c>
      <c r="V72" s="241">
        <v>0</v>
      </c>
      <c r="W72" s="241">
        <v>0</v>
      </c>
      <c r="X72" s="241">
        <v>0</v>
      </c>
      <c r="Y72" s="189" t="b">
        <f t="shared" si="6"/>
        <v>1</v>
      </c>
      <c r="Z72" s="190">
        <f t="shared" si="7"/>
        <v>0.5</v>
      </c>
      <c r="AA72" s="191" t="b">
        <f t="shared" si="8"/>
        <v>1</v>
      </c>
      <c r="AB72" s="191" t="b">
        <f t="shared" si="9"/>
        <v>1</v>
      </c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</row>
    <row r="73" spans="1:467" s="159" customFormat="1" ht="54.95" customHeight="1" x14ac:dyDescent="0.25">
      <c r="A73" s="139">
        <v>71</v>
      </c>
      <c r="B73" s="233" t="s">
        <v>397</v>
      </c>
      <c r="C73" s="234" t="s">
        <v>113</v>
      </c>
      <c r="D73" s="235" t="s">
        <v>398</v>
      </c>
      <c r="E73" s="236">
        <v>3031072</v>
      </c>
      <c r="F73" s="233" t="s">
        <v>167</v>
      </c>
      <c r="G73" s="233" t="s">
        <v>399</v>
      </c>
      <c r="H73" s="236" t="s">
        <v>51</v>
      </c>
      <c r="I73" s="237">
        <v>0.315</v>
      </c>
      <c r="J73" s="238" t="s">
        <v>513</v>
      </c>
      <c r="K73" s="188">
        <v>1309625.42</v>
      </c>
      <c r="L73" s="239">
        <f t="shared" si="4"/>
        <v>654812.71</v>
      </c>
      <c r="M73" s="239">
        <f t="shared" si="5"/>
        <v>654812.71</v>
      </c>
      <c r="N73" s="245">
        <v>0.5</v>
      </c>
      <c r="O73" s="241">
        <v>0</v>
      </c>
      <c r="P73" s="242">
        <v>0</v>
      </c>
      <c r="Q73" s="243">
        <v>0</v>
      </c>
      <c r="R73" s="243">
        <v>0</v>
      </c>
      <c r="S73" s="241">
        <v>654812.71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189" t="b">
        <f t="shared" si="6"/>
        <v>1</v>
      </c>
      <c r="Z73" s="190">
        <f t="shared" si="7"/>
        <v>0.5</v>
      </c>
      <c r="AA73" s="191" t="b">
        <f t="shared" si="8"/>
        <v>1</v>
      </c>
      <c r="AB73" s="191" t="b">
        <f t="shared" si="9"/>
        <v>1</v>
      </c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</row>
    <row r="74" spans="1:467" s="159" customFormat="1" ht="54.95" customHeight="1" x14ac:dyDescent="0.25">
      <c r="A74" s="149">
        <v>72</v>
      </c>
      <c r="B74" s="221" t="s">
        <v>400</v>
      </c>
      <c r="C74" s="219" t="s">
        <v>208</v>
      </c>
      <c r="D74" s="220" t="s">
        <v>231</v>
      </c>
      <c r="E74" s="218">
        <v>3030043</v>
      </c>
      <c r="F74" s="221" t="s">
        <v>232</v>
      </c>
      <c r="G74" s="221" t="s">
        <v>401</v>
      </c>
      <c r="H74" s="218" t="s">
        <v>51</v>
      </c>
      <c r="I74" s="222">
        <v>0.39500000000000002</v>
      </c>
      <c r="J74" s="223" t="s">
        <v>522</v>
      </c>
      <c r="K74" s="197">
        <v>2184035.04</v>
      </c>
      <c r="L74" s="229">
        <f t="shared" si="4"/>
        <v>1310421.02</v>
      </c>
      <c r="M74" s="229">
        <f t="shared" si="5"/>
        <v>873614.02</v>
      </c>
      <c r="N74" s="225">
        <v>0.6</v>
      </c>
      <c r="O74" s="231">
        <v>0</v>
      </c>
      <c r="P74" s="227">
        <v>0</v>
      </c>
      <c r="Q74" s="224">
        <v>0</v>
      </c>
      <c r="R74" s="224">
        <v>0</v>
      </c>
      <c r="S74" s="231">
        <v>1310421.02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189" t="b">
        <f t="shared" si="6"/>
        <v>1</v>
      </c>
      <c r="Z74" s="190">
        <f t="shared" si="7"/>
        <v>0.6</v>
      </c>
      <c r="AA74" s="191" t="b">
        <f t="shared" si="8"/>
        <v>1</v>
      </c>
      <c r="AB74" s="191" t="b">
        <f t="shared" si="9"/>
        <v>1</v>
      </c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</row>
    <row r="75" spans="1:467" s="159" customFormat="1" ht="54.95" customHeight="1" x14ac:dyDescent="0.25">
      <c r="A75" s="139">
        <v>73</v>
      </c>
      <c r="B75" s="233" t="s">
        <v>402</v>
      </c>
      <c r="C75" s="234" t="s">
        <v>113</v>
      </c>
      <c r="D75" s="235" t="s">
        <v>403</v>
      </c>
      <c r="E75" s="236">
        <v>3023072</v>
      </c>
      <c r="F75" s="233" t="s">
        <v>120</v>
      </c>
      <c r="G75" s="233" t="s">
        <v>404</v>
      </c>
      <c r="H75" s="236" t="s">
        <v>71</v>
      </c>
      <c r="I75" s="237">
        <v>0.42199999999999999</v>
      </c>
      <c r="J75" s="238" t="s">
        <v>196</v>
      </c>
      <c r="K75" s="188">
        <v>2131195.2599999998</v>
      </c>
      <c r="L75" s="239">
        <f t="shared" ref="L75:L108" si="10">ROUND(K75*N75,2)</f>
        <v>1065597.6299999999</v>
      </c>
      <c r="M75" s="239">
        <f t="shared" ref="M75:M108" si="11">K75-L75</f>
        <v>1065597.6299999999</v>
      </c>
      <c r="N75" s="245">
        <v>0.5</v>
      </c>
      <c r="O75" s="241">
        <v>0</v>
      </c>
      <c r="P75" s="242">
        <v>0</v>
      </c>
      <c r="Q75" s="243">
        <v>0</v>
      </c>
      <c r="R75" s="243">
        <v>0</v>
      </c>
      <c r="S75" s="241">
        <v>1065597.6299999999</v>
      </c>
      <c r="T75" s="241">
        <v>0</v>
      </c>
      <c r="U75" s="241">
        <v>0</v>
      </c>
      <c r="V75" s="241">
        <v>0</v>
      </c>
      <c r="W75" s="241">
        <v>0</v>
      </c>
      <c r="X75" s="241">
        <v>0</v>
      </c>
      <c r="Y75" s="189" t="b">
        <f t="shared" si="6"/>
        <v>1</v>
      </c>
      <c r="Z75" s="190">
        <f t="shared" si="7"/>
        <v>0.5</v>
      </c>
      <c r="AA75" s="191" t="b">
        <f t="shared" si="8"/>
        <v>1</v>
      </c>
      <c r="AB75" s="191" t="b">
        <f t="shared" si="9"/>
        <v>1</v>
      </c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</row>
    <row r="76" spans="1:467" s="159" customFormat="1" ht="54.95" customHeight="1" x14ac:dyDescent="0.25">
      <c r="A76" s="139">
        <v>74</v>
      </c>
      <c r="B76" s="233" t="s">
        <v>405</v>
      </c>
      <c r="C76" s="234" t="s">
        <v>113</v>
      </c>
      <c r="D76" s="235" t="s">
        <v>289</v>
      </c>
      <c r="E76" s="236">
        <v>3016013</v>
      </c>
      <c r="F76" s="233" t="s">
        <v>290</v>
      </c>
      <c r="G76" s="233" t="s">
        <v>406</v>
      </c>
      <c r="H76" s="236" t="s">
        <v>71</v>
      </c>
      <c r="I76" s="237">
        <v>0.751</v>
      </c>
      <c r="J76" s="238" t="s">
        <v>200</v>
      </c>
      <c r="K76" s="188">
        <v>1296902.6299999999</v>
      </c>
      <c r="L76" s="239">
        <f t="shared" si="10"/>
        <v>648451.31999999995</v>
      </c>
      <c r="M76" s="239">
        <f t="shared" si="11"/>
        <v>648451.31000000006</v>
      </c>
      <c r="N76" s="245">
        <v>0.5</v>
      </c>
      <c r="O76" s="241">
        <v>0</v>
      </c>
      <c r="P76" s="242">
        <v>0</v>
      </c>
      <c r="Q76" s="243">
        <v>0</v>
      </c>
      <c r="R76" s="243">
        <v>0</v>
      </c>
      <c r="S76" s="241">
        <f>L76</f>
        <v>648451.31999999995</v>
      </c>
      <c r="T76" s="241">
        <v>0</v>
      </c>
      <c r="U76" s="241">
        <v>0</v>
      </c>
      <c r="V76" s="241">
        <v>0</v>
      </c>
      <c r="W76" s="241">
        <v>0</v>
      </c>
      <c r="X76" s="241">
        <v>0</v>
      </c>
      <c r="Y76" s="189" t="b">
        <f t="shared" si="6"/>
        <v>1</v>
      </c>
      <c r="Z76" s="190">
        <f t="shared" si="7"/>
        <v>0.5</v>
      </c>
      <c r="AA76" s="191" t="b">
        <f t="shared" si="8"/>
        <v>1</v>
      </c>
      <c r="AB76" s="191" t="b">
        <f t="shared" si="9"/>
        <v>1</v>
      </c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</row>
    <row r="77" spans="1:467" s="159" customFormat="1" ht="54.95" customHeight="1" x14ac:dyDescent="0.25">
      <c r="A77" s="139">
        <v>75</v>
      </c>
      <c r="B77" s="233" t="s">
        <v>407</v>
      </c>
      <c r="C77" s="234" t="s">
        <v>113</v>
      </c>
      <c r="D77" s="235" t="s">
        <v>392</v>
      </c>
      <c r="E77" s="236">
        <v>3024053</v>
      </c>
      <c r="F77" s="233" t="s">
        <v>161</v>
      </c>
      <c r="G77" s="233" t="s">
        <v>408</v>
      </c>
      <c r="H77" s="236" t="s">
        <v>51</v>
      </c>
      <c r="I77" s="237">
        <v>0.10199999999999999</v>
      </c>
      <c r="J77" s="238" t="s">
        <v>207</v>
      </c>
      <c r="K77" s="188">
        <v>496377.21</v>
      </c>
      <c r="L77" s="239">
        <f t="shared" si="10"/>
        <v>347464.05</v>
      </c>
      <c r="M77" s="239">
        <f t="shared" si="11"/>
        <v>148913.16</v>
      </c>
      <c r="N77" s="245">
        <v>0.7</v>
      </c>
      <c r="O77" s="241">
        <v>0</v>
      </c>
      <c r="P77" s="242">
        <v>0</v>
      </c>
      <c r="Q77" s="243">
        <v>0</v>
      </c>
      <c r="R77" s="243">
        <v>0</v>
      </c>
      <c r="S77" s="241">
        <v>347464.05</v>
      </c>
      <c r="T77" s="241">
        <v>0</v>
      </c>
      <c r="U77" s="241">
        <v>0</v>
      </c>
      <c r="V77" s="241">
        <v>0</v>
      </c>
      <c r="W77" s="241">
        <v>0</v>
      </c>
      <c r="X77" s="241">
        <v>0</v>
      </c>
      <c r="Y77" s="189" t="b">
        <f t="shared" si="6"/>
        <v>1</v>
      </c>
      <c r="Z77" s="190">
        <f t="shared" si="7"/>
        <v>0.7</v>
      </c>
      <c r="AA77" s="191" t="b">
        <f t="shared" si="8"/>
        <v>1</v>
      </c>
      <c r="AB77" s="191" t="b">
        <f t="shared" si="9"/>
        <v>1</v>
      </c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</row>
    <row r="78" spans="1:467" s="159" customFormat="1" ht="54.95" customHeight="1" x14ac:dyDescent="0.25">
      <c r="A78" s="139">
        <v>76</v>
      </c>
      <c r="B78" s="233" t="s">
        <v>409</v>
      </c>
      <c r="C78" s="234" t="s">
        <v>113</v>
      </c>
      <c r="D78" s="235" t="s">
        <v>410</v>
      </c>
      <c r="E78" s="236">
        <v>3021113</v>
      </c>
      <c r="F78" s="233" t="s">
        <v>69</v>
      </c>
      <c r="G78" s="233" t="s">
        <v>411</v>
      </c>
      <c r="H78" s="236" t="s">
        <v>71</v>
      </c>
      <c r="I78" s="237">
        <v>5.6000000000000001E-2</v>
      </c>
      <c r="J78" s="238" t="s">
        <v>523</v>
      </c>
      <c r="K78" s="188">
        <v>520369</v>
      </c>
      <c r="L78" s="239">
        <f t="shared" si="10"/>
        <v>260184.5</v>
      </c>
      <c r="M78" s="239">
        <f t="shared" si="11"/>
        <v>260184.5</v>
      </c>
      <c r="N78" s="245">
        <v>0.5</v>
      </c>
      <c r="O78" s="241">
        <v>0</v>
      </c>
      <c r="P78" s="242">
        <v>0</v>
      </c>
      <c r="Q78" s="243">
        <v>0</v>
      </c>
      <c r="R78" s="243">
        <v>0</v>
      </c>
      <c r="S78" s="241">
        <v>260184.5</v>
      </c>
      <c r="T78" s="241">
        <v>0</v>
      </c>
      <c r="U78" s="241">
        <v>0</v>
      </c>
      <c r="V78" s="241">
        <v>0</v>
      </c>
      <c r="W78" s="241">
        <v>0</v>
      </c>
      <c r="X78" s="241">
        <v>0</v>
      </c>
      <c r="Y78" s="189" t="b">
        <f t="shared" si="6"/>
        <v>1</v>
      </c>
      <c r="Z78" s="190">
        <f t="shared" si="7"/>
        <v>0.5</v>
      </c>
      <c r="AA78" s="191" t="b">
        <f t="shared" si="8"/>
        <v>1</v>
      </c>
      <c r="AB78" s="191" t="b">
        <f t="shared" si="9"/>
        <v>1</v>
      </c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</row>
    <row r="79" spans="1:467" s="159" customFormat="1" ht="54.95" customHeight="1" x14ac:dyDescent="0.25">
      <c r="A79" s="139">
        <v>77</v>
      </c>
      <c r="B79" s="233" t="s">
        <v>412</v>
      </c>
      <c r="C79" s="234" t="s">
        <v>113</v>
      </c>
      <c r="D79" s="235" t="s">
        <v>413</v>
      </c>
      <c r="E79" s="236">
        <v>3021072</v>
      </c>
      <c r="F79" s="233" t="s">
        <v>69</v>
      </c>
      <c r="G79" s="233" t="s">
        <v>414</v>
      </c>
      <c r="H79" s="236" t="s">
        <v>71</v>
      </c>
      <c r="I79" s="237">
        <v>0.313</v>
      </c>
      <c r="J79" s="238" t="s">
        <v>201</v>
      </c>
      <c r="K79" s="188">
        <v>1703375.12</v>
      </c>
      <c r="L79" s="239">
        <f t="shared" si="10"/>
        <v>851687.56</v>
      </c>
      <c r="M79" s="239">
        <f t="shared" si="11"/>
        <v>851687.56</v>
      </c>
      <c r="N79" s="245">
        <v>0.5</v>
      </c>
      <c r="O79" s="241">
        <v>0</v>
      </c>
      <c r="P79" s="242">
        <v>0</v>
      </c>
      <c r="Q79" s="243">
        <v>0</v>
      </c>
      <c r="R79" s="243">
        <v>0</v>
      </c>
      <c r="S79" s="241">
        <v>851687.56</v>
      </c>
      <c r="T79" s="241">
        <v>0</v>
      </c>
      <c r="U79" s="241">
        <v>0</v>
      </c>
      <c r="V79" s="241">
        <v>0</v>
      </c>
      <c r="W79" s="241">
        <v>0</v>
      </c>
      <c r="X79" s="241">
        <v>0</v>
      </c>
      <c r="Y79" s="189" t="b">
        <f t="shared" si="6"/>
        <v>1</v>
      </c>
      <c r="Z79" s="190">
        <f t="shared" si="7"/>
        <v>0.5</v>
      </c>
      <c r="AA79" s="191" t="b">
        <f t="shared" si="8"/>
        <v>1</v>
      </c>
      <c r="AB79" s="191" t="b">
        <f t="shared" si="9"/>
        <v>1</v>
      </c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</row>
    <row r="80" spans="1:467" s="159" customFormat="1" ht="54.95" customHeight="1" x14ac:dyDescent="0.25">
      <c r="A80" s="139">
        <v>78</v>
      </c>
      <c r="B80" s="233" t="s">
        <v>415</v>
      </c>
      <c r="C80" s="234" t="s">
        <v>113</v>
      </c>
      <c r="D80" s="235" t="s">
        <v>416</v>
      </c>
      <c r="E80" s="236">
        <v>3021062</v>
      </c>
      <c r="F80" s="233" t="s">
        <v>69</v>
      </c>
      <c r="G80" s="233" t="s">
        <v>417</v>
      </c>
      <c r="H80" s="236" t="s">
        <v>71</v>
      </c>
      <c r="I80" s="237">
        <v>0.252</v>
      </c>
      <c r="J80" s="238" t="s">
        <v>505</v>
      </c>
      <c r="K80" s="188">
        <v>1008918.69</v>
      </c>
      <c r="L80" s="239">
        <f t="shared" si="10"/>
        <v>504459.35</v>
      </c>
      <c r="M80" s="239">
        <f t="shared" si="11"/>
        <v>504459.34</v>
      </c>
      <c r="N80" s="245">
        <v>0.5</v>
      </c>
      <c r="O80" s="241">
        <v>0</v>
      </c>
      <c r="P80" s="242">
        <v>0</v>
      </c>
      <c r="Q80" s="243">
        <v>0</v>
      </c>
      <c r="R80" s="243">
        <v>0</v>
      </c>
      <c r="S80" s="241">
        <v>504459.35</v>
      </c>
      <c r="T80" s="241">
        <v>0</v>
      </c>
      <c r="U80" s="241">
        <v>0</v>
      </c>
      <c r="V80" s="241">
        <v>0</v>
      </c>
      <c r="W80" s="241">
        <v>0</v>
      </c>
      <c r="X80" s="241">
        <v>0</v>
      </c>
      <c r="Y80" s="189" t="b">
        <f t="shared" si="6"/>
        <v>1</v>
      </c>
      <c r="Z80" s="190">
        <f t="shared" si="7"/>
        <v>0.5</v>
      </c>
      <c r="AA80" s="191" t="b">
        <f t="shared" si="8"/>
        <v>1</v>
      </c>
      <c r="AB80" s="191" t="b">
        <f t="shared" si="9"/>
        <v>1</v>
      </c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</row>
    <row r="81" spans="1:467" s="159" customFormat="1" ht="54.95" customHeight="1" x14ac:dyDescent="0.25">
      <c r="A81" s="139">
        <v>79</v>
      </c>
      <c r="B81" s="233" t="s">
        <v>418</v>
      </c>
      <c r="C81" s="234" t="s">
        <v>113</v>
      </c>
      <c r="D81" s="235" t="s">
        <v>419</v>
      </c>
      <c r="E81" s="236">
        <v>3021042</v>
      </c>
      <c r="F81" s="233" t="s">
        <v>69</v>
      </c>
      <c r="G81" s="233" t="s">
        <v>420</v>
      </c>
      <c r="H81" s="236" t="s">
        <v>71</v>
      </c>
      <c r="I81" s="237">
        <v>0.29799999999999999</v>
      </c>
      <c r="J81" s="238" t="s">
        <v>197</v>
      </c>
      <c r="K81" s="188">
        <v>3050389.06</v>
      </c>
      <c r="L81" s="239">
        <f t="shared" si="10"/>
        <v>1525194.53</v>
      </c>
      <c r="M81" s="239">
        <f t="shared" si="11"/>
        <v>1525194.53</v>
      </c>
      <c r="N81" s="245">
        <v>0.5</v>
      </c>
      <c r="O81" s="241">
        <v>0</v>
      </c>
      <c r="P81" s="242">
        <v>0</v>
      </c>
      <c r="Q81" s="243">
        <v>0</v>
      </c>
      <c r="R81" s="243">
        <v>0</v>
      </c>
      <c r="S81" s="241">
        <v>1525194.53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189" t="b">
        <f t="shared" si="6"/>
        <v>1</v>
      </c>
      <c r="Z81" s="190">
        <f t="shared" si="7"/>
        <v>0.5</v>
      </c>
      <c r="AA81" s="191" t="b">
        <f t="shared" si="8"/>
        <v>1</v>
      </c>
      <c r="AB81" s="191" t="b">
        <f t="shared" si="9"/>
        <v>1</v>
      </c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</row>
    <row r="82" spans="1:467" s="159" customFormat="1" ht="54.95" customHeight="1" x14ac:dyDescent="0.25">
      <c r="A82" s="139">
        <v>80</v>
      </c>
      <c r="B82" s="233" t="s">
        <v>421</v>
      </c>
      <c r="C82" s="234" t="s">
        <v>113</v>
      </c>
      <c r="D82" s="235" t="s">
        <v>210</v>
      </c>
      <c r="E82" s="236">
        <v>3010032</v>
      </c>
      <c r="F82" s="233" t="s">
        <v>49</v>
      </c>
      <c r="G82" s="233" t="s">
        <v>422</v>
      </c>
      <c r="H82" s="236" t="s">
        <v>51</v>
      </c>
      <c r="I82" s="237">
        <v>0.69899999999999995</v>
      </c>
      <c r="J82" s="238" t="s">
        <v>193</v>
      </c>
      <c r="K82" s="188">
        <v>3718108.58</v>
      </c>
      <c r="L82" s="239">
        <f>ROUNDDOWN(K82*N82,1)</f>
        <v>2602676</v>
      </c>
      <c r="M82" s="239">
        <f t="shared" si="11"/>
        <v>1115432.58</v>
      </c>
      <c r="N82" s="245">
        <v>0.7</v>
      </c>
      <c r="O82" s="241">
        <v>0</v>
      </c>
      <c r="P82" s="242">
        <v>0</v>
      </c>
      <c r="Q82" s="243">
        <v>0</v>
      </c>
      <c r="R82" s="243">
        <v>0</v>
      </c>
      <c r="S82" s="241">
        <f>L82</f>
        <v>2602676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189" t="b">
        <f t="shared" si="6"/>
        <v>1</v>
      </c>
      <c r="Z82" s="190">
        <f t="shared" si="7"/>
        <v>0.7</v>
      </c>
      <c r="AA82" s="191" t="b">
        <f t="shared" si="8"/>
        <v>1</v>
      </c>
      <c r="AB82" s="191" t="b">
        <f t="shared" si="9"/>
        <v>1</v>
      </c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</row>
    <row r="83" spans="1:467" s="159" customFormat="1" ht="54.95" customHeight="1" x14ac:dyDescent="0.25">
      <c r="A83" s="139">
        <v>81</v>
      </c>
      <c r="B83" s="233" t="s">
        <v>423</v>
      </c>
      <c r="C83" s="234" t="s">
        <v>113</v>
      </c>
      <c r="D83" s="235" t="s">
        <v>424</v>
      </c>
      <c r="E83" s="236">
        <v>3022042</v>
      </c>
      <c r="F83" s="233" t="s">
        <v>147</v>
      </c>
      <c r="G83" s="233" t="s">
        <v>425</v>
      </c>
      <c r="H83" s="236" t="s">
        <v>51</v>
      </c>
      <c r="I83" s="237">
        <v>0.23699999999999999</v>
      </c>
      <c r="J83" s="238" t="s">
        <v>196</v>
      </c>
      <c r="K83" s="188">
        <v>1047366.68</v>
      </c>
      <c r="L83" s="239">
        <f t="shared" si="10"/>
        <v>628420.01</v>
      </c>
      <c r="M83" s="239">
        <f t="shared" si="11"/>
        <v>418946.67</v>
      </c>
      <c r="N83" s="245">
        <v>0.6</v>
      </c>
      <c r="O83" s="241">
        <v>0</v>
      </c>
      <c r="P83" s="242">
        <v>0</v>
      </c>
      <c r="Q83" s="243">
        <v>0</v>
      </c>
      <c r="R83" s="243">
        <v>0</v>
      </c>
      <c r="S83" s="241">
        <v>628420.01</v>
      </c>
      <c r="T83" s="241">
        <v>0</v>
      </c>
      <c r="U83" s="241">
        <v>0</v>
      </c>
      <c r="V83" s="241">
        <v>0</v>
      </c>
      <c r="W83" s="241">
        <v>0</v>
      </c>
      <c r="X83" s="241">
        <v>0</v>
      </c>
      <c r="Y83" s="189" t="b">
        <f t="shared" si="6"/>
        <v>1</v>
      </c>
      <c r="Z83" s="190">
        <f t="shared" si="7"/>
        <v>0.6</v>
      </c>
      <c r="AA83" s="191" t="b">
        <f t="shared" si="8"/>
        <v>1</v>
      </c>
      <c r="AB83" s="191" t="b">
        <f t="shared" si="9"/>
        <v>1</v>
      </c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</row>
    <row r="84" spans="1:467" s="159" customFormat="1" ht="54.95" customHeight="1" x14ac:dyDescent="0.25">
      <c r="A84" s="139">
        <v>82</v>
      </c>
      <c r="B84" s="233" t="s">
        <v>426</v>
      </c>
      <c r="C84" s="234" t="s">
        <v>113</v>
      </c>
      <c r="D84" s="235" t="s">
        <v>427</v>
      </c>
      <c r="E84" s="236">
        <v>3002052</v>
      </c>
      <c r="F84" s="233" t="s">
        <v>158</v>
      </c>
      <c r="G84" s="233" t="s">
        <v>428</v>
      </c>
      <c r="H84" s="236" t="s">
        <v>51</v>
      </c>
      <c r="I84" s="237">
        <v>0.45300000000000001</v>
      </c>
      <c r="J84" s="238" t="s">
        <v>502</v>
      </c>
      <c r="K84" s="188">
        <v>2182220.81</v>
      </c>
      <c r="L84" s="239">
        <f t="shared" si="10"/>
        <v>1309332.49</v>
      </c>
      <c r="M84" s="239">
        <f t="shared" si="11"/>
        <v>872888.31999999995</v>
      </c>
      <c r="N84" s="245">
        <v>0.6</v>
      </c>
      <c r="O84" s="241">
        <v>0</v>
      </c>
      <c r="P84" s="242">
        <v>0</v>
      </c>
      <c r="Q84" s="243">
        <v>0</v>
      </c>
      <c r="R84" s="243">
        <v>0</v>
      </c>
      <c r="S84" s="241">
        <v>1309332.49</v>
      </c>
      <c r="T84" s="241">
        <v>0</v>
      </c>
      <c r="U84" s="241">
        <v>0</v>
      </c>
      <c r="V84" s="241">
        <v>0</v>
      </c>
      <c r="W84" s="241">
        <v>0</v>
      </c>
      <c r="X84" s="241">
        <v>0</v>
      </c>
      <c r="Y84" s="189" t="b">
        <f t="shared" si="6"/>
        <v>1</v>
      </c>
      <c r="Z84" s="190">
        <f t="shared" si="7"/>
        <v>0.6</v>
      </c>
      <c r="AA84" s="191" t="b">
        <f t="shared" si="8"/>
        <v>1</v>
      </c>
      <c r="AB84" s="191" t="b">
        <f t="shared" si="9"/>
        <v>1</v>
      </c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</row>
    <row r="85" spans="1:467" s="159" customFormat="1" ht="54.95" customHeight="1" x14ac:dyDescent="0.25">
      <c r="A85" s="139">
        <v>83</v>
      </c>
      <c r="B85" s="233" t="s">
        <v>429</v>
      </c>
      <c r="C85" s="234" t="s">
        <v>113</v>
      </c>
      <c r="D85" s="235" t="s">
        <v>430</v>
      </c>
      <c r="E85" s="236">
        <v>3029012</v>
      </c>
      <c r="F85" s="233" t="s">
        <v>141</v>
      </c>
      <c r="G85" s="233" t="s">
        <v>431</v>
      </c>
      <c r="H85" s="236" t="s">
        <v>71</v>
      </c>
      <c r="I85" s="237">
        <v>1.024</v>
      </c>
      <c r="J85" s="238" t="s">
        <v>198</v>
      </c>
      <c r="K85" s="188">
        <v>2856487.98</v>
      </c>
      <c r="L85" s="239">
        <f t="shared" si="10"/>
        <v>1713892.79</v>
      </c>
      <c r="M85" s="239">
        <f t="shared" si="11"/>
        <v>1142595.19</v>
      </c>
      <c r="N85" s="245">
        <v>0.6</v>
      </c>
      <c r="O85" s="241">
        <v>0</v>
      </c>
      <c r="P85" s="242">
        <v>0</v>
      </c>
      <c r="Q85" s="243">
        <v>0</v>
      </c>
      <c r="R85" s="243">
        <v>0</v>
      </c>
      <c r="S85" s="241">
        <v>1713892.79</v>
      </c>
      <c r="T85" s="241">
        <v>0</v>
      </c>
      <c r="U85" s="241">
        <v>0</v>
      </c>
      <c r="V85" s="241">
        <v>0</v>
      </c>
      <c r="W85" s="241">
        <v>0</v>
      </c>
      <c r="X85" s="241">
        <v>0</v>
      </c>
      <c r="Y85" s="189" t="b">
        <f t="shared" si="6"/>
        <v>1</v>
      </c>
      <c r="Z85" s="190">
        <f t="shared" si="7"/>
        <v>0.6</v>
      </c>
      <c r="AA85" s="191" t="b">
        <f t="shared" si="8"/>
        <v>1</v>
      </c>
      <c r="AB85" s="191" t="b">
        <f t="shared" si="9"/>
        <v>1</v>
      </c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</row>
    <row r="86" spans="1:467" s="159" customFormat="1" ht="54.95" customHeight="1" x14ac:dyDescent="0.25">
      <c r="A86" s="139">
        <v>84</v>
      </c>
      <c r="B86" s="233" t="s">
        <v>432</v>
      </c>
      <c r="C86" s="234" t="s">
        <v>113</v>
      </c>
      <c r="D86" s="235" t="s">
        <v>433</v>
      </c>
      <c r="E86" s="236">
        <v>3063011</v>
      </c>
      <c r="F86" s="233" t="s">
        <v>185</v>
      </c>
      <c r="G86" s="233" t="s">
        <v>434</v>
      </c>
      <c r="H86" s="236" t="s">
        <v>71</v>
      </c>
      <c r="I86" s="237">
        <v>0.72699999999999998</v>
      </c>
      <c r="J86" s="238" t="s">
        <v>524</v>
      </c>
      <c r="K86" s="188">
        <v>3847150.43</v>
      </c>
      <c r="L86" s="239">
        <f t="shared" si="10"/>
        <v>1923575.22</v>
      </c>
      <c r="M86" s="239">
        <f t="shared" si="11"/>
        <v>1923575.21</v>
      </c>
      <c r="N86" s="245">
        <v>0.5</v>
      </c>
      <c r="O86" s="241">
        <v>0</v>
      </c>
      <c r="P86" s="242">
        <v>0</v>
      </c>
      <c r="Q86" s="243">
        <v>0</v>
      </c>
      <c r="R86" s="243">
        <v>0</v>
      </c>
      <c r="S86" s="241">
        <v>1923575.22</v>
      </c>
      <c r="T86" s="241">
        <v>0</v>
      </c>
      <c r="U86" s="241">
        <v>0</v>
      </c>
      <c r="V86" s="241">
        <v>0</v>
      </c>
      <c r="W86" s="241">
        <v>0</v>
      </c>
      <c r="X86" s="241">
        <v>0</v>
      </c>
      <c r="Y86" s="189" t="b">
        <f t="shared" si="6"/>
        <v>1</v>
      </c>
      <c r="Z86" s="190">
        <f t="shared" si="7"/>
        <v>0.5</v>
      </c>
      <c r="AA86" s="191" t="b">
        <f t="shared" si="8"/>
        <v>1</v>
      </c>
      <c r="AB86" s="191" t="b">
        <f t="shared" si="9"/>
        <v>1</v>
      </c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</row>
    <row r="87" spans="1:467" s="159" customFormat="1" ht="54.95" customHeight="1" x14ac:dyDescent="0.25">
      <c r="A87" s="139">
        <v>85</v>
      </c>
      <c r="B87" s="233" t="s">
        <v>435</v>
      </c>
      <c r="C87" s="234" t="s">
        <v>113</v>
      </c>
      <c r="D87" s="235" t="s">
        <v>381</v>
      </c>
      <c r="E87" s="236">
        <v>3009011</v>
      </c>
      <c r="F87" s="233" t="s">
        <v>144</v>
      </c>
      <c r="G87" s="233" t="s">
        <v>436</v>
      </c>
      <c r="H87" s="236" t="s">
        <v>71</v>
      </c>
      <c r="I87" s="237">
        <v>0.39100000000000001</v>
      </c>
      <c r="J87" s="238" t="s">
        <v>519</v>
      </c>
      <c r="K87" s="188">
        <v>1596110.16</v>
      </c>
      <c r="L87" s="239">
        <f t="shared" si="10"/>
        <v>798055.08</v>
      </c>
      <c r="M87" s="239">
        <f t="shared" si="11"/>
        <v>798055.08</v>
      </c>
      <c r="N87" s="245">
        <v>0.5</v>
      </c>
      <c r="O87" s="241">
        <v>0</v>
      </c>
      <c r="P87" s="242">
        <v>0</v>
      </c>
      <c r="Q87" s="243">
        <v>0</v>
      </c>
      <c r="R87" s="243">
        <v>0</v>
      </c>
      <c r="S87" s="241">
        <v>798055.08</v>
      </c>
      <c r="T87" s="241">
        <v>0</v>
      </c>
      <c r="U87" s="241">
        <v>0</v>
      </c>
      <c r="V87" s="241">
        <v>0</v>
      </c>
      <c r="W87" s="241">
        <v>0</v>
      </c>
      <c r="X87" s="241">
        <v>0</v>
      </c>
      <c r="Y87" s="189" t="b">
        <f t="shared" si="6"/>
        <v>1</v>
      </c>
      <c r="Z87" s="190">
        <f t="shared" si="7"/>
        <v>0.5</v>
      </c>
      <c r="AA87" s="191" t="b">
        <f t="shared" si="8"/>
        <v>1</v>
      </c>
      <c r="AB87" s="191" t="b">
        <f t="shared" si="9"/>
        <v>1</v>
      </c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</row>
    <row r="88" spans="1:467" s="159" customFormat="1" ht="54.95" customHeight="1" x14ac:dyDescent="0.25">
      <c r="A88" s="139">
        <v>86</v>
      </c>
      <c r="B88" s="233" t="s">
        <v>437</v>
      </c>
      <c r="C88" s="234" t="s">
        <v>113</v>
      </c>
      <c r="D88" s="235" t="s">
        <v>438</v>
      </c>
      <c r="E88" s="236">
        <v>3010013</v>
      </c>
      <c r="F88" s="233" t="s">
        <v>49</v>
      </c>
      <c r="G88" s="233" t="s">
        <v>439</v>
      </c>
      <c r="H88" s="236" t="s">
        <v>51</v>
      </c>
      <c r="I88" s="237">
        <v>0.45100000000000001</v>
      </c>
      <c r="J88" s="238" t="s">
        <v>498</v>
      </c>
      <c r="K88" s="188">
        <v>959254.11</v>
      </c>
      <c r="L88" s="239">
        <f t="shared" si="10"/>
        <v>767403.29</v>
      </c>
      <c r="M88" s="239">
        <f t="shared" si="11"/>
        <v>191850.82</v>
      </c>
      <c r="N88" s="245">
        <v>0.8</v>
      </c>
      <c r="O88" s="241">
        <v>0</v>
      </c>
      <c r="P88" s="242">
        <v>0</v>
      </c>
      <c r="Q88" s="243">
        <v>0</v>
      </c>
      <c r="R88" s="243">
        <v>0</v>
      </c>
      <c r="S88" s="241">
        <v>767403.29</v>
      </c>
      <c r="T88" s="241">
        <v>0</v>
      </c>
      <c r="U88" s="241">
        <v>0</v>
      </c>
      <c r="V88" s="241">
        <v>0</v>
      </c>
      <c r="W88" s="241">
        <v>0</v>
      </c>
      <c r="X88" s="241">
        <v>0</v>
      </c>
      <c r="Y88" s="189" t="b">
        <f t="shared" si="6"/>
        <v>1</v>
      </c>
      <c r="Z88" s="190">
        <f t="shared" si="7"/>
        <v>0.8</v>
      </c>
      <c r="AA88" s="191" t="b">
        <f t="shared" si="8"/>
        <v>1</v>
      </c>
      <c r="AB88" s="191" t="b">
        <f t="shared" si="9"/>
        <v>1</v>
      </c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</row>
    <row r="89" spans="1:467" s="159" customFormat="1" ht="54.95" customHeight="1" x14ac:dyDescent="0.25">
      <c r="A89" s="139">
        <v>87</v>
      </c>
      <c r="B89" s="233" t="s">
        <v>440</v>
      </c>
      <c r="C89" s="234" t="s">
        <v>113</v>
      </c>
      <c r="D89" s="235" t="s">
        <v>441</v>
      </c>
      <c r="E89" s="236">
        <v>3027073</v>
      </c>
      <c r="F89" s="233" t="s">
        <v>83</v>
      </c>
      <c r="G89" s="233" t="s">
        <v>442</v>
      </c>
      <c r="H89" s="236" t="s">
        <v>71</v>
      </c>
      <c r="I89" s="237">
        <v>0.38300000000000001</v>
      </c>
      <c r="J89" s="238" t="s">
        <v>525</v>
      </c>
      <c r="K89" s="188">
        <v>1843773.23</v>
      </c>
      <c r="L89" s="239">
        <f t="shared" si="10"/>
        <v>1475018.58</v>
      </c>
      <c r="M89" s="239">
        <f t="shared" si="11"/>
        <v>368754.65</v>
      </c>
      <c r="N89" s="245">
        <v>0.8</v>
      </c>
      <c r="O89" s="241">
        <v>0</v>
      </c>
      <c r="P89" s="242">
        <v>0</v>
      </c>
      <c r="Q89" s="243">
        <v>0</v>
      </c>
      <c r="R89" s="243">
        <v>0</v>
      </c>
      <c r="S89" s="241">
        <v>1475018.58</v>
      </c>
      <c r="T89" s="241">
        <v>0</v>
      </c>
      <c r="U89" s="241">
        <v>0</v>
      </c>
      <c r="V89" s="241">
        <v>0</v>
      </c>
      <c r="W89" s="241">
        <v>0</v>
      </c>
      <c r="X89" s="241">
        <v>0</v>
      </c>
      <c r="Y89" s="189" t="b">
        <f t="shared" si="6"/>
        <v>1</v>
      </c>
      <c r="Z89" s="190">
        <f t="shared" si="7"/>
        <v>0.8</v>
      </c>
      <c r="AA89" s="191" t="b">
        <f t="shared" si="8"/>
        <v>1</v>
      </c>
      <c r="AB89" s="191" t="b">
        <f t="shared" si="9"/>
        <v>1</v>
      </c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</row>
    <row r="90" spans="1:467" s="159" customFormat="1" ht="54.95" customHeight="1" x14ac:dyDescent="0.25">
      <c r="A90" s="139">
        <v>88</v>
      </c>
      <c r="B90" s="233" t="s">
        <v>443</v>
      </c>
      <c r="C90" s="234" t="s">
        <v>113</v>
      </c>
      <c r="D90" s="235" t="s">
        <v>444</v>
      </c>
      <c r="E90" s="236">
        <v>3016032</v>
      </c>
      <c r="F90" s="233" t="s">
        <v>290</v>
      </c>
      <c r="G90" s="233" t="s">
        <v>445</v>
      </c>
      <c r="H90" s="236" t="s">
        <v>71</v>
      </c>
      <c r="I90" s="237">
        <v>0.22900000000000001</v>
      </c>
      <c r="J90" s="238" t="s">
        <v>199</v>
      </c>
      <c r="K90" s="188">
        <v>653859.46</v>
      </c>
      <c r="L90" s="239">
        <f t="shared" si="10"/>
        <v>392315.68</v>
      </c>
      <c r="M90" s="239">
        <f t="shared" si="11"/>
        <v>261543.78</v>
      </c>
      <c r="N90" s="245">
        <v>0.6</v>
      </c>
      <c r="O90" s="241">
        <v>0</v>
      </c>
      <c r="P90" s="242">
        <v>0</v>
      </c>
      <c r="Q90" s="243">
        <v>0</v>
      </c>
      <c r="R90" s="243">
        <v>0</v>
      </c>
      <c r="S90" s="241">
        <v>392315.68</v>
      </c>
      <c r="T90" s="241">
        <v>0</v>
      </c>
      <c r="U90" s="241">
        <v>0</v>
      </c>
      <c r="V90" s="241">
        <v>0</v>
      </c>
      <c r="W90" s="241">
        <v>0</v>
      </c>
      <c r="X90" s="241">
        <v>0</v>
      </c>
      <c r="Y90" s="189" t="b">
        <f t="shared" si="6"/>
        <v>1</v>
      </c>
      <c r="Z90" s="190">
        <f t="shared" si="7"/>
        <v>0.6</v>
      </c>
      <c r="AA90" s="191" t="b">
        <f t="shared" si="8"/>
        <v>1</v>
      </c>
      <c r="AB90" s="191" t="b">
        <f t="shared" si="9"/>
        <v>1</v>
      </c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</row>
    <row r="91" spans="1:467" s="159" customFormat="1" ht="54.95" customHeight="1" x14ac:dyDescent="0.25">
      <c r="A91" s="149">
        <v>89</v>
      </c>
      <c r="B91" s="221" t="s">
        <v>446</v>
      </c>
      <c r="C91" s="219" t="s">
        <v>208</v>
      </c>
      <c r="D91" s="220" t="s">
        <v>447</v>
      </c>
      <c r="E91" s="218">
        <v>3007062</v>
      </c>
      <c r="F91" s="221" t="s">
        <v>114</v>
      </c>
      <c r="G91" s="221" t="s">
        <v>448</v>
      </c>
      <c r="H91" s="218" t="s">
        <v>51</v>
      </c>
      <c r="I91" s="222">
        <v>0.504</v>
      </c>
      <c r="J91" s="223" t="s">
        <v>526</v>
      </c>
      <c r="K91" s="197">
        <v>3784651.73</v>
      </c>
      <c r="L91" s="229">
        <f t="shared" si="10"/>
        <v>2270791.04</v>
      </c>
      <c r="M91" s="229">
        <f t="shared" si="11"/>
        <v>1513860.69</v>
      </c>
      <c r="N91" s="225">
        <v>0.6</v>
      </c>
      <c r="O91" s="231">
        <v>0</v>
      </c>
      <c r="P91" s="227">
        <v>0</v>
      </c>
      <c r="Q91" s="224">
        <v>0</v>
      </c>
      <c r="R91" s="224">
        <v>0</v>
      </c>
      <c r="S91" s="231">
        <v>0</v>
      </c>
      <c r="T91" s="231">
        <f>L91</f>
        <v>2270791.04</v>
      </c>
      <c r="U91" s="231">
        <v>0</v>
      </c>
      <c r="V91" s="231">
        <v>0</v>
      </c>
      <c r="W91" s="231">
        <v>0</v>
      </c>
      <c r="X91" s="231">
        <v>0</v>
      </c>
      <c r="Y91" s="189" t="b">
        <f t="shared" si="6"/>
        <v>1</v>
      </c>
      <c r="Z91" s="190">
        <f t="shared" si="7"/>
        <v>0.6</v>
      </c>
      <c r="AA91" s="191" t="b">
        <f t="shared" si="8"/>
        <v>1</v>
      </c>
      <c r="AB91" s="191" t="b">
        <f t="shared" si="9"/>
        <v>1</v>
      </c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</row>
    <row r="92" spans="1:467" s="159" customFormat="1" ht="54.95" customHeight="1" x14ac:dyDescent="0.25">
      <c r="A92" s="139">
        <v>90</v>
      </c>
      <c r="B92" s="233" t="s">
        <v>227</v>
      </c>
      <c r="C92" s="234" t="s">
        <v>113</v>
      </c>
      <c r="D92" s="235" t="s">
        <v>449</v>
      </c>
      <c r="E92" s="236">
        <v>3031011</v>
      </c>
      <c r="F92" s="233" t="s">
        <v>167</v>
      </c>
      <c r="G92" s="233" t="s">
        <v>450</v>
      </c>
      <c r="H92" s="236" t="s">
        <v>51</v>
      </c>
      <c r="I92" s="237">
        <v>0.183</v>
      </c>
      <c r="J92" s="238" t="s">
        <v>508</v>
      </c>
      <c r="K92" s="188">
        <v>1252327.79</v>
      </c>
      <c r="L92" s="239">
        <f t="shared" si="10"/>
        <v>751396.67</v>
      </c>
      <c r="M92" s="239">
        <f t="shared" si="11"/>
        <v>500931.12</v>
      </c>
      <c r="N92" s="245">
        <v>0.6</v>
      </c>
      <c r="O92" s="241">
        <v>0</v>
      </c>
      <c r="P92" s="242">
        <v>0</v>
      </c>
      <c r="Q92" s="243">
        <v>0</v>
      </c>
      <c r="R92" s="243">
        <v>0</v>
      </c>
      <c r="S92" s="241">
        <v>751396.67</v>
      </c>
      <c r="T92" s="241">
        <v>0</v>
      </c>
      <c r="U92" s="241">
        <v>0</v>
      </c>
      <c r="V92" s="241">
        <v>0</v>
      </c>
      <c r="W92" s="241">
        <v>0</v>
      </c>
      <c r="X92" s="241">
        <v>0</v>
      </c>
      <c r="Y92" s="189" t="b">
        <f t="shared" si="6"/>
        <v>1</v>
      </c>
      <c r="Z92" s="190">
        <f t="shared" si="7"/>
        <v>0.6</v>
      </c>
      <c r="AA92" s="191" t="b">
        <f t="shared" si="8"/>
        <v>1</v>
      </c>
      <c r="AB92" s="191" t="b">
        <f t="shared" si="9"/>
        <v>1</v>
      </c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</row>
    <row r="93" spans="1:467" s="159" customFormat="1" ht="54.95" customHeight="1" x14ac:dyDescent="0.25">
      <c r="A93" s="139">
        <v>91</v>
      </c>
      <c r="B93" s="233" t="s">
        <v>451</v>
      </c>
      <c r="C93" s="234" t="s">
        <v>113</v>
      </c>
      <c r="D93" s="235" t="s">
        <v>452</v>
      </c>
      <c r="E93" s="236">
        <v>3018073</v>
      </c>
      <c r="F93" s="233" t="s">
        <v>329</v>
      </c>
      <c r="G93" s="233" t="s">
        <v>453</v>
      </c>
      <c r="H93" s="236" t="s">
        <v>51</v>
      </c>
      <c r="I93" s="237">
        <v>0.80700000000000005</v>
      </c>
      <c r="J93" s="238" t="s">
        <v>514</v>
      </c>
      <c r="K93" s="188">
        <v>2675397.13</v>
      </c>
      <c r="L93" s="239">
        <f t="shared" si="10"/>
        <v>1872777.99</v>
      </c>
      <c r="M93" s="239">
        <f t="shared" si="11"/>
        <v>802619.14</v>
      </c>
      <c r="N93" s="245">
        <v>0.7</v>
      </c>
      <c r="O93" s="241">
        <v>0</v>
      </c>
      <c r="P93" s="242">
        <v>0</v>
      </c>
      <c r="Q93" s="243">
        <v>0</v>
      </c>
      <c r="R93" s="243">
        <v>0</v>
      </c>
      <c r="S93" s="241">
        <v>1872777.99</v>
      </c>
      <c r="T93" s="241">
        <v>0</v>
      </c>
      <c r="U93" s="241">
        <v>0</v>
      </c>
      <c r="V93" s="241">
        <v>0</v>
      </c>
      <c r="W93" s="241">
        <v>0</v>
      </c>
      <c r="X93" s="241">
        <v>0</v>
      </c>
      <c r="Y93" s="189" t="b">
        <f t="shared" si="6"/>
        <v>1</v>
      </c>
      <c r="Z93" s="190">
        <f t="shared" si="7"/>
        <v>0.7</v>
      </c>
      <c r="AA93" s="191" t="b">
        <f t="shared" si="8"/>
        <v>1</v>
      </c>
      <c r="AB93" s="191" t="b">
        <f t="shared" si="9"/>
        <v>1</v>
      </c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</row>
    <row r="94" spans="1:467" s="159" customFormat="1" ht="54.95" customHeight="1" x14ac:dyDescent="0.25">
      <c r="A94" s="139">
        <v>92</v>
      </c>
      <c r="B94" s="233" t="s">
        <v>454</v>
      </c>
      <c r="C94" s="234" t="s">
        <v>113</v>
      </c>
      <c r="D94" s="235" t="s">
        <v>455</v>
      </c>
      <c r="E94" s="236">
        <v>3008052</v>
      </c>
      <c r="F94" s="233" t="s">
        <v>164</v>
      </c>
      <c r="G94" s="233" t="s">
        <v>456</v>
      </c>
      <c r="H94" s="236" t="s">
        <v>51</v>
      </c>
      <c r="I94" s="237">
        <v>0.503</v>
      </c>
      <c r="J94" s="238" t="s">
        <v>511</v>
      </c>
      <c r="K94" s="188">
        <v>1036553.53</v>
      </c>
      <c r="L94" s="239">
        <f t="shared" si="10"/>
        <v>518276.77</v>
      </c>
      <c r="M94" s="239">
        <f t="shared" si="11"/>
        <v>518276.76</v>
      </c>
      <c r="N94" s="245">
        <v>0.5</v>
      </c>
      <c r="O94" s="241">
        <v>0</v>
      </c>
      <c r="P94" s="242">
        <v>0</v>
      </c>
      <c r="Q94" s="243">
        <v>0</v>
      </c>
      <c r="R94" s="243">
        <v>0</v>
      </c>
      <c r="S94" s="241">
        <v>518276.77</v>
      </c>
      <c r="T94" s="241">
        <v>0</v>
      </c>
      <c r="U94" s="241">
        <v>0</v>
      </c>
      <c r="V94" s="241">
        <v>0</v>
      </c>
      <c r="W94" s="241">
        <v>0</v>
      </c>
      <c r="X94" s="241">
        <v>0</v>
      </c>
      <c r="Y94" s="189" t="b">
        <f t="shared" si="6"/>
        <v>1</v>
      </c>
      <c r="Z94" s="190">
        <f t="shared" si="7"/>
        <v>0.5</v>
      </c>
      <c r="AA94" s="191" t="b">
        <f t="shared" si="8"/>
        <v>1</v>
      </c>
      <c r="AB94" s="191" t="b">
        <f t="shared" si="9"/>
        <v>1</v>
      </c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</row>
    <row r="95" spans="1:467" s="159" customFormat="1" ht="54.95" customHeight="1" x14ac:dyDescent="0.25">
      <c r="A95" s="139">
        <v>93</v>
      </c>
      <c r="B95" s="233" t="s">
        <v>457</v>
      </c>
      <c r="C95" s="234" t="s">
        <v>113</v>
      </c>
      <c r="D95" s="235" t="s">
        <v>458</v>
      </c>
      <c r="E95" s="236">
        <v>3024073</v>
      </c>
      <c r="F95" s="233" t="s">
        <v>161</v>
      </c>
      <c r="G95" s="233" t="s">
        <v>459</v>
      </c>
      <c r="H95" s="236" t="s">
        <v>60</v>
      </c>
      <c r="I95" s="237">
        <v>0.8</v>
      </c>
      <c r="J95" s="238" t="s">
        <v>201</v>
      </c>
      <c r="K95" s="188">
        <v>1830613.44</v>
      </c>
      <c r="L95" s="239">
        <f t="shared" si="10"/>
        <v>1098368.06</v>
      </c>
      <c r="M95" s="239">
        <f t="shared" si="11"/>
        <v>732245.38</v>
      </c>
      <c r="N95" s="245">
        <v>0.6</v>
      </c>
      <c r="O95" s="241">
        <v>0</v>
      </c>
      <c r="P95" s="242">
        <v>0</v>
      </c>
      <c r="Q95" s="243">
        <v>0</v>
      </c>
      <c r="R95" s="243">
        <v>0</v>
      </c>
      <c r="S95" s="241">
        <v>1098368.06</v>
      </c>
      <c r="T95" s="241">
        <v>0</v>
      </c>
      <c r="U95" s="241">
        <v>0</v>
      </c>
      <c r="V95" s="241">
        <v>0</v>
      </c>
      <c r="W95" s="241">
        <v>0</v>
      </c>
      <c r="X95" s="241">
        <v>0</v>
      </c>
      <c r="Y95" s="189" t="b">
        <f t="shared" si="6"/>
        <v>1</v>
      </c>
      <c r="Z95" s="190">
        <f t="shared" si="7"/>
        <v>0.6</v>
      </c>
      <c r="AA95" s="191" t="b">
        <f t="shared" si="8"/>
        <v>1</v>
      </c>
      <c r="AB95" s="191" t="b">
        <f t="shared" si="9"/>
        <v>1</v>
      </c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</row>
    <row r="96" spans="1:467" s="159" customFormat="1" ht="54.95" customHeight="1" x14ac:dyDescent="0.25">
      <c r="A96" s="139">
        <v>94</v>
      </c>
      <c r="B96" s="233" t="s">
        <v>460</v>
      </c>
      <c r="C96" s="234" t="s">
        <v>113</v>
      </c>
      <c r="D96" s="235" t="s">
        <v>452</v>
      </c>
      <c r="E96" s="236">
        <v>3018073</v>
      </c>
      <c r="F96" s="233" t="s">
        <v>329</v>
      </c>
      <c r="G96" s="233" t="s">
        <v>461</v>
      </c>
      <c r="H96" s="236" t="s">
        <v>51</v>
      </c>
      <c r="I96" s="237">
        <v>0.22500000000000001</v>
      </c>
      <c r="J96" s="238" t="s">
        <v>521</v>
      </c>
      <c r="K96" s="188">
        <v>1368021.81</v>
      </c>
      <c r="L96" s="239">
        <f t="shared" si="10"/>
        <v>957615.27</v>
      </c>
      <c r="M96" s="239">
        <f t="shared" si="11"/>
        <v>410406.54</v>
      </c>
      <c r="N96" s="245">
        <v>0.7</v>
      </c>
      <c r="O96" s="241">
        <v>0</v>
      </c>
      <c r="P96" s="242">
        <v>0</v>
      </c>
      <c r="Q96" s="243">
        <v>0</v>
      </c>
      <c r="R96" s="243">
        <v>0</v>
      </c>
      <c r="S96" s="241">
        <f>L96</f>
        <v>957615.27</v>
      </c>
      <c r="T96" s="241">
        <v>0</v>
      </c>
      <c r="U96" s="241">
        <v>0</v>
      </c>
      <c r="V96" s="241">
        <v>0</v>
      </c>
      <c r="W96" s="241">
        <v>0</v>
      </c>
      <c r="X96" s="241">
        <v>0</v>
      </c>
      <c r="Y96" s="189" t="b">
        <f t="shared" si="6"/>
        <v>1</v>
      </c>
      <c r="Z96" s="190">
        <f t="shared" si="7"/>
        <v>0.7</v>
      </c>
      <c r="AA96" s="191" t="b">
        <f t="shared" si="8"/>
        <v>1</v>
      </c>
      <c r="AB96" s="191" t="b">
        <f t="shared" si="9"/>
        <v>1</v>
      </c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</row>
    <row r="97" spans="1:467" s="159" customFormat="1" ht="54.95" customHeight="1" x14ac:dyDescent="0.25">
      <c r="A97" s="139">
        <v>95</v>
      </c>
      <c r="B97" s="233" t="s">
        <v>462</v>
      </c>
      <c r="C97" s="234" t="s">
        <v>113</v>
      </c>
      <c r="D97" s="235" t="s">
        <v>463</v>
      </c>
      <c r="E97" s="236">
        <v>3021152</v>
      </c>
      <c r="F97" s="233" t="s">
        <v>69</v>
      </c>
      <c r="G97" s="233" t="s">
        <v>464</v>
      </c>
      <c r="H97" s="236" t="s">
        <v>71</v>
      </c>
      <c r="I97" s="237">
        <v>0.94299999999999995</v>
      </c>
      <c r="J97" s="238" t="s">
        <v>205</v>
      </c>
      <c r="K97" s="247">
        <v>2914915.79</v>
      </c>
      <c r="L97" s="239">
        <f t="shared" si="10"/>
        <v>1457457.9</v>
      </c>
      <c r="M97" s="239">
        <f t="shared" si="11"/>
        <v>1457457.89</v>
      </c>
      <c r="N97" s="248">
        <v>0.5</v>
      </c>
      <c r="O97" s="241">
        <v>0</v>
      </c>
      <c r="P97" s="242">
        <v>0</v>
      </c>
      <c r="Q97" s="243">
        <v>0</v>
      </c>
      <c r="R97" s="243">
        <v>0</v>
      </c>
      <c r="S97" s="241">
        <v>1457457.9</v>
      </c>
      <c r="T97" s="241">
        <v>0</v>
      </c>
      <c r="U97" s="241">
        <v>0</v>
      </c>
      <c r="V97" s="241">
        <v>0</v>
      </c>
      <c r="W97" s="241">
        <v>0</v>
      </c>
      <c r="X97" s="241">
        <v>0</v>
      </c>
      <c r="Y97" s="189" t="b">
        <f t="shared" si="6"/>
        <v>1</v>
      </c>
      <c r="Z97" s="190">
        <f t="shared" si="7"/>
        <v>0.5</v>
      </c>
      <c r="AA97" s="191" t="b">
        <f t="shared" si="8"/>
        <v>1</v>
      </c>
      <c r="AB97" s="191" t="b">
        <f t="shared" si="9"/>
        <v>1</v>
      </c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</row>
    <row r="98" spans="1:467" s="159" customFormat="1" ht="54.95" customHeight="1" x14ac:dyDescent="0.25">
      <c r="A98" s="139">
        <v>96</v>
      </c>
      <c r="B98" s="233" t="s">
        <v>465</v>
      </c>
      <c r="C98" s="234" t="s">
        <v>113</v>
      </c>
      <c r="D98" s="235" t="s">
        <v>466</v>
      </c>
      <c r="E98" s="236">
        <v>3002032</v>
      </c>
      <c r="F98" s="233" t="s">
        <v>158</v>
      </c>
      <c r="G98" s="233" t="s">
        <v>467</v>
      </c>
      <c r="H98" s="236" t="s">
        <v>51</v>
      </c>
      <c r="I98" s="237">
        <v>0.45900000000000002</v>
      </c>
      <c r="J98" s="238" t="s">
        <v>507</v>
      </c>
      <c r="K98" s="247">
        <v>1430462.4</v>
      </c>
      <c r="L98" s="239">
        <f t="shared" si="10"/>
        <v>715231.2</v>
      </c>
      <c r="M98" s="239">
        <f t="shared" si="11"/>
        <v>715231.2</v>
      </c>
      <c r="N98" s="248">
        <v>0.5</v>
      </c>
      <c r="O98" s="241">
        <v>0</v>
      </c>
      <c r="P98" s="242">
        <v>0</v>
      </c>
      <c r="Q98" s="243">
        <v>0</v>
      </c>
      <c r="R98" s="243">
        <v>0</v>
      </c>
      <c r="S98" s="249">
        <v>715231.2</v>
      </c>
      <c r="T98" s="241">
        <v>0</v>
      </c>
      <c r="U98" s="241">
        <v>0</v>
      </c>
      <c r="V98" s="241">
        <v>0</v>
      </c>
      <c r="W98" s="241">
        <v>0</v>
      </c>
      <c r="X98" s="241">
        <v>0</v>
      </c>
      <c r="Y98" s="189" t="b">
        <f t="shared" si="6"/>
        <v>1</v>
      </c>
      <c r="Z98" s="190">
        <f t="shared" si="7"/>
        <v>0.5</v>
      </c>
      <c r="AA98" s="191" t="b">
        <f t="shared" si="8"/>
        <v>1</v>
      </c>
      <c r="AB98" s="191" t="b">
        <f t="shared" si="9"/>
        <v>1</v>
      </c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</row>
    <row r="99" spans="1:467" s="160" customFormat="1" ht="54.95" customHeight="1" x14ac:dyDescent="0.25">
      <c r="A99" s="139">
        <v>97</v>
      </c>
      <c r="B99" s="233" t="s">
        <v>468</v>
      </c>
      <c r="C99" s="234" t="s">
        <v>113</v>
      </c>
      <c r="D99" s="235" t="s">
        <v>469</v>
      </c>
      <c r="E99" s="236">
        <v>3028011</v>
      </c>
      <c r="F99" s="233" t="s">
        <v>153</v>
      </c>
      <c r="G99" s="233" t="s">
        <v>470</v>
      </c>
      <c r="H99" s="236" t="s">
        <v>71</v>
      </c>
      <c r="I99" s="237">
        <v>0.22900000000000001</v>
      </c>
      <c r="J99" s="238" t="s">
        <v>514</v>
      </c>
      <c r="K99" s="244">
        <v>710411.69</v>
      </c>
      <c r="L99" s="239">
        <f t="shared" si="10"/>
        <v>568329.35</v>
      </c>
      <c r="M99" s="239">
        <f t="shared" si="11"/>
        <v>142082.34</v>
      </c>
      <c r="N99" s="245">
        <v>0.8</v>
      </c>
      <c r="O99" s="241">
        <v>0</v>
      </c>
      <c r="P99" s="242">
        <v>0</v>
      </c>
      <c r="Q99" s="243">
        <v>0</v>
      </c>
      <c r="R99" s="243">
        <v>0</v>
      </c>
      <c r="S99" s="241">
        <v>568329.35</v>
      </c>
      <c r="T99" s="241">
        <v>0</v>
      </c>
      <c r="U99" s="241">
        <v>0</v>
      </c>
      <c r="V99" s="241">
        <v>0</v>
      </c>
      <c r="W99" s="241">
        <v>0</v>
      </c>
      <c r="X99" s="241">
        <v>0</v>
      </c>
      <c r="Y99" s="189" t="b">
        <f t="shared" ref="Y99:Y110" si="12">L99=SUM(O99:X99)</f>
        <v>1</v>
      </c>
      <c r="Z99" s="190">
        <f t="shared" ref="Z99:Z110" si="13">ROUND(L99/K99,4)</f>
        <v>0.8</v>
      </c>
      <c r="AA99" s="191" t="b">
        <f t="shared" ref="AA99:AA110" si="14">Z99=N99</f>
        <v>1</v>
      </c>
      <c r="AB99" s="191" t="b">
        <f t="shared" ref="AB99:AB110" si="15">K99=L99+M99</f>
        <v>1</v>
      </c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</row>
    <row r="100" spans="1:467" s="162" customFormat="1" ht="54.95" customHeight="1" x14ac:dyDescent="0.25">
      <c r="A100" s="139">
        <v>98</v>
      </c>
      <c r="B100" s="233" t="s">
        <v>471</v>
      </c>
      <c r="C100" s="234" t="s">
        <v>113</v>
      </c>
      <c r="D100" s="235" t="s">
        <v>472</v>
      </c>
      <c r="E100" s="236">
        <v>3004023</v>
      </c>
      <c r="F100" s="233" t="s">
        <v>473</v>
      </c>
      <c r="G100" s="233" t="s">
        <v>474</v>
      </c>
      <c r="H100" s="236" t="s">
        <v>71</v>
      </c>
      <c r="I100" s="237">
        <v>0.33100000000000002</v>
      </c>
      <c r="J100" s="238" t="s">
        <v>199</v>
      </c>
      <c r="K100" s="250">
        <v>871875.4</v>
      </c>
      <c r="L100" s="239">
        <f t="shared" si="10"/>
        <v>435937.7</v>
      </c>
      <c r="M100" s="239">
        <f t="shared" si="11"/>
        <v>435937.7</v>
      </c>
      <c r="N100" s="240">
        <v>0.5</v>
      </c>
      <c r="O100" s="241">
        <v>0</v>
      </c>
      <c r="P100" s="242">
        <v>0</v>
      </c>
      <c r="Q100" s="243">
        <v>0</v>
      </c>
      <c r="R100" s="243">
        <v>0</v>
      </c>
      <c r="S100" s="243">
        <v>435937.7</v>
      </c>
      <c r="T100" s="241">
        <v>0</v>
      </c>
      <c r="U100" s="241">
        <v>0</v>
      </c>
      <c r="V100" s="241">
        <v>0</v>
      </c>
      <c r="W100" s="241">
        <v>0</v>
      </c>
      <c r="X100" s="241">
        <v>0</v>
      </c>
      <c r="Y100" s="189" t="b">
        <f t="shared" si="12"/>
        <v>1</v>
      </c>
      <c r="Z100" s="190">
        <f t="shared" si="13"/>
        <v>0.5</v>
      </c>
      <c r="AA100" s="191" t="b">
        <f t="shared" si="14"/>
        <v>1</v>
      </c>
      <c r="AB100" s="191" t="b">
        <f t="shared" si="15"/>
        <v>1</v>
      </c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</row>
    <row r="101" spans="1:467" s="162" customFormat="1" ht="54.95" customHeight="1" x14ac:dyDescent="0.25">
      <c r="A101" s="139">
        <v>99</v>
      </c>
      <c r="B101" s="233" t="s">
        <v>475</v>
      </c>
      <c r="C101" s="234" t="s">
        <v>113</v>
      </c>
      <c r="D101" s="235" t="s">
        <v>476</v>
      </c>
      <c r="E101" s="236">
        <v>3009022</v>
      </c>
      <c r="F101" s="233" t="s">
        <v>144</v>
      </c>
      <c r="G101" s="233" t="s">
        <v>477</v>
      </c>
      <c r="H101" s="236" t="s">
        <v>71</v>
      </c>
      <c r="I101" s="237">
        <v>0.318</v>
      </c>
      <c r="J101" s="238" t="s">
        <v>203</v>
      </c>
      <c r="K101" s="250">
        <v>771518.43</v>
      </c>
      <c r="L101" s="239">
        <f t="shared" si="10"/>
        <v>462911.06</v>
      </c>
      <c r="M101" s="239">
        <f t="shared" si="11"/>
        <v>308607.37</v>
      </c>
      <c r="N101" s="240">
        <v>0.6</v>
      </c>
      <c r="O101" s="241">
        <v>0</v>
      </c>
      <c r="P101" s="242">
        <v>0</v>
      </c>
      <c r="Q101" s="243">
        <v>0</v>
      </c>
      <c r="R101" s="243">
        <v>0</v>
      </c>
      <c r="S101" s="243">
        <v>462911.06</v>
      </c>
      <c r="T101" s="241">
        <v>0</v>
      </c>
      <c r="U101" s="241">
        <v>0</v>
      </c>
      <c r="V101" s="241">
        <v>0</v>
      </c>
      <c r="W101" s="241">
        <v>0</v>
      </c>
      <c r="X101" s="241">
        <v>0</v>
      </c>
      <c r="Y101" s="189" t="b">
        <f t="shared" si="12"/>
        <v>1</v>
      </c>
      <c r="Z101" s="190">
        <f t="shared" si="13"/>
        <v>0.6</v>
      </c>
      <c r="AA101" s="191" t="b">
        <f t="shared" si="14"/>
        <v>1</v>
      </c>
      <c r="AB101" s="191" t="b">
        <f t="shared" si="15"/>
        <v>1</v>
      </c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</row>
    <row r="102" spans="1:467" s="162" customFormat="1" ht="54.95" customHeight="1" x14ac:dyDescent="0.25">
      <c r="A102" s="139">
        <v>100</v>
      </c>
      <c r="B102" s="233" t="s">
        <v>478</v>
      </c>
      <c r="C102" s="234" t="s">
        <v>113</v>
      </c>
      <c r="D102" s="235" t="s">
        <v>479</v>
      </c>
      <c r="E102" s="236">
        <v>3021083</v>
      </c>
      <c r="F102" s="233" t="s">
        <v>69</v>
      </c>
      <c r="G102" s="233" t="s">
        <v>480</v>
      </c>
      <c r="H102" s="236" t="s">
        <v>71</v>
      </c>
      <c r="I102" s="237">
        <v>0.22800000000000001</v>
      </c>
      <c r="J102" s="238" t="s">
        <v>506</v>
      </c>
      <c r="K102" s="250">
        <v>1168936.29</v>
      </c>
      <c r="L102" s="239">
        <f t="shared" si="10"/>
        <v>584468.15</v>
      </c>
      <c r="M102" s="239">
        <f t="shared" si="11"/>
        <v>584468.14</v>
      </c>
      <c r="N102" s="240">
        <v>0.5</v>
      </c>
      <c r="O102" s="241">
        <v>0</v>
      </c>
      <c r="P102" s="242">
        <v>0</v>
      </c>
      <c r="Q102" s="243">
        <v>0</v>
      </c>
      <c r="R102" s="243">
        <v>0</v>
      </c>
      <c r="S102" s="243">
        <v>584468.15</v>
      </c>
      <c r="T102" s="241">
        <v>0</v>
      </c>
      <c r="U102" s="241">
        <v>0</v>
      </c>
      <c r="V102" s="241">
        <v>0</v>
      </c>
      <c r="W102" s="241">
        <v>0</v>
      </c>
      <c r="X102" s="241">
        <v>0</v>
      </c>
      <c r="Y102" s="189" t="b">
        <f t="shared" si="12"/>
        <v>1</v>
      </c>
      <c r="Z102" s="190">
        <f t="shared" si="13"/>
        <v>0.5</v>
      </c>
      <c r="AA102" s="191" t="b">
        <f t="shared" si="14"/>
        <v>1</v>
      </c>
      <c r="AB102" s="191" t="b">
        <f t="shared" si="15"/>
        <v>1</v>
      </c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</row>
    <row r="103" spans="1:467" s="162" customFormat="1" ht="54.95" customHeight="1" x14ac:dyDescent="0.25">
      <c r="A103" s="139">
        <v>101</v>
      </c>
      <c r="B103" s="233" t="s">
        <v>481</v>
      </c>
      <c r="C103" s="234" t="s">
        <v>113</v>
      </c>
      <c r="D103" s="235" t="s">
        <v>250</v>
      </c>
      <c r="E103" s="236">
        <v>3029033</v>
      </c>
      <c r="F103" s="233" t="s">
        <v>141</v>
      </c>
      <c r="G103" s="233" t="s">
        <v>482</v>
      </c>
      <c r="H103" s="236" t="s">
        <v>71</v>
      </c>
      <c r="I103" s="237">
        <v>0.92200000000000004</v>
      </c>
      <c r="J103" s="238" t="s">
        <v>527</v>
      </c>
      <c r="K103" s="250">
        <v>2832216.92</v>
      </c>
      <c r="L103" s="239">
        <f t="shared" si="10"/>
        <v>1416108.46</v>
      </c>
      <c r="M103" s="239">
        <f t="shared" si="11"/>
        <v>1416108.46</v>
      </c>
      <c r="N103" s="240">
        <v>0.5</v>
      </c>
      <c r="O103" s="241">
        <v>0</v>
      </c>
      <c r="P103" s="242">
        <v>0</v>
      </c>
      <c r="Q103" s="243">
        <v>0</v>
      </c>
      <c r="R103" s="243">
        <v>0</v>
      </c>
      <c r="S103" s="243">
        <v>1416108.46</v>
      </c>
      <c r="T103" s="241">
        <v>0</v>
      </c>
      <c r="U103" s="241">
        <v>0</v>
      </c>
      <c r="V103" s="241">
        <v>0</v>
      </c>
      <c r="W103" s="241">
        <v>0</v>
      </c>
      <c r="X103" s="241">
        <v>0</v>
      </c>
      <c r="Y103" s="189" t="b">
        <f t="shared" si="12"/>
        <v>1</v>
      </c>
      <c r="Z103" s="190">
        <f t="shared" si="13"/>
        <v>0.5</v>
      </c>
      <c r="AA103" s="191" t="b">
        <f t="shared" si="14"/>
        <v>1</v>
      </c>
      <c r="AB103" s="191" t="b">
        <f t="shared" si="15"/>
        <v>1</v>
      </c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</row>
    <row r="104" spans="1:467" s="162" customFormat="1" ht="54.95" customHeight="1" x14ac:dyDescent="0.25">
      <c r="A104" s="139">
        <v>102</v>
      </c>
      <c r="B104" s="233" t="s">
        <v>483</v>
      </c>
      <c r="C104" s="234" t="s">
        <v>113</v>
      </c>
      <c r="D104" s="235" t="s">
        <v>484</v>
      </c>
      <c r="E104" s="236">
        <v>3009043</v>
      </c>
      <c r="F104" s="233" t="s">
        <v>144</v>
      </c>
      <c r="G104" s="233" t="s">
        <v>485</v>
      </c>
      <c r="H104" s="236" t="s">
        <v>51</v>
      </c>
      <c r="I104" s="237">
        <v>0.48</v>
      </c>
      <c r="J104" s="238" t="s">
        <v>508</v>
      </c>
      <c r="K104" s="250">
        <v>1096223.72</v>
      </c>
      <c r="L104" s="239">
        <f t="shared" si="10"/>
        <v>657734.23</v>
      </c>
      <c r="M104" s="239">
        <f t="shared" si="11"/>
        <v>438489.49</v>
      </c>
      <c r="N104" s="240">
        <v>0.6</v>
      </c>
      <c r="O104" s="241">
        <v>0</v>
      </c>
      <c r="P104" s="242">
        <v>0</v>
      </c>
      <c r="Q104" s="243">
        <v>0</v>
      </c>
      <c r="R104" s="243">
        <v>0</v>
      </c>
      <c r="S104" s="243">
        <v>657734.23</v>
      </c>
      <c r="T104" s="241">
        <v>0</v>
      </c>
      <c r="U104" s="241">
        <v>0</v>
      </c>
      <c r="V104" s="241">
        <v>0</v>
      </c>
      <c r="W104" s="241">
        <v>0</v>
      </c>
      <c r="X104" s="241">
        <v>0</v>
      </c>
      <c r="Y104" s="189" t="b">
        <f t="shared" si="12"/>
        <v>1</v>
      </c>
      <c r="Z104" s="190">
        <f t="shared" si="13"/>
        <v>0.6</v>
      </c>
      <c r="AA104" s="191" t="b">
        <f t="shared" si="14"/>
        <v>1</v>
      </c>
      <c r="AB104" s="191" t="b">
        <f t="shared" si="15"/>
        <v>1</v>
      </c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</row>
    <row r="105" spans="1:467" s="162" customFormat="1" ht="54.95" customHeight="1" x14ac:dyDescent="0.25">
      <c r="A105" s="139">
        <v>103</v>
      </c>
      <c r="B105" s="233" t="s">
        <v>486</v>
      </c>
      <c r="C105" s="234" t="s">
        <v>113</v>
      </c>
      <c r="D105" s="235" t="s">
        <v>487</v>
      </c>
      <c r="E105" s="236">
        <v>3031033</v>
      </c>
      <c r="F105" s="233" t="s">
        <v>167</v>
      </c>
      <c r="G105" s="233" t="s">
        <v>488</v>
      </c>
      <c r="H105" s="236" t="s">
        <v>51</v>
      </c>
      <c r="I105" s="237">
        <v>0.39800000000000002</v>
      </c>
      <c r="J105" s="238" t="s">
        <v>201</v>
      </c>
      <c r="K105" s="250">
        <v>1708334.44</v>
      </c>
      <c r="L105" s="239">
        <f t="shared" si="10"/>
        <v>1025000.66</v>
      </c>
      <c r="M105" s="239">
        <f t="shared" si="11"/>
        <v>683333.78</v>
      </c>
      <c r="N105" s="240">
        <v>0.6</v>
      </c>
      <c r="O105" s="241">
        <v>0</v>
      </c>
      <c r="P105" s="242">
        <v>0</v>
      </c>
      <c r="Q105" s="243">
        <v>0</v>
      </c>
      <c r="R105" s="243">
        <v>0</v>
      </c>
      <c r="S105" s="243">
        <f>L105</f>
        <v>1025000.66</v>
      </c>
      <c r="T105" s="241">
        <v>0</v>
      </c>
      <c r="U105" s="241">
        <v>0</v>
      </c>
      <c r="V105" s="241">
        <v>0</v>
      </c>
      <c r="W105" s="241">
        <v>0</v>
      </c>
      <c r="X105" s="241">
        <v>0</v>
      </c>
      <c r="Y105" s="189" t="b">
        <f t="shared" si="12"/>
        <v>1</v>
      </c>
      <c r="Z105" s="190">
        <f t="shared" si="13"/>
        <v>0.6</v>
      </c>
      <c r="AA105" s="191" t="b">
        <f t="shared" si="14"/>
        <v>1</v>
      </c>
      <c r="AB105" s="191" t="b">
        <f t="shared" si="15"/>
        <v>1</v>
      </c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</row>
    <row r="106" spans="1:467" s="162" customFormat="1" ht="54.95" customHeight="1" x14ac:dyDescent="0.25">
      <c r="A106" s="139">
        <v>104</v>
      </c>
      <c r="B106" s="233" t="s">
        <v>489</v>
      </c>
      <c r="C106" s="234" t="s">
        <v>113</v>
      </c>
      <c r="D106" s="235" t="s">
        <v>490</v>
      </c>
      <c r="E106" s="236">
        <v>3016023</v>
      </c>
      <c r="F106" s="233" t="s">
        <v>290</v>
      </c>
      <c r="G106" s="233" t="s">
        <v>491</v>
      </c>
      <c r="H106" s="236" t="s">
        <v>51</v>
      </c>
      <c r="I106" s="237">
        <v>0.26500000000000001</v>
      </c>
      <c r="J106" s="238" t="s">
        <v>528</v>
      </c>
      <c r="K106" s="250">
        <v>432775.35</v>
      </c>
      <c r="L106" s="239">
        <f t="shared" si="10"/>
        <v>216387.68</v>
      </c>
      <c r="M106" s="239">
        <f t="shared" si="11"/>
        <v>216387.67</v>
      </c>
      <c r="N106" s="240">
        <v>0.5</v>
      </c>
      <c r="O106" s="241">
        <v>0</v>
      </c>
      <c r="P106" s="242">
        <v>0</v>
      </c>
      <c r="Q106" s="243">
        <v>0</v>
      </c>
      <c r="R106" s="243">
        <v>0</v>
      </c>
      <c r="S106" s="243">
        <v>216387.68</v>
      </c>
      <c r="T106" s="241">
        <v>0</v>
      </c>
      <c r="U106" s="241">
        <v>0</v>
      </c>
      <c r="V106" s="241">
        <v>0</v>
      </c>
      <c r="W106" s="241">
        <v>0</v>
      </c>
      <c r="X106" s="241">
        <v>0</v>
      </c>
      <c r="Y106" s="189" t="b">
        <f t="shared" si="12"/>
        <v>1</v>
      </c>
      <c r="Z106" s="190">
        <f t="shared" si="13"/>
        <v>0.5</v>
      </c>
      <c r="AA106" s="191" t="b">
        <f t="shared" si="14"/>
        <v>1</v>
      </c>
      <c r="AB106" s="191" t="b">
        <f t="shared" si="15"/>
        <v>1</v>
      </c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</row>
    <row r="107" spans="1:467" s="162" customFormat="1" ht="54.95" customHeight="1" x14ac:dyDescent="0.25">
      <c r="A107" s="139">
        <v>105</v>
      </c>
      <c r="B107" s="233" t="s">
        <v>492</v>
      </c>
      <c r="C107" s="234" t="s">
        <v>113</v>
      </c>
      <c r="D107" s="235" t="s">
        <v>447</v>
      </c>
      <c r="E107" s="236">
        <v>3007062</v>
      </c>
      <c r="F107" s="233" t="s">
        <v>114</v>
      </c>
      <c r="G107" s="233" t="s">
        <v>493</v>
      </c>
      <c r="H107" s="236" t="s">
        <v>51</v>
      </c>
      <c r="I107" s="237">
        <v>0.77400000000000002</v>
      </c>
      <c r="J107" s="238" t="s">
        <v>198</v>
      </c>
      <c r="K107" s="250">
        <v>820768.96</v>
      </c>
      <c r="L107" s="239">
        <f t="shared" si="10"/>
        <v>492461.38</v>
      </c>
      <c r="M107" s="239">
        <f t="shared" si="11"/>
        <v>328307.58</v>
      </c>
      <c r="N107" s="240">
        <v>0.6</v>
      </c>
      <c r="O107" s="241">
        <v>0</v>
      </c>
      <c r="P107" s="242">
        <v>0</v>
      </c>
      <c r="Q107" s="243">
        <v>0</v>
      </c>
      <c r="R107" s="243">
        <v>0</v>
      </c>
      <c r="S107" s="243">
        <f>L107</f>
        <v>492461.38</v>
      </c>
      <c r="T107" s="241">
        <v>0</v>
      </c>
      <c r="U107" s="241">
        <v>0</v>
      </c>
      <c r="V107" s="241">
        <v>0</v>
      </c>
      <c r="W107" s="241">
        <v>0</v>
      </c>
      <c r="X107" s="241">
        <v>0</v>
      </c>
      <c r="Y107" s="189" t="b">
        <f t="shared" si="12"/>
        <v>1</v>
      </c>
      <c r="Z107" s="190">
        <f t="shared" si="13"/>
        <v>0.6</v>
      </c>
      <c r="AA107" s="191" t="b">
        <f t="shared" si="14"/>
        <v>1</v>
      </c>
      <c r="AB107" s="191" t="b">
        <f t="shared" si="15"/>
        <v>1</v>
      </c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</row>
    <row r="108" spans="1:467" s="313" customFormat="1" ht="54.95" customHeight="1" x14ac:dyDescent="0.25">
      <c r="A108" s="311">
        <v>106</v>
      </c>
      <c r="B108" s="323" t="s">
        <v>661</v>
      </c>
      <c r="C108" s="324" t="s">
        <v>113</v>
      </c>
      <c r="D108" s="325" t="s">
        <v>662</v>
      </c>
      <c r="E108" s="323">
        <v>3010123</v>
      </c>
      <c r="F108" s="325" t="s">
        <v>49</v>
      </c>
      <c r="G108" s="325" t="s">
        <v>663</v>
      </c>
      <c r="H108" s="326" t="s">
        <v>51</v>
      </c>
      <c r="I108" s="327">
        <v>0.82799999999999996</v>
      </c>
      <c r="J108" s="188" t="s">
        <v>700</v>
      </c>
      <c r="K108" s="188">
        <v>1512825.16</v>
      </c>
      <c r="L108" s="328">
        <f t="shared" si="10"/>
        <v>756412.58</v>
      </c>
      <c r="M108" s="329">
        <f t="shared" si="11"/>
        <v>756412.58</v>
      </c>
      <c r="N108" s="245">
        <v>0.5</v>
      </c>
      <c r="O108" s="188">
        <v>0</v>
      </c>
      <c r="P108" s="188">
        <v>0</v>
      </c>
      <c r="Q108" s="188">
        <v>0</v>
      </c>
      <c r="R108" s="188">
        <v>0</v>
      </c>
      <c r="S108" s="330">
        <f t="shared" ref="S108" si="16">L108</f>
        <v>756412.58</v>
      </c>
      <c r="T108" s="188">
        <v>0</v>
      </c>
      <c r="U108" s="188">
        <v>0</v>
      </c>
      <c r="V108" s="188">
        <v>0</v>
      </c>
      <c r="W108" s="188">
        <v>0</v>
      </c>
      <c r="X108" s="188">
        <v>0</v>
      </c>
      <c r="Y108" s="189" t="b">
        <f t="shared" ref="Y108:Y109" si="17">L108=SUM(O108:X108)</f>
        <v>1</v>
      </c>
      <c r="Z108" s="190">
        <f t="shared" ref="Z108:Z109" si="18">ROUND(L108/K108,4)</f>
        <v>0.5</v>
      </c>
      <c r="AA108" s="191" t="b">
        <f t="shared" ref="AA108:AA109" si="19">Z108=N108</f>
        <v>1</v>
      </c>
      <c r="AB108" s="191" t="b">
        <f t="shared" ref="AB108:AB109" si="20">K108=L108+M108</f>
        <v>1</v>
      </c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  <c r="LT108" s="3"/>
      <c r="LU108" s="3"/>
      <c r="LV108" s="3"/>
      <c r="LW108" s="3"/>
      <c r="LX108" s="3"/>
      <c r="LY108" s="3"/>
      <c r="LZ108" s="3"/>
      <c r="MA108" s="3"/>
      <c r="MB108" s="3"/>
      <c r="MC108" s="3"/>
      <c r="MD108" s="3"/>
      <c r="ME108" s="3"/>
      <c r="MF108" s="3"/>
      <c r="MG108" s="3"/>
      <c r="MH108" s="3"/>
      <c r="MI108" s="3"/>
      <c r="MJ108" s="3"/>
      <c r="MK108" s="3"/>
      <c r="ML108" s="3"/>
      <c r="MM108" s="3"/>
      <c r="MN108" s="3"/>
      <c r="MO108" s="3"/>
      <c r="MP108" s="3"/>
      <c r="MQ108" s="3"/>
      <c r="MR108" s="3"/>
      <c r="MS108" s="3"/>
      <c r="MT108" s="3"/>
      <c r="MU108" s="3"/>
      <c r="MV108" s="3"/>
      <c r="MW108" s="3"/>
      <c r="MX108" s="3"/>
      <c r="MY108" s="3"/>
      <c r="MZ108" s="3"/>
      <c r="NA108" s="3"/>
      <c r="NB108" s="3"/>
      <c r="NC108" s="3"/>
      <c r="ND108" s="3"/>
      <c r="NE108" s="3"/>
      <c r="NF108" s="3"/>
      <c r="NG108" s="3"/>
      <c r="NH108" s="3"/>
      <c r="NI108" s="3"/>
      <c r="NJ108" s="3"/>
      <c r="NK108" s="3"/>
      <c r="NL108" s="3"/>
      <c r="NM108" s="3"/>
      <c r="NN108" s="3"/>
      <c r="NO108" s="3"/>
      <c r="NP108" s="3"/>
      <c r="NQ108" s="3"/>
      <c r="NR108" s="3"/>
      <c r="NS108" s="3"/>
      <c r="NT108" s="3"/>
      <c r="NU108" s="3"/>
      <c r="NV108" s="3"/>
      <c r="NW108" s="3"/>
      <c r="NX108" s="3"/>
      <c r="NY108" s="3"/>
      <c r="NZ108" s="3"/>
      <c r="OA108" s="3"/>
      <c r="OB108" s="3"/>
      <c r="OC108" s="3"/>
      <c r="OD108" s="3"/>
      <c r="OE108" s="3"/>
      <c r="OF108" s="3"/>
      <c r="OG108" s="3"/>
      <c r="OH108" s="3"/>
      <c r="OI108" s="3"/>
      <c r="OJ108" s="3"/>
      <c r="OK108" s="3"/>
      <c r="OL108" s="3"/>
      <c r="OM108" s="3"/>
      <c r="ON108" s="3"/>
      <c r="OO108" s="3"/>
      <c r="OP108" s="3"/>
      <c r="OQ108" s="3"/>
      <c r="OR108" s="3"/>
      <c r="OS108" s="3"/>
      <c r="OT108" s="3"/>
      <c r="OU108" s="3"/>
      <c r="OV108" s="3"/>
      <c r="OW108" s="3"/>
      <c r="OX108" s="3"/>
      <c r="OY108" s="3"/>
      <c r="OZ108" s="3"/>
      <c r="PA108" s="3"/>
      <c r="PB108" s="3"/>
      <c r="PC108" s="3"/>
      <c r="PD108" s="3"/>
      <c r="PE108" s="3"/>
      <c r="PF108" s="3"/>
      <c r="PG108" s="3"/>
      <c r="PH108" s="3"/>
      <c r="PI108" s="3"/>
      <c r="PJ108" s="3"/>
      <c r="PK108" s="3"/>
      <c r="PL108" s="3"/>
      <c r="PM108" s="3"/>
      <c r="PN108" s="3"/>
      <c r="PO108" s="3"/>
      <c r="PP108" s="3"/>
      <c r="PQ108" s="3"/>
      <c r="PR108" s="3"/>
      <c r="PS108" s="3"/>
      <c r="PT108" s="3"/>
      <c r="PU108" s="3"/>
      <c r="PV108" s="3"/>
      <c r="PW108" s="3"/>
      <c r="PX108" s="3"/>
      <c r="PY108" s="3"/>
      <c r="PZ108" s="3"/>
      <c r="QA108" s="3"/>
      <c r="QB108" s="3"/>
      <c r="QC108" s="3"/>
      <c r="QD108" s="3"/>
      <c r="QE108" s="3"/>
      <c r="QF108" s="3"/>
      <c r="QG108" s="3"/>
      <c r="QH108" s="3"/>
      <c r="QI108" s="3"/>
      <c r="QJ108" s="3"/>
      <c r="QK108" s="3"/>
      <c r="QL108" s="3"/>
      <c r="QM108" s="3"/>
      <c r="QN108" s="3"/>
      <c r="QO108" s="3"/>
      <c r="QP108" s="3"/>
      <c r="QQ108" s="3"/>
      <c r="QR108" s="3"/>
      <c r="QS108" s="3"/>
      <c r="QT108" s="3"/>
      <c r="QU108" s="3"/>
      <c r="QV108" s="3"/>
      <c r="QW108" s="3"/>
      <c r="QX108" s="3"/>
      <c r="QY108" s="3"/>
    </row>
    <row r="109" spans="1:467" s="315" customFormat="1" ht="54.95" customHeight="1" x14ac:dyDescent="0.25">
      <c r="A109" s="311">
        <v>107</v>
      </c>
      <c r="B109" s="312"/>
      <c r="C109" s="324" t="s">
        <v>113</v>
      </c>
      <c r="D109" s="325" t="s">
        <v>707</v>
      </c>
      <c r="E109" s="312">
        <v>3010123</v>
      </c>
      <c r="F109" s="325" t="s">
        <v>49</v>
      </c>
      <c r="G109" s="325" t="s">
        <v>708</v>
      </c>
      <c r="H109" s="331" t="s">
        <v>71</v>
      </c>
      <c r="I109" s="332"/>
      <c r="J109" s="333">
        <v>2023</v>
      </c>
      <c r="K109" s="188">
        <v>1078757</v>
      </c>
      <c r="L109" s="188">
        <v>539378.5</v>
      </c>
      <c r="M109" s="188">
        <v>539378.5</v>
      </c>
      <c r="N109" s="245">
        <v>0.5</v>
      </c>
      <c r="O109" s="334">
        <v>0</v>
      </c>
      <c r="P109" s="335">
        <v>0</v>
      </c>
      <c r="Q109" s="334">
        <v>0</v>
      </c>
      <c r="R109" s="334">
        <v>0</v>
      </c>
      <c r="S109" s="336">
        <v>539378.5</v>
      </c>
      <c r="T109" s="334">
        <v>0</v>
      </c>
      <c r="U109" s="334">
        <v>0</v>
      </c>
      <c r="V109" s="334">
        <v>0</v>
      </c>
      <c r="W109" s="334">
        <v>0</v>
      </c>
      <c r="X109" s="334">
        <v>0</v>
      </c>
      <c r="Y109" s="189" t="b">
        <f t="shared" si="17"/>
        <v>1</v>
      </c>
      <c r="Z109" s="190">
        <f t="shared" si="18"/>
        <v>0.5</v>
      </c>
      <c r="AA109" s="191" t="b">
        <f t="shared" si="19"/>
        <v>1</v>
      </c>
      <c r="AB109" s="191" t="b">
        <f t="shared" si="20"/>
        <v>1</v>
      </c>
      <c r="AC109" s="314"/>
      <c r="AD109" s="314"/>
      <c r="AE109" s="314"/>
      <c r="AF109" s="314"/>
      <c r="AG109" s="314"/>
      <c r="AH109" s="314"/>
      <c r="AI109" s="314"/>
      <c r="AJ109" s="314"/>
      <c r="AK109" s="314"/>
      <c r="AL109" s="314"/>
      <c r="AM109" s="314"/>
      <c r="AN109" s="314"/>
      <c r="AO109" s="314"/>
      <c r="AP109" s="314"/>
      <c r="AQ109" s="314"/>
      <c r="AR109" s="314"/>
      <c r="AS109" s="314"/>
      <c r="AT109" s="314"/>
      <c r="AU109" s="314"/>
      <c r="AV109" s="314"/>
      <c r="AW109" s="314"/>
      <c r="AX109" s="314"/>
      <c r="AY109" s="314"/>
      <c r="AZ109" s="314"/>
      <c r="BA109" s="314"/>
      <c r="BB109" s="314"/>
      <c r="BC109" s="314"/>
      <c r="BD109" s="314"/>
      <c r="BE109" s="314"/>
      <c r="BF109" s="314"/>
      <c r="BG109" s="314"/>
      <c r="BH109" s="314"/>
      <c r="BI109" s="314"/>
      <c r="BJ109" s="314"/>
      <c r="BK109" s="314"/>
      <c r="BL109" s="314"/>
      <c r="BM109" s="314"/>
      <c r="BN109" s="314"/>
      <c r="BO109" s="314"/>
      <c r="BP109" s="314"/>
      <c r="BQ109" s="314"/>
      <c r="BR109" s="314"/>
      <c r="BS109" s="314"/>
      <c r="BT109" s="314"/>
      <c r="BU109" s="314"/>
      <c r="BV109" s="314"/>
      <c r="BW109" s="314"/>
      <c r="BX109" s="314"/>
      <c r="BY109" s="314"/>
      <c r="BZ109" s="314"/>
      <c r="CA109" s="314"/>
      <c r="CB109" s="314"/>
      <c r="CC109" s="314"/>
      <c r="CD109" s="314"/>
      <c r="CE109" s="314"/>
      <c r="CF109" s="314"/>
      <c r="CG109" s="314"/>
      <c r="CH109" s="314"/>
      <c r="CI109" s="314"/>
      <c r="CJ109" s="314"/>
      <c r="CK109" s="314"/>
      <c r="CL109" s="314"/>
      <c r="CM109" s="314"/>
      <c r="CN109" s="314"/>
      <c r="CO109" s="314"/>
      <c r="CP109" s="314"/>
      <c r="CQ109" s="314"/>
      <c r="CR109" s="314"/>
      <c r="CS109" s="314"/>
      <c r="CT109" s="314"/>
      <c r="CU109" s="314"/>
      <c r="CV109" s="314"/>
      <c r="CW109" s="314"/>
      <c r="CX109" s="314"/>
      <c r="CY109" s="314"/>
      <c r="CZ109" s="314"/>
      <c r="DA109" s="314"/>
      <c r="DB109" s="314"/>
      <c r="DC109" s="314"/>
      <c r="DD109" s="314"/>
      <c r="DE109" s="314"/>
      <c r="DF109" s="314"/>
      <c r="DG109" s="314"/>
      <c r="DH109" s="314"/>
      <c r="DI109" s="314"/>
      <c r="DJ109" s="314"/>
      <c r="DK109" s="314"/>
      <c r="DL109" s="314"/>
      <c r="DM109" s="314"/>
      <c r="DN109" s="314"/>
      <c r="DO109" s="314"/>
      <c r="DP109" s="314"/>
      <c r="DQ109" s="314"/>
      <c r="DR109" s="314"/>
      <c r="DS109" s="314"/>
      <c r="DT109" s="314"/>
      <c r="DU109" s="314"/>
      <c r="DV109" s="314"/>
      <c r="DW109" s="314"/>
      <c r="DX109" s="314"/>
      <c r="DY109" s="314"/>
      <c r="DZ109" s="314"/>
      <c r="EA109" s="314"/>
      <c r="EB109" s="314"/>
      <c r="EC109" s="314"/>
      <c r="ED109" s="314"/>
      <c r="EE109" s="314"/>
      <c r="EF109" s="314"/>
      <c r="EG109" s="314"/>
      <c r="EH109" s="314"/>
      <c r="EI109" s="314"/>
      <c r="EJ109" s="314"/>
      <c r="EK109" s="314"/>
      <c r="EL109" s="314"/>
      <c r="EM109" s="314"/>
      <c r="EN109" s="314"/>
      <c r="EO109" s="314"/>
      <c r="EP109" s="314"/>
      <c r="EQ109" s="314"/>
      <c r="ER109" s="314"/>
      <c r="ES109" s="314"/>
      <c r="ET109" s="314"/>
      <c r="EU109" s="314"/>
      <c r="EV109" s="314"/>
      <c r="EW109" s="314"/>
      <c r="EX109" s="314"/>
      <c r="EY109" s="314"/>
      <c r="EZ109" s="314"/>
      <c r="FA109" s="314"/>
      <c r="FB109" s="314"/>
      <c r="FC109" s="314"/>
      <c r="FD109" s="314"/>
      <c r="FE109" s="314"/>
      <c r="FF109" s="314"/>
      <c r="FG109" s="314"/>
      <c r="FH109" s="314"/>
      <c r="FI109" s="314"/>
      <c r="FJ109" s="314"/>
      <c r="FK109" s="314"/>
      <c r="FL109" s="314"/>
      <c r="FM109" s="314"/>
      <c r="FN109" s="314"/>
      <c r="FO109" s="314"/>
      <c r="FP109" s="314"/>
      <c r="FQ109" s="314"/>
      <c r="FR109" s="314"/>
      <c r="FS109" s="314"/>
      <c r="FT109" s="314"/>
      <c r="FU109" s="314"/>
      <c r="FV109" s="314"/>
      <c r="FW109" s="314"/>
      <c r="FX109" s="314"/>
      <c r="FY109" s="314"/>
      <c r="FZ109" s="314"/>
      <c r="GA109" s="314"/>
      <c r="GB109" s="314"/>
      <c r="GC109" s="314"/>
      <c r="GD109" s="314"/>
      <c r="GE109" s="314"/>
      <c r="GF109" s="314"/>
      <c r="GG109" s="314"/>
      <c r="GH109" s="314"/>
      <c r="GI109" s="314"/>
      <c r="GJ109" s="314"/>
      <c r="GK109" s="314"/>
      <c r="GL109" s="314"/>
      <c r="GM109" s="314"/>
      <c r="GN109" s="314"/>
      <c r="GO109" s="314"/>
      <c r="GP109" s="314"/>
      <c r="GQ109" s="314"/>
      <c r="GR109" s="314"/>
      <c r="GS109" s="314"/>
      <c r="GT109" s="314"/>
      <c r="GU109" s="314"/>
      <c r="GV109" s="314"/>
      <c r="GW109" s="314"/>
      <c r="GX109" s="314"/>
      <c r="GY109" s="314"/>
      <c r="GZ109" s="314"/>
      <c r="HA109" s="314"/>
      <c r="HB109" s="314"/>
      <c r="HC109" s="314"/>
      <c r="HD109" s="314"/>
      <c r="HE109" s="314"/>
      <c r="HF109" s="314"/>
      <c r="HG109" s="314"/>
      <c r="HH109" s="314"/>
      <c r="HI109" s="314"/>
      <c r="HJ109" s="314"/>
      <c r="HK109" s="314"/>
      <c r="HL109" s="314"/>
      <c r="HM109" s="314"/>
      <c r="HN109" s="314"/>
      <c r="HO109" s="314"/>
      <c r="HP109" s="314"/>
      <c r="HQ109" s="314"/>
      <c r="HR109" s="314"/>
      <c r="HS109" s="314"/>
      <c r="HT109" s="314"/>
      <c r="HU109" s="314"/>
      <c r="HV109" s="314"/>
      <c r="HW109" s="314"/>
      <c r="HX109" s="314"/>
      <c r="HY109" s="314"/>
      <c r="HZ109" s="314"/>
      <c r="IA109" s="314"/>
      <c r="IB109" s="314"/>
      <c r="IC109" s="314"/>
      <c r="ID109" s="314"/>
      <c r="IE109" s="314"/>
      <c r="IF109" s="314"/>
      <c r="IG109" s="314"/>
      <c r="IH109" s="314"/>
      <c r="II109" s="314"/>
      <c r="IJ109" s="314"/>
      <c r="IK109" s="314"/>
      <c r="IL109" s="314"/>
      <c r="IM109" s="314"/>
      <c r="IN109" s="314"/>
      <c r="IO109" s="314"/>
      <c r="IP109" s="314"/>
      <c r="IQ109" s="314"/>
      <c r="IR109" s="314"/>
      <c r="IS109" s="314"/>
      <c r="IT109" s="314"/>
      <c r="IU109" s="314"/>
      <c r="IV109" s="314"/>
      <c r="IW109" s="314"/>
      <c r="IX109" s="314"/>
      <c r="IY109" s="314"/>
      <c r="IZ109" s="314"/>
      <c r="JA109" s="314"/>
      <c r="JB109" s="314"/>
      <c r="JC109" s="314"/>
      <c r="JD109" s="314"/>
      <c r="JE109" s="314"/>
      <c r="JF109" s="314"/>
      <c r="JG109" s="314"/>
      <c r="JH109" s="314"/>
      <c r="JI109" s="314"/>
      <c r="JJ109" s="314"/>
      <c r="JK109" s="314"/>
      <c r="JL109" s="314"/>
      <c r="JM109" s="314"/>
      <c r="JN109" s="314"/>
      <c r="JO109" s="314"/>
      <c r="JP109" s="314"/>
      <c r="JQ109" s="314"/>
      <c r="JR109" s="314"/>
      <c r="JS109" s="314"/>
      <c r="JT109" s="314"/>
      <c r="JU109" s="314"/>
      <c r="JV109" s="314"/>
      <c r="JW109" s="314"/>
      <c r="JX109" s="314"/>
      <c r="JY109" s="314"/>
      <c r="JZ109" s="314"/>
      <c r="KA109" s="314"/>
      <c r="KB109" s="314"/>
      <c r="KC109" s="314"/>
      <c r="KD109" s="314"/>
      <c r="KE109" s="314"/>
      <c r="KF109" s="314"/>
      <c r="KG109" s="314"/>
      <c r="KH109" s="314"/>
      <c r="KI109" s="314"/>
      <c r="KJ109" s="314"/>
      <c r="KK109" s="314"/>
      <c r="KL109" s="314"/>
      <c r="KM109" s="314"/>
      <c r="KN109" s="314"/>
      <c r="KO109" s="314"/>
      <c r="KP109" s="314"/>
      <c r="KQ109" s="314"/>
      <c r="KR109" s="314"/>
      <c r="KS109" s="314"/>
      <c r="KT109" s="314"/>
      <c r="KU109" s="314"/>
      <c r="KV109" s="314"/>
      <c r="KW109" s="314"/>
      <c r="KX109" s="314"/>
      <c r="KY109" s="314"/>
      <c r="KZ109" s="314"/>
      <c r="LA109" s="314"/>
      <c r="LB109" s="314"/>
      <c r="LC109" s="314"/>
      <c r="LD109" s="314"/>
      <c r="LE109" s="314"/>
      <c r="LF109" s="314"/>
      <c r="LG109" s="314"/>
      <c r="LH109" s="314"/>
      <c r="LI109" s="314"/>
      <c r="LJ109" s="314"/>
      <c r="LK109" s="314"/>
      <c r="LL109" s="314"/>
      <c r="LM109" s="314"/>
      <c r="LN109" s="314"/>
      <c r="LO109" s="314"/>
      <c r="LP109" s="314"/>
      <c r="LQ109" s="314"/>
      <c r="LR109" s="314"/>
      <c r="LS109" s="314"/>
      <c r="LT109" s="314"/>
      <c r="LU109" s="314"/>
      <c r="LV109" s="314"/>
      <c r="LW109" s="314"/>
      <c r="LX109" s="314"/>
      <c r="LY109" s="314"/>
      <c r="LZ109" s="314"/>
      <c r="MA109" s="314"/>
      <c r="MB109" s="314"/>
      <c r="MC109" s="314"/>
      <c r="MD109" s="314"/>
      <c r="ME109" s="314"/>
      <c r="MF109" s="314"/>
      <c r="MG109" s="314"/>
      <c r="MH109" s="314"/>
      <c r="MI109" s="314"/>
      <c r="MJ109" s="314"/>
      <c r="MK109" s="314"/>
      <c r="ML109" s="314"/>
      <c r="MM109" s="314"/>
      <c r="MN109" s="314"/>
      <c r="MO109" s="314"/>
      <c r="MP109" s="314"/>
      <c r="MQ109" s="314"/>
      <c r="MR109" s="314"/>
      <c r="MS109" s="314"/>
      <c r="MT109" s="314"/>
      <c r="MU109" s="314"/>
      <c r="MV109" s="314"/>
      <c r="MW109" s="314"/>
      <c r="MX109" s="314"/>
      <c r="MY109" s="314"/>
      <c r="MZ109" s="314"/>
      <c r="NA109" s="314"/>
      <c r="NB109" s="314"/>
      <c r="NC109" s="314"/>
      <c r="ND109" s="314"/>
      <c r="NE109" s="314"/>
      <c r="NF109" s="314"/>
      <c r="NG109" s="314"/>
      <c r="NH109" s="314"/>
      <c r="NI109" s="314"/>
      <c r="NJ109" s="314"/>
      <c r="NK109" s="314"/>
      <c r="NL109" s="314"/>
      <c r="NM109" s="314"/>
      <c r="NN109" s="314"/>
      <c r="NO109" s="314"/>
      <c r="NP109" s="314"/>
      <c r="NQ109" s="314"/>
      <c r="NR109" s="314"/>
      <c r="NS109" s="314"/>
      <c r="NT109" s="314"/>
      <c r="NU109" s="314"/>
      <c r="NV109" s="314"/>
      <c r="NW109" s="314"/>
      <c r="NX109" s="314"/>
      <c r="NY109" s="314"/>
      <c r="NZ109" s="314"/>
      <c r="OA109" s="314"/>
      <c r="OB109" s="314"/>
      <c r="OC109" s="314"/>
      <c r="OD109" s="314"/>
      <c r="OE109" s="314"/>
      <c r="OF109" s="314"/>
      <c r="OG109" s="314"/>
      <c r="OH109" s="314"/>
      <c r="OI109" s="314"/>
      <c r="OJ109" s="314"/>
      <c r="OK109" s="314"/>
      <c r="OL109" s="314"/>
      <c r="OM109" s="314"/>
      <c r="ON109" s="314"/>
      <c r="OO109" s="314"/>
      <c r="OP109" s="314"/>
      <c r="OQ109" s="314"/>
      <c r="OR109" s="314"/>
      <c r="OS109" s="314"/>
      <c r="OT109" s="314"/>
      <c r="OU109" s="314"/>
      <c r="OV109" s="314"/>
      <c r="OW109" s="314"/>
      <c r="OX109" s="314"/>
      <c r="OY109" s="314"/>
      <c r="OZ109" s="314"/>
      <c r="PA109" s="314"/>
      <c r="PB109" s="314"/>
      <c r="PC109" s="314"/>
      <c r="PD109" s="314"/>
      <c r="PE109" s="314"/>
      <c r="PF109" s="314"/>
      <c r="PG109" s="314"/>
      <c r="PH109" s="314"/>
      <c r="PI109" s="314"/>
      <c r="PJ109" s="314"/>
      <c r="PK109" s="314"/>
      <c r="PL109" s="314"/>
      <c r="PM109" s="314"/>
      <c r="PN109" s="314"/>
      <c r="PO109" s="314"/>
      <c r="PP109" s="314"/>
      <c r="PQ109" s="314"/>
      <c r="PR109" s="314"/>
      <c r="PS109" s="314"/>
      <c r="PT109" s="314"/>
      <c r="PU109" s="314"/>
      <c r="PV109" s="314"/>
      <c r="PW109" s="314"/>
      <c r="PX109" s="314"/>
      <c r="PY109" s="314"/>
      <c r="PZ109" s="314"/>
      <c r="QA109" s="314"/>
      <c r="QB109" s="314"/>
      <c r="QC109" s="314"/>
      <c r="QD109" s="314"/>
      <c r="QE109" s="314"/>
      <c r="QF109" s="314"/>
      <c r="QG109" s="314"/>
      <c r="QH109" s="314"/>
      <c r="QI109" s="314"/>
      <c r="QJ109" s="314"/>
      <c r="QK109" s="314"/>
      <c r="QL109" s="314"/>
      <c r="QM109" s="314"/>
      <c r="QN109" s="314"/>
      <c r="QO109" s="314"/>
      <c r="QP109" s="314"/>
      <c r="QQ109" s="314"/>
      <c r="QR109" s="314"/>
      <c r="QS109" s="314"/>
      <c r="QT109" s="314"/>
      <c r="QU109" s="314"/>
      <c r="QV109" s="314"/>
      <c r="QW109" s="314"/>
      <c r="QX109" s="314"/>
      <c r="QY109" s="314"/>
    </row>
    <row r="110" spans="1:467" s="160" customFormat="1" ht="54.95" customHeight="1" x14ac:dyDescent="0.25">
      <c r="A110" s="149">
        <v>108</v>
      </c>
      <c r="B110" s="221" t="s">
        <v>494</v>
      </c>
      <c r="C110" s="219" t="s">
        <v>208</v>
      </c>
      <c r="D110" s="220" t="s">
        <v>469</v>
      </c>
      <c r="E110" s="218">
        <v>3028011</v>
      </c>
      <c r="F110" s="221" t="s">
        <v>153</v>
      </c>
      <c r="G110" s="221" t="s">
        <v>495</v>
      </c>
      <c r="H110" s="218" t="s">
        <v>71</v>
      </c>
      <c r="I110" s="222">
        <v>1.337</v>
      </c>
      <c r="J110" s="223" t="s">
        <v>529</v>
      </c>
      <c r="K110" s="306">
        <v>12670797.42</v>
      </c>
      <c r="L110" s="229">
        <f t="shared" ref="L110" si="21">ROUND(K110*N110,2)</f>
        <v>10136637.939999999</v>
      </c>
      <c r="M110" s="229">
        <f t="shared" ref="M110" si="22">K110-L110</f>
        <v>2534159.48</v>
      </c>
      <c r="N110" s="225">
        <v>0.8</v>
      </c>
      <c r="O110" s="231">
        <v>0</v>
      </c>
      <c r="P110" s="227">
        <v>0</v>
      </c>
      <c r="Q110" s="224">
        <v>0</v>
      </c>
      <c r="R110" s="224">
        <v>0</v>
      </c>
      <c r="S110" s="224">
        <v>6624329.4299999997</v>
      </c>
      <c r="T110" s="231">
        <v>3512308.51</v>
      </c>
      <c r="U110" s="231">
        <v>0</v>
      </c>
      <c r="V110" s="231">
        <v>0</v>
      </c>
      <c r="W110" s="231">
        <v>0</v>
      </c>
      <c r="X110" s="231">
        <v>0</v>
      </c>
      <c r="Y110" s="189" t="b">
        <f t="shared" si="12"/>
        <v>1</v>
      </c>
      <c r="Z110" s="190">
        <f t="shared" si="13"/>
        <v>0.8</v>
      </c>
      <c r="AA110" s="191" t="b">
        <f t="shared" si="14"/>
        <v>1</v>
      </c>
      <c r="AB110" s="191" t="b">
        <f t="shared" si="15"/>
        <v>1</v>
      </c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  <c r="LN110"/>
      <c r="LO110"/>
      <c r="LP110"/>
      <c r="LQ110"/>
      <c r="LR110"/>
      <c r="LS110"/>
      <c r="LT110"/>
      <c r="LU110"/>
      <c r="LV110"/>
      <c r="LW110"/>
      <c r="LX110"/>
      <c r="LY110"/>
      <c r="LZ110"/>
      <c r="MA110"/>
      <c r="MB110"/>
      <c r="MC110"/>
      <c r="MD110"/>
      <c r="ME110"/>
      <c r="MF110"/>
      <c r="MG110"/>
      <c r="MH110"/>
      <c r="MI110"/>
      <c r="MJ110"/>
      <c r="MK110"/>
      <c r="ML110"/>
      <c r="MM110"/>
      <c r="MN110"/>
      <c r="MO110"/>
      <c r="MP110"/>
      <c r="MQ110"/>
      <c r="MR110"/>
      <c r="MS110"/>
      <c r="MT110"/>
      <c r="MU110"/>
      <c r="MV110"/>
      <c r="MW110"/>
      <c r="MX110"/>
      <c r="MY110"/>
      <c r="MZ110"/>
      <c r="NA110"/>
      <c r="NB110"/>
      <c r="NC110"/>
      <c r="ND110"/>
      <c r="NE110"/>
      <c r="NF110"/>
      <c r="NG110"/>
      <c r="NH110"/>
      <c r="NI110"/>
      <c r="NJ110"/>
      <c r="NK110"/>
      <c r="NL110"/>
      <c r="NM110"/>
      <c r="NN110"/>
      <c r="NO110"/>
      <c r="NP110"/>
      <c r="NQ110"/>
      <c r="NR110"/>
      <c r="NS110"/>
      <c r="NT110"/>
      <c r="NU110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OK110"/>
      <c r="OL110"/>
      <c r="OM110"/>
      <c r="ON110"/>
      <c r="OO110"/>
      <c r="OP110"/>
      <c r="OQ110"/>
      <c r="OR110"/>
      <c r="OS110"/>
      <c r="OT110"/>
      <c r="OU110"/>
      <c r="OV110"/>
      <c r="OW110"/>
      <c r="OX110"/>
      <c r="OY110"/>
      <c r="OZ110"/>
      <c r="PA110"/>
      <c r="PB110"/>
      <c r="PC110"/>
      <c r="PD110"/>
      <c r="PE110"/>
      <c r="PF110"/>
      <c r="PG110"/>
      <c r="PH110"/>
      <c r="PI110"/>
      <c r="PJ110"/>
      <c r="PK110"/>
      <c r="PL110"/>
      <c r="PM110"/>
      <c r="PN110"/>
      <c r="PO110"/>
      <c r="PP110"/>
      <c r="PQ110"/>
      <c r="PR110"/>
      <c r="PS110"/>
      <c r="PT110"/>
      <c r="PU110"/>
      <c r="PV110"/>
      <c r="PW110"/>
      <c r="PX110"/>
      <c r="PY110"/>
      <c r="PZ110"/>
      <c r="QA110"/>
      <c r="QB110"/>
      <c r="QC110"/>
      <c r="QD110"/>
      <c r="QE110"/>
      <c r="QF110"/>
      <c r="QG110"/>
      <c r="QH110"/>
      <c r="QI110"/>
      <c r="QJ110"/>
      <c r="QK110"/>
      <c r="QL110"/>
      <c r="QM110"/>
      <c r="QN110"/>
      <c r="QO110"/>
      <c r="QP110"/>
      <c r="QQ110"/>
      <c r="QR110"/>
      <c r="QS110"/>
      <c r="QT110"/>
      <c r="QU110"/>
      <c r="QV110"/>
      <c r="QW110"/>
      <c r="QX110"/>
      <c r="QY110"/>
    </row>
    <row r="111" spans="1:467" ht="20.100000000000001" customHeight="1" x14ac:dyDescent="0.25">
      <c r="A111" s="399" t="s">
        <v>44</v>
      </c>
      <c r="B111" s="400"/>
      <c r="C111" s="400"/>
      <c r="D111" s="400"/>
      <c r="E111" s="400"/>
      <c r="F111" s="400"/>
      <c r="G111" s="400"/>
      <c r="H111" s="401"/>
      <c r="I111" s="337">
        <f>SUM(I3:I110)</f>
        <v>86.48</v>
      </c>
      <c r="J111" s="338"/>
      <c r="K111" s="254">
        <f>SUM(K3:K110)</f>
        <v>286368713.56</v>
      </c>
      <c r="L111" s="254">
        <f>SUM(L3:L110)</f>
        <v>164719151.75999999</v>
      </c>
      <c r="M111" s="254">
        <f>SUM(M3:M110)</f>
        <v>121649561.8</v>
      </c>
      <c r="N111" s="202" t="s">
        <v>14</v>
      </c>
      <c r="O111" s="254">
        <f t="shared" ref="O111:T111" si="23">SUM(O3:O110)</f>
        <v>0</v>
      </c>
      <c r="P111" s="254">
        <f t="shared" si="23"/>
        <v>78432.23</v>
      </c>
      <c r="Q111" s="255">
        <f t="shared" si="23"/>
        <v>446289</v>
      </c>
      <c r="R111" s="255">
        <f t="shared" si="23"/>
        <v>14868625.939999999</v>
      </c>
      <c r="S111" s="255">
        <f t="shared" si="23"/>
        <v>126830309.72</v>
      </c>
      <c r="T111" s="255">
        <f t="shared" si="23"/>
        <v>22495494.870000001</v>
      </c>
      <c r="U111" s="255">
        <f t="shared" ref="U111:X111" si="24">SUM(U3:U110)</f>
        <v>0</v>
      </c>
      <c r="V111" s="255">
        <f t="shared" si="24"/>
        <v>0</v>
      </c>
      <c r="W111" s="255">
        <f t="shared" si="24"/>
        <v>0</v>
      </c>
      <c r="X111" s="255">
        <f t="shared" si="24"/>
        <v>0</v>
      </c>
      <c r="Y111" s="184" t="b">
        <f t="shared" ref="Y111:Y113" si="25">L111=SUM(O111:X111)</f>
        <v>1</v>
      </c>
      <c r="Z111" s="192">
        <f t="shared" ref="Z111:Z113" si="26">ROUND(L111/K111,4)</f>
        <v>0.57999999999999996</v>
      </c>
      <c r="AA111" s="193" t="s">
        <v>14</v>
      </c>
      <c r="AB111" s="193" t="b">
        <f t="shared" ref="AB111:AB113" si="27">K111=L111+M111</f>
        <v>1</v>
      </c>
    </row>
    <row r="112" spans="1:467" ht="20.100000000000001" customHeight="1" x14ac:dyDescent="0.25">
      <c r="A112" s="393" t="s">
        <v>37</v>
      </c>
      <c r="B112" s="394"/>
      <c r="C112" s="394"/>
      <c r="D112" s="394"/>
      <c r="E112" s="394"/>
      <c r="F112" s="394"/>
      <c r="G112" s="394"/>
      <c r="H112" s="395"/>
      <c r="I112" s="339">
        <f>SUMIF($C$3:$C$110,"K",I3:I110)</f>
        <v>9.6780000000000008</v>
      </c>
      <c r="J112" s="209" t="s">
        <v>14</v>
      </c>
      <c r="K112" s="256">
        <f>SUMIF($C$3:$C$110,"K",K3:K110)</f>
        <v>57628413.219999999</v>
      </c>
      <c r="L112" s="256">
        <f>SUMIF($C$3:$C$110,"K",L3:L110)</f>
        <v>30793772.399999999</v>
      </c>
      <c r="M112" s="256">
        <f>SUMIF($C$3:$C$110,"K",M3:M110)</f>
        <v>26834640.82</v>
      </c>
      <c r="N112" s="212" t="s">
        <v>14</v>
      </c>
      <c r="O112" s="256">
        <f t="shared" ref="O112:T112" si="28">SUMIF($C$3:$C$110,"K",O3:O110)</f>
        <v>0</v>
      </c>
      <c r="P112" s="256">
        <f t="shared" si="28"/>
        <v>78432.23</v>
      </c>
      <c r="Q112" s="257">
        <f t="shared" si="28"/>
        <v>446289</v>
      </c>
      <c r="R112" s="257">
        <f t="shared" si="28"/>
        <v>14868625.939999999</v>
      </c>
      <c r="S112" s="257">
        <f t="shared" si="28"/>
        <v>11705431.41</v>
      </c>
      <c r="T112" s="257">
        <f t="shared" si="28"/>
        <v>3694993.82</v>
      </c>
      <c r="U112" s="257">
        <f t="shared" ref="U112:X112" si="29">SUMIF($C$3:$C$110,"K",U3:U110)</f>
        <v>0</v>
      </c>
      <c r="V112" s="257">
        <f t="shared" si="29"/>
        <v>0</v>
      </c>
      <c r="W112" s="257">
        <f t="shared" si="29"/>
        <v>0</v>
      </c>
      <c r="X112" s="257">
        <f t="shared" si="29"/>
        <v>0</v>
      </c>
      <c r="Y112" s="184" t="b">
        <f t="shared" ref="Y112" si="30">L112=SUM(O112:X112)</f>
        <v>1</v>
      </c>
      <c r="Z112" s="192">
        <f t="shared" ref="Z112" si="31">ROUND(L112/K112,4)</f>
        <v>0.53</v>
      </c>
      <c r="AA112" s="193" t="s">
        <v>14</v>
      </c>
      <c r="AB112" s="193" t="b">
        <f t="shared" ref="AB112" si="32">K112=L112+M112</f>
        <v>1</v>
      </c>
    </row>
    <row r="113" spans="1:28" ht="20.100000000000001" customHeight="1" x14ac:dyDescent="0.25">
      <c r="A113" s="396" t="s">
        <v>38</v>
      </c>
      <c r="B113" s="397"/>
      <c r="C113" s="397"/>
      <c r="D113" s="397"/>
      <c r="E113" s="397"/>
      <c r="F113" s="397"/>
      <c r="G113" s="397"/>
      <c r="H113" s="398"/>
      <c r="I113" s="340">
        <f>SUMIF($C$3:$C$110,"N",I3:I110)</f>
        <v>62.115000000000002</v>
      </c>
      <c r="J113" s="204" t="s">
        <v>14</v>
      </c>
      <c r="K113" s="258">
        <f>SUMIF($C$3:$C$110,"N",K3:K110)</f>
        <v>173000064.06999999</v>
      </c>
      <c r="L113" s="258">
        <f>SUMIF($C$3:$C$110,"N",L3:L110)</f>
        <v>96868809.719999999</v>
      </c>
      <c r="M113" s="258">
        <f>SUMIF($C$3:$C$110,"N",M3:M110)</f>
        <v>76131254.349999994</v>
      </c>
      <c r="N113" s="207" t="s">
        <v>14</v>
      </c>
      <c r="O113" s="258">
        <f t="shared" ref="O113:T113" si="33">SUMIF($C$3:$C$110,"N",O3:O110)</f>
        <v>0</v>
      </c>
      <c r="P113" s="258">
        <f t="shared" si="33"/>
        <v>0</v>
      </c>
      <c r="Q113" s="259">
        <f t="shared" si="33"/>
        <v>0</v>
      </c>
      <c r="R113" s="259">
        <f t="shared" si="33"/>
        <v>0</v>
      </c>
      <c r="S113" s="259">
        <f t="shared" si="33"/>
        <v>96868809.719999999</v>
      </c>
      <c r="T113" s="259">
        <f t="shared" si="33"/>
        <v>0</v>
      </c>
      <c r="U113" s="259">
        <f t="shared" ref="U113:X113" si="34">SUMIF($C$3:$C$110,"N",U3:U110)</f>
        <v>0</v>
      </c>
      <c r="V113" s="259">
        <f t="shared" si="34"/>
        <v>0</v>
      </c>
      <c r="W113" s="259">
        <f t="shared" si="34"/>
        <v>0</v>
      </c>
      <c r="X113" s="259">
        <f t="shared" si="34"/>
        <v>0</v>
      </c>
      <c r="Y113" s="184" t="b">
        <f t="shared" si="25"/>
        <v>1</v>
      </c>
      <c r="Z113" s="192">
        <f t="shared" si="26"/>
        <v>0.56000000000000005</v>
      </c>
      <c r="AA113" s="193" t="s">
        <v>14</v>
      </c>
      <c r="AB113" s="193" t="b">
        <f t="shared" si="27"/>
        <v>1</v>
      </c>
    </row>
    <row r="114" spans="1:28" ht="20.100000000000001" customHeight="1" x14ac:dyDescent="0.25">
      <c r="A114" s="393" t="s">
        <v>39</v>
      </c>
      <c r="B114" s="394"/>
      <c r="C114" s="394"/>
      <c r="D114" s="394"/>
      <c r="E114" s="394"/>
      <c r="F114" s="394"/>
      <c r="G114" s="394"/>
      <c r="H114" s="395"/>
      <c r="I114" s="339">
        <f>SUMIF($C$3:$C$110,"W",I3:I110)</f>
        <v>14.686999999999999</v>
      </c>
      <c r="J114" s="209" t="s">
        <v>14</v>
      </c>
      <c r="K114" s="256">
        <f>SUMIF($C$3:$C$110,"W",K3:K110)</f>
        <v>55740236.270000003</v>
      </c>
      <c r="L114" s="256">
        <f>SUMIF($C$3:$C$110,"W",L3:L110)</f>
        <v>37056569.640000001</v>
      </c>
      <c r="M114" s="256">
        <f>SUMIF($C$3:$C$110,"W",M3:M110)</f>
        <v>18683666.629999999</v>
      </c>
      <c r="N114" s="212" t="s">
        <v>14</v>
      </c>
      <c r="O114" s="256">
        <f t="shared" ref="O114:T114" si="35">SUMIF($C$3:$C$110,"W",O3:O110)</f>
        <v>0</v>
      </c>
      <c r="P114" s="256">
        <f t="shared" si="35"/>
        <v>0</v>
      </c>
      <c r="Q114" s="257">
        <f t="shared" si="35"/>
        <v>0</v>
      </c>
      <c r="R114" s="257">
        <f t="shared" si="35"/>
        <v>0</v>
      </c>
      <c r="S114" s="257">
        <f t="shared" si="35"/>
        <v>18256068.59</v>
      </c>
      <c r="T114" s="257">
        <f t="shared" si="35"/>
        <v>18800501.050000001</v>
      </c>
      <c r="U114" s="257">
        <f t="shared" ref="U114:X114" si="36">SUMIF($C$3:$C$110,"W",U3:U110)</f>
        <v>0</v>
      </c>
      <c r="V114" s="257">
        <f t="shared" si="36"/>
        <v>0</v>
      </c>
      <c r="W114" s="257">
        <f t="shared" si="36"/>
        <v>0</v>
      </c>
      <c r="X114" s="257">
        <f t="shared" si="36"/>
        <v>0</v>
      </c>
      <c r="Y114" s="184" t="b">
        <f t="shared" ref="Y114" si="37">L114=SUM(O114:X114)</f>
        <v>1</v>
      </c>
      <c r="Z114" s="192">
        <f t="shared" ref="Z114" si="38">ROUND(L114/K114,4)</f>
        <v>0.66</v>
      </c>
      <c r="AA114" s="193" t="s">
        <v>14</v>
      </c>
      <c r="AB114" s="193" t="b">
        <f t="shared" ref="AB114" si="39">K114=L114+M114</f>
        <v>1</v>
      </c>
    </row>
    <row r="115" spans="1:28" x14ac:dyDescent="0.25">
      <c r="A115" s="140"/>
      <c r="K115" s="5"/>
    </row>
    <row r="116" spans="1:28" x14ac:dyDescent="0.25">
      <c r="A116" s="124" t="s">
        <v>23</v>
      </c>
    </row>
    <row r="117" spans="1:28" x14ac:dyDescent="0.25">
      <c r="A117" s="125" t="s">
        <v>24</v>
      </c>
    </row>
    <row r="118" spans="1:28" x14ac:dyDescent="0.25">
      <c r="A118" s="124" t="s">
        <v>42</v>
      </c>
    </row>
    <row r="119" spans="1:28" x14ac:dyDescent="0.25">
      <c r="A119" s="341" t="s">
        <v>27</v>
      </c>
    </row>
  </sheetData>
  <mergeCells count="19">
    <mergeCell ref="A114:H114"/>
    <mergeCell ref="A113:H113"/>
    <mergeCell ref="E1:E2"/>
    <mergeCell ref="A112:H112"/>
    <mergeCell ref="N1:N2"/>
    <mergeCell ref="A111:H111"/>
    <mergeCell ref="A1:A2"/>
    <mergeCell ref="B1:B2"/>
    <mergeCell ref="C1:C2"/>
    <mergeCell ref="F1:F2"/>
    <mergeCell ref="G1:G2"/>
    <mergeCell ref="D1:D2"/>
    <mergeCell ref="O1:X1"/>
    <mergeCell ref="L1:L2"/>
    <mergeCell ref="M1:M2"/>
    <mergeCell ref="H1:H2"/>
    <mergeCell ref="I1:I2"/>
    <mergeCell ref="J1:J2"/>
    <mergeCell ref="K1:K2"/>
  </mergeCells>
  <conditionalFormatting sqref="Y3:AB112">
    <cfRule type="cellIs" dxfId="43" priority="15" operator="equal">
      <formula>FALSE</formula>
    </cfRule>
  </conditionalFormatting>
  <conditionalFormatting sqref="Y3:AA112">
    <cfRule type="containsText" dxfId="42" priority="13" operator="containsText" text="fałsz">
      <formula>NOT(ISERROR(SEARCH("fałsz",Y3)))</formula>
    </cfRule>
  </conditionalFormatting>
  <conditionalFormatting sqref="Z114:AA114">
    <cfRule type="cellIs" dxfId="41" priority="10" operator="equal">
      <formula>FALSE</formula>
    </cfRule>
  </conditionalFormatting>
  <conditionalFormatting sqref="Y114:AA114">
    <cfRule type="containsText" dxfId="40" priority="8" operator="containsText" text="fałsz">
      <formula>NOT(ISERROR(SEARCH("fałsz",Y114)))</formula>
    </cfRule>
  </conditionalFormatting>
  <conditionalFormatting sqref="Y114">
    <cfRule type="cellIs" dxfId="39" priority="9" operator="equal">
      <formula>FALSE</formula>
    </cfRule>
  </conditionalFormatting>
  <conditionalFormatting sqref="AB114">
    <cfRule type="cellIs" dxfId="38" priority="7" operator="equal">
      <formula>FALSE</formula>
    </cfRule>
  </conditionalFormatting>
  <conditionalFormatting sqref="AB114">
    <cfRule type="cellIs" dxfId="37" priority="6" operator="equal">
      <formula>FALSE</formula>
    </cfRule>
  </conditionalFormatting>
  <conditionalFormatting sqref="Z113:AA113">
    <cfRule type="cellIs" dxfId="36" priority="5" operator="equal">
      <formula>FALSE</formula>
    </cfRule>
  </conditionalFormatting>
  <conditionalFormatting sqref="Y113">
    <cfRule type="cellIs" dxfId="35" priority="4" operator="equal">
      <formula>FALSE</formula>
    </cfRule>
  </conditionalFormatting>
  <conditionalFormatting sqref="Y113:AA113">
    <cfRule type="containsText" dxfId="34" priority="3" operator="containsText" text="fałsz">
      <formula>NOT(ISERROR(SEARCH("fałsz",Y113)))</formula>
    </cfRule>
  </conditionalFormatting>
  <conditionalFormatting sqref="AB113">
    <cfRule type="cellIs" dxfId="33" priority="2" operator="equal">
      <formula>FALSE</formula>
    </cfRule>
  </conditionalFormatting>
  <conditionalFormatting sqref="AB113">
    <cfRule type="cellIs" dxfId="32" priority="1" operator="equal">
      <formula>FALSE</formula>
    </cfRule>
  </conditionalFormatting>
  <dataValidations count="4">
    <dataValidation type="list" allowBlank="1" showInputMessage="1" showErrorMessage="1" sqref="G5:G8 H3:H4">
      <formula1>"B,P,R"</formula1>
      <formula2>0</formula2>
    </dataValidation>
    <dataValidation type="list" allowBlank="1" showInputMessage="1" showErrorMessage="1" sqref="C3:C9">
      <formula1>"N,K,W"</formula1>
      <formula2>0</formula2>
    </dataValidation>
    <dataValidation type="list" allowBlank="1" showInputMessage="1" showErrorMessage="1" sqref="D108">
      <formula1>"N,W"</formula1>
    </dataValidation>
    <dataValidation type="list" allowBlank="1" showInputMessage="1" showErrorMessage="1" sqref="H108:H109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&amp;LWojewództwo Wielkopolskie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showGridLines="0" view="pageBreakPreview" zoomScale="90" zoomScaleNormal="78" zoomScaleSheetLayoutView="90" workbookViewId="0">
      <selection sqref="A1:X1048576"/>
    </sheetView>
  </sheetViews>
  <sheetFormatPr defaultColWidth="9.140625" defaultRowHeight="15" x14ac:dyDescent="0.25"/>
  <cols>
    <col min="1" max="1" width="7.7109375" style="156" customWidth="1"/>
    <col min="2" max="2" width="16.7109375" style="32" customWidth="1"/>
    <col min="3" max="3" width="13" style="32" customWidth="1"/>
    <col min="4" max="4" width="12.7109375" style="32" customWidth="1"/>
    <col min="5" max="5" width="11.140625" style="32" customWidth="1"/>
    <col min="6" max="6" width="30.42578125" style="32" customWidth="1"/>
    <col min="7" max="7" width="8.85546875" style="32" customWidth="1"/>
    <col min="8" max="8" width="11.28515625" style="32" customWidth="1"/>
    <col min="9" max="9" width="15.7109375" style="32" customWidth="1"/>
    <col min="10" max="10" width="18.5703125" style="32" customWidth="1"/>
    <col min="11" max="11" width="15.7109375" style="364" customWidth="1"/>
    <col min="12" max="12" width="15.7109375" style="32" customWidth="1"/>
    <col min="13" max="13" width="15.7109375" style="156" customWidth="1"/>
    <col min="14" max="24" width="15.7109375" style="32" customWidth="1"/>
    <col min="25" max="27" width="15.7109375" style="13" customWidth="1"/>
    <col min="28" max="16384" width="9.140625" style="13"/>
  </cols>
  <sheetData>
    <row r="1" spans="1:28" ht="20.100000000000001" customHeight="1" x14ac:dyDescent="0.25">
      <c r="A1" s="389" t="s">
        <v>4</v>
      </c>
      <c r="B1" s="389" t="s">
        <v>5</v>
      </c>
      <c r="C1" s="390" t="s">
        <v>45</v>
      </c>
      <c r="D1" s="385" t="s">
        <v>6</v>
      </c>
      <c r="E1" s="390" t="s">
        <v>32</v>
      </c>
      <c r="F1" s="385" t="s">
        <v>7</v>
      </c>
      <c r="G1" s="389" t="s">
        <v>25</v>
      </c>
      <c r="H1" s="389" t="s">
        <v>8</v>
      </c>
      <c r="I1" s="389" t="s">
        <v>22</v>
      </c>
      <c r="J1" s="389" t="s">
        <v>9</v>
      </c>
      <c r="K1" s="392" t="s">
        <v>10</v>
      </c>
      <c r="L1" s="385" t="s">
        <v>13</v>
      </c>
      <c r="M1" s="389" t="s">
        <v>11</v>
      </c>
      <c r="N1" s="389" t="s">
        <v>12</v>
      </c>
      <c r="O1" s="389"/>
      <c r="P1" s="389"/>
      <c r="Q1" s="389"/>
      <c r="R1" s="389"/>
      <c r="S1" s="389"/>
      <c r="T1" s="389"/>
      <c r="U1" s="389"/>
      <c r="V1" s="389"/>
      <c r="W1" s="389"/>
      <c r="X1" s="338"/>
      <c r="Y1" s="213"/>
      <c r="Z1" s="213"/>
      <c r="AA1" s="213"/>
    </row>
    <row r="2" spans="1:28" ht="20.100000000000001" customHeight="1" x14ac:dyDescent="0.25">
      <c r="A2" s="389"/>
      <c r="B2" s="389"/>
      <c r="C2" s="391"/>
      <c r="D2" s="386"/>
      <c r="E2" s="391"/>
      <c r="F2" s="386"/>
      <c r="G2" s="389"/>
      <c r="H2" s="389"/>
      <c r="I2" s="389"/>
      <c r="J2" s="389"/>
      <c r="K2" s="392"/>
      <c r="L2" s="386"/>
      <c r="M2" s="389"/>
      <c r="N2" s="321">
        <v>2019</v>
      </c>
      <c r="O2" s="321">
        <v>2020</v>
      </c>
      <c r="P2" s="321">
        <v>2021</v>
      </c>
      <c r="Q2" s="321">
        <v>2022</v>
      </c>
      <c r="R2" s="321">
        <v>2023</v>
      </c>
      <c r="S2" s="321">
        <v>2024</v>
      </c>
      <c r="T2" s="321">
        <v>2025</v>
      </c>
      <c r="U2" s="321">
        <v>2026</v>
      </c>
      <c r="V2" s="321">
        <v>2027</v>
      </c>
      <c r="W2" s="321">
        <v>2028</v>
      </c>
      <c r="X2" s="343" t="s">
        <v>28</v>
      </c>
      <c r="Y2" s="214" t="s">
        <v>29</v>
      </c>
      <c r="Z2" s="214" t="s">
        <v>30</v>
      </c>
      <c r="AA2" s="215" t="s">
        <v>31</v>
      </c>
    </row>
    <row r="3" spans="1:28" s="319" customFormat="1" ht="54.95" customHeight="1" x14ac:dyDescent="0.25">
      <c r="A3" s="353">
        <v>1</v>
      </c>
      <c r="B3" s="236" t="s">
        <v>536</v>
      </c>
      <c r="C3" s="234" t="s">
        <v>113</v>
      </c>
      <c r="D3" s="279" t="s">
        <v>58</v>
      </c>
      <c r="E3" s="236">
        <v>3017</v>
      </c>
      <c r="F3" s="279" t="s">
        <v>537</v>
      </c>
      <c r="G3" s="354" t="s">
        <v>51</v>
      </c>
      <c r="H3" s="346">
        <v>2.63</v>
      </c>
      <c r="I3" s="346" t="s">
        <v>527</v>
      </c>
      <c r="J3" s="239">
        <v>8886000</v>
      </c>
      <c r="K3" s="347">
        <f>ROUND(J3*M3,2)</f>
        <v>7108800</v>
      </c>
      <c r="L3" s="348">
        <f>J3-K3</f>
        <v>1777200</v>
      </c>
      <c r="M3" s="355">
        <v>0.8</v>
      </c>
      <c r="N3" s="348">
        <v>0</v>
      </c>
      <c r="O3" s="348">
        <v>0</v>
      </c>
      <c r="P3" s="348">
        <v>0</v>
      </c>
      <c r="Q3" s="348">
        <v>0</v>
      </c>
      <c r="R3" s="349">
        <f>K3</f>
        <v>7108800</v>
      </c>
      <c r="S3" s="349">
        <v>0</v>
      </c>
      <c r="T3" s="349">
        <v>0</v>
      </c>
      <c r="U3" s="349">
        <v>0</v>
      </c>
      <c r="V3" s="349">
        <v>0</v>
      </c>
      <c r="W3" s="349">
        <v>0</v>
      </c>
      <c r="X3" s="343" t="b">
        <f>K3=SUM(N3:W3)</f>
        <v>1</v>
      </c>
      <c r="Y3" s="316">
        <f>ROUND(K3/J3,4)</f>
        <v>0.8</v>
      </c>
      <c r="Z3" s="317" t="b">
        <f>Y3=M3</f>
        <v>1</v>
      </c>
      <c r="AA3" s="317" t="b">
        <f>J3=K3+L3</f>
        <v>1</v>
      </c>
      <c r="AB3" s="318"/>
    </row>
    <row r="4" spans="1:28" s="32" customFormat="1" ht="54.95" customHeight="1" x14ac:dyDescent="0.25">
      <c r="A4" s="353">
        <v>2</v>
      </c>
      <c r="B4" s="236" t="s">
        <v>530</v>
      </c>
      <c r="C4" s="234" t="s">
        <v>113</v>
      </c>
      <c r="D4" s="279" t="s">
        <v>182</v>
      </c>
      <c r="E4" s="236">
        <v>3013</v>
      </c>
      <c r="F4" s="279" t="s">
        <v>531</v>
      </c>
      <c r="G4" s="346" t="s">
        <v>51</v>
      </c>
      <c r="H4" s="346">
        <v>0.98</v>
      </c>
      <c r="I4" s="346" t="s">
        <v>197</v>
      </c>
      <c r="J4" s="239">
        <v>5424599.9400000004</v>
      </c>
      <c r="K4" s="347">
        <f>ROUND(J4*M4,2)</f>
        <v>2712299.97</v>
      </c>
      <c r="L4" s="348">
        <f>J4-K4</f>
        <v>2712299.97</v>
      </c>
      <c r="M4" s="240">
        <v>0.5</v>
      </c>
      <c r="N4" s="348">
        <v>0</v>
      </c>
      <c r="O4" s="348">
        <v>0</v>
      </c>
      <c r="P4" s="348">
        <v>0</v>
      </c>
      <c r="Q4" s="348">
        <v>0</v>
      </c>
      <c r="R4" s="349">
        <f>K4</f>
        <v>2712299.97</v>
      </c>
      <c r="S4" s="349">
        <v>0</v>
      </c>
      <c r="T4" s="349">
        <v>0</v>
      </c>
      <c r="U4" s="349">
        <v>0</v>
      </c>
      <c r="V4" s="349">
        <v>0</v>
      </c>
      <c r="W4" s="349">
        <v>0</v>
      </c>
      <c r="X4" s="343" t="b">
        <f t="shared" ref="X4" si="0">K4=SUM(N4:W4)</f>
        <v>1</v>
      </c>
      <c r="Y4" s="216">
        <f t="shared" ref="Y4" si="1">ROUND(K4/J4,4)</f>
        <v>0.5</v>
      </c>
      <c r="Z4" s="217" t="b">
        <f t="shared" ref="Z4" si="2">Y4=M4</f>
        <v>1</v>
      </c>
      <c r="AA4" s="217" t="b">
        <f t="shared" ref="AA4" si="3">J4=K4+L4</f>
        <v>1</v>
      </c>
    </row>
    <row r="5" spans="1:28" s="32" customFormat="1" ht="54.95" customHeight="1" x14ac:dyDescent="0.25">
      <c r="A5" s="353">
        <v>3</v>
      </c>
      <c r="B5" s="236" t="s">
        <v>532</v>
      </c>
      <c r="C5" s="234" t="s">
        <v>113</v>
      </c>
      <c r="D5" s="279" t="s">
        <v>128</v>
      </c>
      <c r="E5" s="236">
        <v>3011</v>
      </c>
      <c r="F5" s="279" t="s">
        <v>533</v>
      </c>
      <c r="G5" s="346" t="s">
        <v>71</v>
      </c>
      <c r="H5" s="346">
        <v>1.417</v>
      </c>
      <c r="I5" s="346" t="s">
        <v>196</v>
      </c>
      <c r="J5" s="239">
        <v>5218180.24</v>
      </c>
      <c r="K5" s="347">
        <f t="shared" ref="K5:K29" si="4">ROUND(J5*M5,2)</f>
        <v>3130908.14</v>
      </c>
      <c r="L5" s="348">
        <f t="shared" ref="L5:L29" si="5">J5-K5</f>
        <v>2087272.1</v>
      </c>
      <c r="M5" s="240">
        <v>0.6</v>
      </c>
      <c r="N5" s="348">
        <v>0</v>
      </c>
      <c r="O5" s="348">
        <v>0</v>
      </c>
      <c r="P5" s="348">
        <v>0</v>
      </c>
      <c r="Q5" s="348">
        <v>0</v>
      </c>
      <c r="R5" s="349">
        <f t="shared" ref="R5:R29" si="6">K5</f>
        <v>3130908.14</v>
      </c>
      <c r="S5" s="349">
        <v>0</v>
      </c>
      <c r="T5" s="349">
        <v>0</v>
      </c>
      <c r="U5" s="349">
        <v>0</v>
      </c>
      <c r="V5" s="349">
        <v>0</v>
      </c>
      <c r="W5" s="349">
        <v>0</v>
      </c>
      <c r="X5" s="343" t="b">
        <f t="shared" ref="X5:X29" si="7">K5=SUM(N5:W5)</f>
        <v>1</v>
      </c>
      <c r="Y5" s="216">
        <f t="shared" ref="Y5:Y29" si="8">ROUND(K5/J5,4)</f>
        <v>0.6</v>
      </c>
      <c r="Z5" s="217" t="b">
        <f t="shared" ref="Z5:Z29" si="9">Y5=M5</f>
        <v>1</v>
      </c>
      <c r="AA5" s="217" t="b">
        <f t="shared" ref="AA5:AA29" si="10">J5=K5+L5</f>
        <v>1</v>
      </c>
    </row>
    <row r="6" spans="1:28" s="148" customFormat="1" ht="54.95" customHeight="1" x14ac:dyDescent="0.25">
      <c r="A6" s="353">
        <v>4</v>
      </c>
      <c r="B6" s="236" t="s">
        <v>534</v>
      </c>
      <c r="C6" s="234" t="s">
        <v>113</v>
      </c>
      <c r="D6" s="279" t="s">
        <v>153</v>
      </c>
      <c r="E6" s="236">
        <v>3028</v>
      </c>
      <c r="F6" s="279" t="s">
        <v>535</v>
      </c>
      <c r="G6" s="354" t="s">
        <v>60</v>
      </c>
      <c r="H6" s="346">
        <v>0.99</v>
      </c>
      <c r="I6" s="346" t="s">
        <v>200</v>
      </c>
      <c r="J6" s="239">
        <v>1992108.45</v>
      </c>
      <c r="K6" s="347">
        <f t="shared" si="4"/>
        <v>1195265.07</v>
      </c>
      <c r="L6" s="348">
        <f t="shared" si="5"/>
        <v>796843.38</v>
      </c>
      <c r="M6" s="355">
        <v>0.6</v>
      </c>
      <c r="N6" s="348">
        <v>0</v>
      </c>
      <c r="O6" s="348">
        <v>0</v>
      </c>
      <c r="P6" s="348">
        <v>0</v>
      </c>
      <c r="Q6" s="348">
        <v>0</v>
      </c>
      <c r="R6" s="349">
        <f t="shared" si="6"/>
        <v>1195265.07</v>
      </c>
      <c r="S6" s="349">
        <v>0</v>
      </c>
      <c r="T6" s="349">
        <v>0</v>
      </c>
      <c r="U6" s="349">
        <v>0</v>
      </c>
      <c r="V6" s="349">
        <v>0</v>
      </c>
      <c r="W6" s="349">
        <v>0</v>
      </c>
      <c r="X6" s="343" t="b">
        <f t="shared" si="7"/>
        <v>1</v>
      </c>
      <c r="Y6" s="216">
        <f t="shared" si="8"/>
        <v>0.6</v>
      </c>
      <c r="Z6" s="217" t="b">
        <f t="shared" si="9"/>
        <v>1</v>
      </c>
      <c r="AA6" s="217" t="b">
        <f t="shared" si="10"/>
        <v>1</v>
      </c>
      <c r="AB6" s="147"/>
    </row>
    <row r="7" spans="1:28" s="34" customFormat="1" ht="54.95" customHeight="1" x14ac:dyDescent="0.25">
      <c r="A7" s="356">
        <v>5</v>
      </c>
      <c r="B7" s="218" t="s">
        <v>538</v>
      </c>
      <c r="C7" s="219" t="s">
        <v>208</v>
      </c>
      <c r="D7" s="275" t="s">
        <v>153</v>
      </c>
      <c r="E7" s="218">
        <v>3028</v>
      </c>
      <c r="F7" s="275" t="s">
        <v>539</v>
      </c>
      <c r="G7" s="357" t="s">
        <v>71</v>
      </c>
      <c r="H7" s="357">
        <v>2.7290000000000001</v>
      </c>
      <c r="I7" s="357" t="s">
        <v>587</v>
      </c>
      <c r="J7" s="229">
        <v>13027367.869999999</v>
      </c>
      <c r="K7" s="358">
        <f t="shared" si="4"/>
        <v>7816420.7199999997</v>
      </c>
      <c r="L7" s="359">
        <f t="shared" si="5"/>
        <v>5210947.1500000004</v>
      </c>
      <c r="M7" s="230">
        <v>0.6</v>
      </c>
      <c r="N7" s="359">
        <v>0</v>
      </c>
      <c r="O7" s="359">
        <v>0</v>
      </c>
      <c r="P7" s="359">
        <v>0</v>
      </c>
      <c r="Q7" s="359">
        <v>0</v>
      </c>
      <c r="R7" s="360">
        <v>3000000</v>
      </c>
      <c r="S7" s="360">
        <f>K7-R7</f>
        <v>4816420.72</v>
      </c>
      <c r="T7" s="361">
        <v>0</v>
      </c>
      <c r="U7" s="361">
        <v>0</v>
      </c>
      <c r="V7" s="361">
        <v>0</v>
      </c>
      <c r="W7" s="361">
        <v>0</v>
      </c>
      <c r="X7" s="343" t="b">
        <f t="shared" si="7"/>
        <v>1</v>
      </c>
      <c r="Y7" s="216">
        <f t="shared" si="8"/>
        <v>0.6</v>
      </c>
      <c r="Z7" s="217" t="b">
        <f t="shared" si="9"/>
        <v>1</v>
      </c>
      <c r="AA7" s="217" t="b">
        <f t="shared" si="10"/>
        <v>1</v>
      </c>
      <c r="AB7" s="35"/>
    </row>
    <row r="8" spans="1:28" s="34" customFormat="1" ht="54.95" customHeight="1" x14ac:dyDescent="0.25">
      <c r="A8" s="356">
        <v>6</v>
      </c>
      <c r="B8" s="218" t="s">
        <v>540</v>
      </c>
      <c r="C8" s="219" t="s">
        <v>208</v>
      </c>
      <c r="D8" s="275" t="s">
        <v>49</v>
      </c>
      <c r="E8" s="218">
        <v>3010</v>
      </c>
      <c r="F8" s="275" t="s">
        <v>541</v>
      </c>
      <c r="G8" s="357" t="s">
        <v>51</v>
      </c>
      <c r="H8" s="357">
        <v>2.98</v>
      </c>
      <c r="I8" s="357" t="s">
        <v>192</v>
      </c>
      <c r="J8" s="229">
        <v>10078167.359999999</v>
      </c>
      <c r="K8" s="358">
        <f t="shared" si="4"/>
        <v>5039083.68</v>
      </c>
      <c r="L8" s="359">
        <f t="shared" si="5"/>
        <v>5039083.68</v>
      </c>
      <c r="M8" s="230">
        <v>0.5</v>
      </c>
      <c r="N8" s="359">
        <v>0</v>
      </c>
      <c r="O8" s="359">
        <v>0</v>
      </c>
      <c r="P8" s="359">
        <v>0</v>
      </c>
      <c r="Q8" s="359">
        <v>0</v>
      </c>
      <c r="R8" s="360">
        <v>1209380</v>
      </c>
      <c r="S8" s="360">
        <f>K8-R8</f>
        <v>3829703.68</v>
      </c>
      <c r="T8" s="361">
        <v>0</v>
      </c>
      <c r="U8" s="361">
        <v>0</v>
      </c>
      <c r="V8" s="361">
        <v>0</v>
      </c>
      <c r="W8" s="361">
        <v>0</v>
      </c>
      <c r="X8" s="343" t="b">
        <f t="shared" si="7"/>
        <v>1</v>
      </c>
      <c r="Y8" s="216">
        <f t="shared" si="8"/>
        <v>0.5</v>
      </c>
      <c r="Z8" s="217" t="b">
        <f t="shared" si="9"/>
        <v>1</v>
      </c>
      <c r="AA8" s="217" t="b">
        <f t="shared" si="10"/>
        <v>1</v>
      </c>
      <c r="AB8" s="35"/>
    </row>
    <row r="9" spans="1:28" s="34" customFormat="1" ht="77.25" customHeight="1" x14ac:dyDescent="0.25">
      <c r="A9" s="353">
        <v>7</v>
      </c>
      <c r="B9" s="236" t="s">
        <v>542</v>
      </c>
      <c r="C9" s="234" t="s">
        <v>113</v>
      </c>
      <c r="D9" s="279" t="s">
        <v>69</v>
      </c>
      <c r="E9" s="236">
        <v>3021</v>
      </c>
      <c r="F9" s="279" t="s">
        <v>543</v>
      </c>
      <c r="G9" s="346" t="s">
        <v>51</v>
      </c>
      <c r="H9" s="346">
        <v>0.25</v>
      </c>
      <c r="I9" s="346" t="s">
        <v>588</v>
      </c>
      <c r="J9" s="239">
        <v>2409738.54</v>
      </c>
      <c r="K9" s="347">
        <f t="shared" si="4"/>
        <v>1204869.27</v>
      </c>
      <c r="L9" s="348">
        <f t="shared" si="5"/>
        <v>1204869.27</v>
      </c>
      <c r="M9" s="240">
        <v>0.5</v>
      </c>
      <c r="N9" s="348">
        <v>0</v>
      </c>
      <c r="O9" s="348">
        <v>0</v>
      </c>
      <c r="P9" s="348">
        <v>0</v>
      </c>
      <c r="Q9" s="348">
        <v>0</v>
      </c>
      <c r="R9" s="349">
        <f t="shared" si="6"/>
        <v>1204869.27</v>
      </c>
      <c r="S9" s="349">
        <v>0</v>
      </c>
      <c r="T9" s="349">
        <v>0</v>
      </c>
      <c r="U9" s="349">
        <v>0</v>
      </c>
      <c r="V9" s="349">
        <v>0</v>
      </c>
      <c r="W9" s="349">
        <v>0</v>
      </c>
      <c r="X9" s="343" t="b">
        <f t="shared" si="7"/>
        <v>1</v>
      </c>
      <c r="Y9" s="216">
        <f t="shared" si="8"/>
        <v>0.5</v>
      </c>
      <c r="Z9" s="217" t="b">
        <f t="shared" si="9"/>
        <v>1</v>
      </c>
      <c r="AA9" s="217" t="b">
        <f t="shared" si="10"/>
        <v>1</v>
      </c>
      <c r="AB9" s="35"/>
    </row>
    <row r="10" spans="1:28" s="34" customFormat="1" ht="54.95" customHeight="1" x14ac:dyDescent="0.25">
      <c r="A10" s="353">
        <v>8</v>
      </c>
      <c r="B10" s="236" t="s">
        <v>544</v>
      </c>
      <c r="C10" s="234" t="s">
        <v>113</v>
      </c>
      <c r="D10" s="279" t="s">
        <v>150</v>
      </c>
      <c r="E10" s="236">
        <v>3001</v>
      </c>
      <c r="F10" s="279" t="s">
        <v>545</v>
      </c>
      <c r="G10" s="346" t="s">
        <v>51</v>
      </c>
      <c r="H10" s="346">
        <v>1.663</v>
      </c>
      <c r="I10" s="346" t="s">
        <v>524</v>
      </c>
      <c r="J10" s="239">
        <v>5387832.54</v>
      </c>
      <c r="K10" s="347">
        <f t="shared" si="4"/>
        <v>3771482.78</v>
      </c>
      <c r="L10" s="348">
        <f t="shared" si="5"/>
        <v>1616349.76</v>
      </c>
      <c r="M10" s="240">
        <v>0.7</v>
      </c>
      <c r="N10" s="348">
        <v>0</v>
      </c>
      <c r="O10" s="348">
        <v>0</v>
      </c>
      <c r="P10" s="348">
        <v>0</v>
      </c>
      <c r="Q10" s="348">
        <v>0</v>
      </c>
      <c r="R10" s="349">
        <f t="shared" si="6"/>
        <v>3771482.78</v>
      </c>
      <c r="S10" s="349">
        <v>0</v>
      </c>
      <c r="T10" s="349">
        <v>0</v>
      </c>
      <c r="U10" s="349">
        <v>0</v>
      </c>
      <c r="V10" s="349">
        <v>0</v>
      </c>
      <c r="W10" s="349">
        <v>0</v>
      </c>
      <c r="X10" s="343" t="b">
        <f t="shared" si="7"/>
        <v>1</v>
      </c>
      <c r="Y10" s="216">
        <f t="shared" si="8"/>
        <v>0.7</v>
      </c>
      <c r="Z10" s="217" t="b">
        <f t="shared" si="9"/>
        <v>1</v>
      </c>
      <c r="AA10" s="217" t="b">
        <f t="shared" si="10"/>
        <v>1</v>
      </c>
      <c r="AB10" s="35"/>
    </row>
    <row r="11" spans="1:28" s="148" customFormat="1" ht="54.95" customHeight="1" x14ac:dyDescent="0.25">
      <c r="A11" s="353">
        <v>9</v>
      </c>
      <c r="B11" s="236" t="s">
        <v>546</v>
      </c>
      <c r="C11" s="234" t="s">
        <v>113</v>
      </c>
      <c r="D11" s="279" t="s">
        <v>117</v>
      </c>
      <c r="E11" s="236">
        <v>3005</v>
      </c>
      <c r="F11" s="279" t="s">
        <v>547</v>
      </c>
      <c r="G11" s="346" t="s">
        <v>51</v>
      </c>
      <c r="H11" s="346">
        <v>2.4</v>
      </c>
      <c r="I11" s="346" t="s">
        <v>527</v>
      </c>
      <c r="J11" s="239">
        <v>9626887.3399999999</v>
      </c>
      <c r="K11" s="347">
        <f t="shared" si="4"/>
        <v>5776132.4000000004</v>
      </c>
      <c r="L11" s="348">
        <f t="shared" si="5"/>
        <v>3850754.94</v>
      </c>
      <c r="M11" s="240">
        <v>0.6</v>
      </c>
      <c r="N11" s="348">
        <v>0</v>
      </c>
      <c r="O11" s="348">
        <v>0</v>
      </c>
      <c r="P11" s="348">
        <v>0</v>
      </c>
      <c r="Q11" s="348">
        <v>0</v>
      </c>
      <c r="R11" s="349">
        <f t="shared" si="6"/>
        <v>5776132.4000000004</v>
      </c>
      <c r="S11" s="349">
        <v>0</v>
      </c>
      <c r="T11" s="349">
        <v>0</v>
      </c>
      <c r="U11" s="349">
        <v>0</v>
      </c>
      <c r="V11" s="349">
        <v>0</v>
      </c>
      <c r="W11" s="349">
        <v>0</v>
      </c>
      <c r="X11" s="343" t="b">
        <f t="shared" si="7"/>
        <v>1</v>
      </c>
      <c r="Y11" s="216">
        <f t="shared" si="8"/>
        <v>0.6</v>
      </c>
      <c r="Z11" s="217" t="b">
        <f t="shared" si="9"/>
        <v>1</v>
      </c>
      <c r="AA11" s="217" t="b">
        <f t="shared" si="10"/>
        <v>1</v>
      </c>
      <c r="AB11" s="147"/>
    </row>
    <row r="12" spans="1:28" s="34" customFormat="1" ht="54.95" customHeight="1" x14ac:dyDescent="0.25">
      <c r="A12" s="353">
        <v>10</v>
      </c>
      <c r="B12" s="236" t="s">
        <v>548</v>
      </c>
      <c r="C12" s="234" t="s">
        <v>113</v>
      </c>
      <c r="D12" s="279" t="s">
        <v>141</v>
      </c>
      <c r="E12" s="236">
        <v>3029</v>
      </c>
      <c r="F12" s="279" t="s">
        <v>549</v>
      </c>
      <c r="G12" s="346" t="s">
        <v>71</v>
      </c>
      <c r="H12" s="346">
        <v>1.881</v>
      </c>
      <c r="I12" s="346" t="s">
        <v>197</v>
      </c>
      <c r="J12" s="239">
        <v>6150203.6200000001</v>
      </c>
      <c r="K12" s="347">
        <f t="shared" si="4"/>
        <v>4920162.9000000004</v>
      </c>
      <c r="L12" s="348">
        <f t="shared" si="5"/>
        <v>1230040.72</v>
      </c>
      <c r="M12" s="240">
        <v>0.8</v>
      </c>
      <c r="N12" s="348">
        <v>0</v>
      </c>
      <c r="O12" s="348">
        <v>0</v>
      </c>
      <c r="P12" s="348">
        <v>0</v>
      </c>
      <c r="Q12" s="348">
        <v>0</v>
      </c>
      <c r="R12" s="349">
        <f t="shared" si="6"/>
        <v>4920162.9000000004</v>
      </c>
      <c r="S12" s="349">
        <v>0</v>
      </c>
      <c r="T12" s="349">
        <v>0</v>
      </c>
      <c r="U12" s="349">
        <v>0</v>
      </c>
      <c r="V12" s="349">
        <v>0</v>
      </c>
      <c r="W12" s="349">
        <v>0</v>
      </c>
      <c r="X12" s="343" t="b">
        <f t="shared" si="7"/>
        <v>1</v>
      </c>
      <c r="Y12" s="216">
        <f t="shared" si="8"/>
        <v>0.8</v>
      </c>
      <c r="Z12" s="217" t="b">
        <f t="shared" si="9"/>
        <v>1</v>
      </c>
      <c r="AA12" s="217" t="b">
        <f t="shared" si="10"/>
        <v>1</v>
      </c>
      <c r="AB12" s="35"/>
    </row>
    <row r="13" spans="1:28" s="34" customFormat="1" ht="54.95" customHeight="1" x14ac:dyDescent="0.25">
      <c r="A13" s="353">
        <v>11</v>
      </c>
      <c r="B13" s="236" t="s">
        <v>550</v>
      </c>
      <c r="C13" s="234" t="s">
        <v>113</v>
      </c>
      <c r="D13" s="279" t="s">
        <v>117</v>
      </c>
      <c r="E13" s="236">
        <v>3005</v>
      </c>
      <c r="F13" s="279" t="s">
        <v>551</v>
      </c>
      <c r="G13" s="346" t="s">
        <v>51</v>
      </c>
      <c r="H13" s="346">
        <v>3.8</v>
      </c>
      <c r="I13" s="346" t="s">
        <v>527</v>
      </c>
      <c r="J13" s="239">
        <v>15380096.85</v>
      </c>
      <c r="K13" s="347">
        <f t="shared" si="4"/>
        <v>9228058.1099999994</v>
      </c>
      <c r="L13" s="348">
        <f t="shared" si="5"/>
        <v>6152038.7400000002</v>
      </c>
      <c r="M13" s="240">
        <v>0.6</v>
      </c>
      <c r="N13" s="348">
        <v>0</v>
      </c>
      <c r="O13" s="348">
        <v>0</v>
      </c>
      <c r="P13" s="348">
        <v>0</v>
      </c>
      <c r="Q13" s="348">
        <v>0</v>
      </c>
      <c r="R13" s="349">
        <f t="shared" si="6"/>
        <v>9228058.1099999994</v>
      </c>
      <c r="S13" s="349">
        <v>0</v>
      </c>
      <c r="T13" s="349">
        <v>0</v>
      </c>
      <c r="U13" s="349">
        <v>0</v>
      </c>
      <c r="V13" s="349">
        <v>0</v>
      </c>
      <c r="W13" s="349">
        <v>0</v>
      </c>
      <c r="X13" s="343" t="b">
        <f t="shared" si="7"/>
        <v>1</v>
      </c>
      <c r="Y13" s="216">
        <f t="shared" si="8"/>
        <v>0.6</v>
      </c>
      <c r="Z13" s="217" t="b">
        <f t="shared" si="9"/>
        <v>1</v>
      </c>
      <c r="AA13" s="217" t="b">
        <f t="shared" si="10"/>
        <v>1</v>
      </c>
      <c r="AB13" s="35"/>
    </row>
    <row r="14" spans="1:28" s="34" customFormat="1" ht="54.95" customHeight="1" x14ac:dyDescent="0.25">
      <c r="A14" s="353">
        <v>12</v>
      </c>
      <c r="B14" s="236" t="s">
        <v>227</v>
      </c>
      <c r="C14" s="234" t="s">
        <v>113</v>
      </c>
      <c r="D14" s="279" t="s">
        <v>117</v>
      </c>
      <c r="E14" s="236">
        <v>3005</v>
      </c>
      <c r="F14" s="279" t="s">
        <v>552</v>
      </c>
      <c r="G14" s="346" t="s">
        <v>51</v>
      </c>
      <c r="H14" s="346">
        <v>1</v>
      </c>
      <c r="I14" s="346" t="s">
        <v>697</v>
      </c>
      <c r="J14" s="239">
        <v>4989763.78</v>
      </c>
      <c r="K14" s="347">
        <f t="shared" si="4"/>
        <v>2993858.27</v>
      </c>
      <c r="L14" s="348">
        <f t="shared" si="5"/>
        <v>1995905.51</v>
      </c>
      <c r="M14" s="240">
        <v>0.6</v>
      </c>
      <c r="N14" s="348">
        <v>0</v>
      </c>
      <c r="O14" s="348">
        <v>0</v>
      </c>
      <c r="P14" s="348">
        <v>0</v>
      </c>
      <c r="Q14" s="348">
        <v>0</v>
      </c>
      <c r="R14" s="349">
        <f t="shared" si="6"/>
        <v>2993858.27</v>
      </c>
      <c r="S14" s="349">
        <v>0</v>
      </c>
      <c r="T14" s="349">
        <v>0</v>
      </c>
      <c r="U14" s="349">
        <v>0</v>
      </c>
      <c r="V14" s="349">
        <v>0</v>
      </c>
      <c r="W14" s="349">
        <v>0</v>
      </c>
      <c r="X14" s="343" t="b">
        <f t="shared" si="7"/>
        <v>1</v>
      </c>
      <c r="Y14" s="216">
        <f t="shared" si="8"/>
        <v>0.6</v>
      </c>
      <c r="Z14" s="217" t="b">
        <f t="shared" si="9"/>
        <v>1</v>
      </c>
      <c r="AA14" s="217" t="b">
        <f t="shared" si="10"/>
        <v>1</v>
      </c>
      <c r="AB14" s="35"/>
    </row>
    <row r="15" spans="1:28" s="34" customFormat="1" ht="54.95" customHeight="1" x14ac:dyDescent="0.25">
      <c r="A15" s="356">
        <v>13</v>
      </c>
      <c r="B15" s="218" t="s">
        <v>553</v>
      </c>
      <c r="C15" s="219" t="s">
        <v>208</v>
      </c>
      <c r="D15" s="275" t="s">
        <v>554</v>
      </c>
      <c r="E15" s="218">
        <v>3020</v>
      </c>
      <c r="F15" s="275" t="s">
        <v>555</v>
      </c>
      <c r="G15" s="357" t="s">
        <v>51</v>
      </c>
      <c r="H15" s="357">
        <v>5.8159999999999998</v>
      </c>
      <c r="I15" s="357" t="s">
        <v>589</v>
      </c>
      <c r="J15" s="229">
        <v>14966334.4</v>
      </c>
      <c r="K15" s="358">
        <f t="shared" si="4"/>
        <v>7483167.2000000002</v>
      </c>
      <c r="L15" s="359">
        <f t="shared" si="5"/>
        <v>7483167.2000000002</v>
      </c>
      <c r="M15" s="230">
        <v>0.5</v>
      </c>
      <c r="N15" s="359">
        <v>0</v>
      </c>
      <c r="O15" s="359">
        <v>0</v>
      </c>
      <c r="P15" s="359">
        <v>0</v>
      </c>
      <c r="Q15" s="359">
        <v>0</v>
      </c>
      <c r="R15" s="360">
        <v>4470000</v>
      </c>
      <c r="S15" s="360">
        <f>K15-R15</f>
        <v>3013167.2</v>
      </c>
      <c r="T15" s="361">
        <v>0</v>
      </c>
      <c r="U15" s="361">
        <v>0</v>
      </c>
      <c r="V15" s="361">
        <v>0</v>
      </c>
      <c r="W15" s="361">
        <v>0</v>
      </c>
      <c r="X15" s="343" t="b">
        <f t="shared" si="7"/>
        <v>1</v>
      </c>
      <c r="Y15" s="216">
        <f t="shared" si="8"/>
        <v>0.5</v>
      </c>
      <c r="Z15" s="217" t="b">
        <f t="shared" si="9"/>
        <v>1</v>
      </c>
      <c r="AA15" s="217" t="b">
        <f t="shared" si="10"/>
        <v>1</v>
      </c>
      <c r="AB15" s="35"/>
    </row>
    <row r="16" spans="1:28" s="148" customFormat="1" ht="54.95" customHeight="1" x14ac:dyDescent="0.25">
      <c r="A16" s="353">
        <v>14</v>
      </c>
      <c r="B16" s="236" t="s">
        <v>556</v>
      </c>
      <c r="C16" s="234" t="s">
        <v>113</v>
      </c>
      <c r="D16" s="279" t="s">
        <v>92</v>
      </c>
      <c r="E16" s="236">
        <v>3003</v>
      </c>
      <c r="F16" s="279" t="s">
        <v>557</v>
      </c>
      <c r="G16" s="346" t="s">
        <v>51</v>
      </c>
      <c r="H16" s="346">
        <v>6.3179999999999996</v>
      </c>
      <c r="I16" s="346" t="s">
        <v>697</v>
      </c>
      <c r="J16" s="239">
        <v>5279344.72</v>
      </c>
      <c r="K16" s="347">
        <f t="shared" si="4"/>
        <v>3695541.3</v>
      </c>
      <c r="L16" s="348">
        <f t="shared" si="5"/>
        <v>1583803.42</v>
      </c>
      <c r="M16" s="240">
        <v>0.7</v>
      </c>
      <c r="N16" s="348">
        <v>0</v>
      </c>
      <c r="O16" s="348">
        <v>0</v>
      </c>
      <c r="P16" s="348">
        <v>0</v>
      </c>
      <c r="Q16" s="348">
        <v>0</v>
      </c>
      <c r="R16" s="349">
        <f t="shared" si="6"/>
        <v>3695541.3</v>
      </c>
      <c r="S16" s="349">
        <v>0</v>
      </c>
      <c r="T16" s="349">
        <v>0</v>
      </c>
      <c r="U16" s="349">
        <v>0</v>
      </c>
      <c r="V16" s="349">
        <v>0</v>
      </c>
      <c r="W16" s="349">
        <v>0</v>
      </c>
      <c r="X16" s="343" t="b">
        <f t="shared" si="7"/>
        <v>1</v>
      </c>
      <c r="Y16" s="216">
        <f t="shared" si="8"/>
        <v>0.7</v>
      </c>
      <c r="Z16" s="217" t="b">
        <f t="shared" si="9"/>
        <v>1</v>
      </c>
      <c r="AA16" s="217" t="b">
        <f t="shared" si="10"/>
        <v>1</v>
      </c>
      <c r="AB16" s="147"/>
    </row>
    <row r="17" spans="1:28" s="148" customFormat="1" ht="54.95" customHeight="1" x14ac:dyDescent="0.25">
      <c r="A17" s="353">
        <v>15</v>
      </c>
      <c r="B17" s="236" t="s">
        <v>558</v>
      </c>
      <c r="C17" s="234" t="s">
        <v>113</v>
      </c>
      <c r="D17" s="279" t="s">
        <v>559</v>
      </c>
      <c r="E17" s="236">
        <v>3025</v>
      </c>
      <c r="F17" s="279" t="s">
        <v>560</v>
      </c>
      <c r="G17" s="346" t="s">
        <v>51</v>
      </c>
      <c r="H17" s="346">
        <v>0.89200000000000002</v>
      </c>
      <c r="I17" s="346" t="s">
        <v>514</v>
      </c>
      <c r="J17" s="239">
        <v>2095981</v>
      </c>
      <c r="K17" s="347">
        <f t="shared" si="4"/>
        <v>1047990.5</v>
      </c>
      <c r="L17" s="348">
        <f t="shared" si="5"/>
        <v>1047990.5</v>
      </c>
      <c r="M17" s="240">
        <v>0.5</v>
      </c>
      <c r="N17" s="348">
        <v>0</v>
      </c>
      <c r="O17" s="348">
        <v>0</v>
      </c>
      <c r="P17" s="348">
        <v>0</v>
      </c>
      <c r="Q17" s="348">
        <v>0</v>
      </c>
      <c r="R17" s="349">
        <f t="shared" si="6"/>
        <v>1047990.5</v>
      </c>
      <c r="S17" s="349">
        <v>0</v>
      </c>
      <c r="T17" s="349">
        <v>0</v>
      </c>
      <c r="U17" s="349">
        <v>0</v>
      </c>
      <c r="V17" s="349">
        <v>0</v>
      </c>
      <c r="W17" s="349">
        <v>0</v>
      </c>
      <c r="X17" s="343" t="b">
        <f t="shared" si="7"/>
        <v>1</v>
      </c>
      <c r="Y17" s="216">
        <f t="shared" si="8"/>
        <v>0.5</v>
      </c>
      <c r="Z17" s="217" t="b">
        <f t="shared" si="9"/>
        <v>1</v>
      </c>
      <c r="AA17" s="217" t="b">
        <f t="shared" si="10"/>
        <v>1</v>
      </c>
      <c r="AB17" s="147"/>
    </row>
    <row r="18" spans="1:28" s="34" customFormat="1" ht="54.95" customHeight="1" x14ac:dyDescent="0.25">
      <c r="A18" s="353">
        <v>16</v>
      </c>
      <c r="B18" s="236" t="s">
        <v>561</v>
      </c>
      <c r="C18" s="234" t="s">
        <v>113</v>
      </c>
      <c r="D18" s="279" t="s">
        <v>559</v>
      </c>
      <c r="E18" s="236">
        <v>3025</v>
      </c>
      <c r="F18" s="279" t="s">
        <v>562</v>
      </c>
      <c r="G18" s="346" t="s">
        <v>51</v>
      </c>
      <c r="H18" s="346">
        <v>0.77500000000000002</v>
      </c>
      <c r="I18" s="346" t="s">
        <v>514</v>
      </c>
      <c r="J18" s="239">
        <v>1559104.4</v>
      </c>
      <c r="K18" s="347">
        <f t="shared" si="4"/>
        <v>779552.2</v>
      </c>
      <c r="L18" s="348">
        <f t="shared" si="5"/>
        <v>779552.2</v>
      </c>
      <c r="M18" s="240">
        <v>0.5</v>
      </c>
      <c r="N18" s="348">
        <v>0</v>
      </c>
      <c r="O18" s="348">
        <v>0</v>
      </c>
      <c r="P18" s="348">
        <v>0</v>
      </c>
      <c r="Q18" s="348">
        <v>0</v>
      </c>
      <c r="R18" s="349">
        <f t="shared" si="6"/>
        <v>779552.2</v>
      </c>
      <c r="S18" s="349">
        <v>0</v>
      </c>
      <c r="T18" s="349">
        <v>0</v>
      </c>
      <c r="U18" s="349">
        <v>0</v>
      </c>
      <c r="V18" s="349">
        <v>0</v>
      </c>
      <c r="W18" s="349">
        <v>0</v>
      </c>
      <c r="X18" s="343" t="b">
        <f t="shared" si="7"/>
        <v>1</v>
      </c>
      <c r="Y18" s="216">
        <f t="shared" si="8"/>
        <v>0.5</v>
      </c>
      <c r="Z18" s="217" t="b">
        <f t="shared" si="9"/>
        <v>1</v>
      </c>
      <c r="AA18" s="217" t="b">
        <f t="shared" si="10"/>
        <v>1</v>
      </c>
      <c r="AB18" s="35"/>
    </row>
    <row r="19" spans="1:28" s="148" customFormat="1" ht="54.95" customHeight="1" x14ac:dyDescent="0.25">
      <c r="A19" s="353">
        <v>17</v>
      </c>
      <c r="B19" s="236" t="s">
        <v>563</v>
      </c>
      <c r="C19" s="234" t="s">
        <v>113</v>
      </c>
      <c r="D19" s="279" t="s">
        <v>559</v>
      </c>
      <c r="E19" s="236">
        <v>3025</v>
      </c>
      <c r="F19" s="279" t="s">
        <v>564</v>
      </c>
      <c r="G19" s="346" t="s">
        <v>71</v>
      </c>
      <c r="H19" s="346">
        <v>1.486</v>
      </c>
      <c r="I19" s="346" t="s">
        <v>514</v>
      </c>
      <c r="J19" s="239">
        <v>8715361.8100000005</v>
      </c>
      <c r="K19" s="347">
        <f t="shared" si="4"/>
        <v>4357680.91</v>
      </c>
      <c r="L19" s="348">
        <f t="shared" si="5"/>
        <v>4357680.9000000004</v>
      </c>
      <c r="M19" s="240">
        <v>0.5</v>
      </c>
      <c r="N19" s="348">
        <v>0</v>
      </c>
      <c r="O19" s="348">
        <v>0</v>
      </c>
      <c r="P19" s="348">
        <v>0</v>
      </c>
      <c r="Q19" s="348">
        <v>0</v>
      </c>
      <c r="R19" s="349">
        <f t="shared" si="6"/>
        <v>4357680.91</v>
      </c>
      <c r="S19" s="349">
        <v>0</v>
      </c>
      <c r="T19" s="349">
        <v>0</v>
      </c>
      <c r="U19" s="349">
        <v>0</v>
      </c>
      <c r="V19" s="349">
        <v>0</v>
      </c>
      <c r="W19" s="349">
        <v>0</v>
      </c>
      <c r="X19" s="343" t="b">
        <f t="shared" si="7"/>
        <v>1</v>
      </c>
      <c r="Y19" s="216">
        <f t="shared" si="8"/>
        <v>0.5</v>
      </c>
      <c r="Z19" s="217" t="b">
        <f t="shared" si="9"/>
        <v>1</v>
      </c>
      <c r="AA19" s="217" t="b">
        <f t="shared" si="10"/>
        <v>1</v>
      </c>
      <c r="AB19" s="147"/>
    </row>
    <row r="20" spans="1:28" s="34" customFormat="1" ht="54.95" customHeight="1" x14ac:dyDescent="0.25">
      <c r="A20" s="353">
        <v>18</v>
      </c>
      <c r="B20" s="236" t="s">
        <v>565</v>
      </c>
      <c r="C20" s="234" t="s">
        <v>113</v>
      </c>
      <c r="D20" s="279" t="s">
        <v>78</v>
      </c>
      <c r="E20" s="236">
        <v>3012</v>
      </c>
      <c r="F20" s="279" t="s">
        <v>566</v>
      </c>
      <c r="G20" s="346" t="s">
        <v>51</v>
      </c>
      <c r="H20" s="346">
        <v>0.44700000000000001</v>
      </c>
      <c r="I20" s="346" t="s">
        <v>498</v>
      </c>
      <c r="J20" s="239">
        <v>618047.51</v>
      </c>
      <c r="K20" s="347">
        <f t="shared" si="4"/>
        <v>309023.76</v>
      </c>
      <c r="L20" s="348">
        <f t="shared" si="5"/>
        <v>309023.75</v>
      </c>
      <c r="M20" s="240">
        <v>0.5</v>
      </c>
      <c r="N20" s="348">
        <v>0</v>
      </c>
      <c r="O20" s="348">
        <v>0</v>
      </c>
      <c r="P20" s="348">
        <v>0</v>
      </c>
      <c r="Q20" s="348">
        <v>0</v>
      </c>
      <c r="R20" s="349">
        <f t="shared" si="6"/>
        <v>309023.76</v>
      </c>
      <c r="S20" s="349">
        <v>0</v>
      </c>
      <c r="T20" s="349">
        <v>0</v>
      </c>
      <c r="U20" s="349">
        <v>0</v>
      </c>
      <c r="V20" s="349">
        <v>0</v>
      </c>
      <c r="W20" s="349">
        <v>0</v>
      </c>
      <c r="X20" s="343" t="b">
        <f t="shared" si="7"/>
        <v>1</v>
      </c>
      <c r="Y20" s="216">
        <f t="shared" si="8"/>
        <v>0.5</v>
      </c>
      <c r="Z20" s="217" t="b">
        <f t="shared" si="9"/>
        <v>1</v>
      </c>
      <c r="AA20" s="217" t="b">
        <f t="shared" si="10"/>
        <v>1</v>
      </c>
      <c r="AB20" s="35"/>
    </row>
    <row r="21" spans="1:28" s="34" customFormat="1" ht="54.95" customHeight="1" x14ac:dyDescent="0.25">
      <c r="A21" s="353">
        <v>19</v>
      </c>
      <c r="B21" s="236" t="s">
        <v>567</v>
      </c>
      <c r="C21" s="234" t="s">
        <v>113</v>
      </c>
      <c r="D21" s="279" t="s">
        <v>559</v>
      </c>
      <c r="E21" s="236">
        <v>3025</v>
      </c>
      <c r="F21" s="279" t="s">
        <v>568</v>
      </c>
      <c r="G21" s="346" t="s">
        <v>51</v>
      </c>
      <c r="H21" s="346">
        <v>0.998</v>
      </c>
      <c r="I21" s="346" t="s">
        <v>514</v>
      </c>
      <c r="J21" s="239">
        <v>1555463</v>
      </c>
      <c r="K21" s="347">
        <f t="shared" si="4"/>
        <v>777731.5</v>
      </c>
      <c r="L21" s="348">
        <f t="shared" si="5"/>
        <v>777731.5</v>
      </c>
      <c r="M21" s="240">
        <v>0.5</v>
      </c>
      <c r="N21" s="348">
        <v>0</v>
      </c>
      <c r="O21" s="348">
        <v>0</v>
      </c>
      <c r="P21" s="348">
        <v>0</v>
      </c>
      <c r="Q21" s="348">
        <v>0</v>
      </c>
      <c r="R21" s="349">
        <f t="shared" si="6"/>
        <v>777731.5</v>
      </c>
      <c r="S21" s="349">
        <v>0</v>
      </c>
      <c r="T21" s="349">
        <v>0</v>
      </c>
      <c r="U21" s="349">
        <v>0</v>
      </c>
      <c r="V21" s="349">
        <v>0</v>
      </c>
      <c r="W21" s="349">
        <v>0</v>
      </c>
      <c r="X21" s="343" t="b">
        <f t="shared" si="7"/>
        <v>1</v>
      </c>
      <c r="Y21" s="216">
        <f t="shared" si="8"/>
        <v>0.5</v>
      </c>
      <c r="Z21" s="217" t="b">
        <f t="shared" si="9"/>
        <v>1</v>
      </c>
      <c r="AA21" s="217" t="b">
        <f t="shared" si="10"/>
        <v>1</v>
      </c>
      <c r="AB21" s="35"/>
    </row>
    <row r="22" spans="1:28" s="34" customFormat="1" ht="54.95" customHeight="1" x14ac:dyDescent="0.25">
      <c r="A22" s="356">
        <v>20</v>
      </c>
      <c r="B22" s="218" t="s">
        <v>571</v>
      </c>
      <c r="C22" s="219" t="s">
        <v>208</v>
      </c>
      <c r="D22" s="275" t="s">
        <v>78</v>
      </c>
      <c r="E22" s="218">
        <v>3012</v>
      </c>
      <c r="F22" s="275" t="s">
        <v>572</v>
      </c>
      <c r="G22" s="357" t="s">
        <v>60</v>
      </c>
      <c r="H22" s="357">
        <v>5.14</v>
      </c>
      <c r="I22" s="357" t="s">
        <v>590</v>
      </c>
      <c r="J22" s="229">
        <v>3080000</v>
      </c>
      <c r="K22" s="358">
        <f t="shared" si="4"/>
        <v>1540000</v>
      </c>
      <c r="L22" s="359">
        <f t="shared" si="5"/>
        <v>1540000</v>
      </c>
      <c r="M22" s="230">
        <v>0.5</v>
      </c>
      <c r="N22" s="359">
        <v>0</v>
      </c>
      <c r="O22" s="359">
        <v>0</v>
      </c>
      <c r="P22" s="359">
        <v>0</v>
      </c>
      <c r="Q22" s="359">
        <v>0</v>
      </c>
      <c r="R22" s="361">
        <f t="shared" si="6"/>
        <v>1540000</v>
      </c>
      <c r="S22" s="361">
        <v>0</v>
      </c>
      <c r="T22" s="361">
        <v>0</v>
      </c>
      <c r="U22" s="361">
        <v>0</v>
      </c>
      <c r="V22" s="361">
        <v>0</v>
      </c>
      <c r="W22" s="361">
        <v>0</v>
      </c>
      <c r="X22" s="343" t="b">
        <f t="shared" si="7"/>
        <v>1</v>
      </c>
      <c r="Y22" s="216">
        <f t="shared" si="8"/>
        <v>0.5</v>
      </c>
      <c r="Z22" s="217" t="b">
        <f t="shared" si="9"/>
        <v>1</v>
      </c>
      <c r="AA22" s="217" t="b">
        <f t="shared" si="10"/>
        <v>1</v>
      </c>
      <c r="AB22" s="35"/>
    </row>
    <row r="23" spans="1:28" s="148" customFormat="1" ht="54.95" customHeight="1" x14ac:dyDescent="0.25">
      <c r="A23" s="353">
        <v>21</v>
      </c>
      <c r="B23" s="236" t="s">
        <v>573</v>
      </c>
      <c r="C23" s="234" t="s">
        <v>113</v>
      </c>
      <c r="D23" s="279" t="s">
        <v>83</v>
      </c>
      <c r="E23" s="236">
        <v>3027</v>
      </c>
      <c r="F23" s="279" t="s">
        <v>574</v>
      </c>
      <c r="G23" s="346" t="s">
        <v>51</v>
      </c>
      <c r="H23" s="346">
        <v>0.26400000000000001</v>
      </c>
      <c r="I23" s="346" t="s">
        <v>196</v>
      </c>
      <c r="J23" s="239">
        <v>564697.29</v>
      </c>
      <c r="K23" s="347">
        <f t="shared" si="4"/>
        <v>451757.83</v>
      </c>
      <c r="L23" s="348">
        <f t="shared" si="5"/>
        <v>112939.46</v>
      </c>
      <c r="M23" s="240">
        <v>0.8</v>
      </c>
      <c r="N23" s="348">
        <v>0</v>
      </c>
      <c r="O23" s="348">
        <v>0</v>
      </c>
      <c r="P23" s="348">
        <v>0</v>
      </c>
      <c r="Q23" s="348">
        <v>0</v>
      </c>
      <c r="R23" s="349">
        <f t="shared" si="6"/>
        <v>451757.83</v>
      </c>
      <c r="S23" s="349">
        <v>0</v>
      </c>
      <c r="T23" s="349">
        <v>0</v>
      </c>
      <c r="U23" s="349">
        <v>0</v>
      </c>
      <c r="V23" s="349">
        <v>0</v>
      </c>
      <c r="W23" s="349">
        <v>0</v>
      </c>
      <c r="X23" s="343" t="b">
        <f t="shared" si="7"/>
        <v>1</v>
      </c>
      <c r="Y23" s="216">
        <f t="shared" si="8"/>
        <v>0.8</v>
      </c>
      <c r="Z23" s="217" t="b">
        <f t="shared" si="9"/>
        <v>1</v>
      </c>
      <c r="AA23" s="217" t="b">
        <f t="shared" si="10"/>
        <v>1</v>
      </c>
      <c r="AB23" s="147"/>
    </row>
    <row r="24" spans="1:28" s="148" customFormat="1" ht="54.95" customHeight="1" x14ac:dyDescent="0.25">
      <c r="A24" s="353">
        <v>22</v>
      </c>
      <c r="B24" s="236" t="s">
        <v>575</v>
      </c>
      <c r="C24" s="234" t="s">
        <v>113</v>
      </c>
      <c r="D24" s="279" t="s">
        <v>232</v>
      </c>
      <c r="E24" s="236">
        <v>3030</v>
      </c>
      <c r="F24" s="279" t="s">
        <v>576</v>
      </c>
      <c r="G24" s="346" t="s">
        <v>51</v>
      </c>
      <c r="H24" s="346">
        <v>4.117</v>
      </c>
      <c r="I24" s="346" t="s">
        <v>203</v>
      </c>
      <c r="J24" s="239">
        <v>9295867.0199999996</v>
      </c>
      <c r="K24" s="347">
        <f t="shared" si="4"/>
        <v>5577520.21</v>
      </c>
      <c r="L24" s="348">
        <f t="shared" si="5"/>
        <v>3718346.81</v>
      </c>
      <c r="M24" s="240">
        <v>0.6</v>
      </c>
      <c r="N24" s="348">
        <v>0</v>
      </c>
      <c r="O24" s="348">
        <v>0</v>
      </c>
      <c r="P24" s="348">
        <v>0</v>
      </c>
      <c r="Q24" s="348">
        <v>0</v>
      </c>
      <c r="R24" s="349">
        <f t="shared" si="6"/>
        <v>5577520.21</v>
      </c>
      <c r="S24" s="349">
        <v>0</v>
      </c>
      <c r="T24" s="349">
        <v>0</v>
      </c>
      <c r="U24" s="349">
        <v>0</v>
      </c>
      <c r="V24" s="349">
        <v>0</v>
      </c>
      <c r="W24" s="349">
        <v>0</v>
      </c>
      <c r="X24" s="343" t="b">
        <f t="shared" si="7"/>
        <v>1</v>
      </c>
      <c r="Y24" s="216">
        <f t="shared" si="8"/>
        <v>0.6</v>
      </c>
      <c r="Z24" s="217" t="b">
        <f t="shared" si="9"/>
        <v>1</v>
      </c>
      <c r="AA24" s="217" t="b">
        <f t="shared" si="10"/>
        <v>1</v>
      </c>
      <c r="AB24" s="147"/>
    </row>
    <row r="25" spans="1:28" s="34" customFormat="1" ht="54.95" customHeight="1" x14ac:dyDescent="0.25">
      <c r="A25" s="353">
        <v>23</v>
      </c>
      <c r="B25" s="236" t="s">
        <v>577</v>
      </c>
      <c r="C25" s="234" t="s">
        <v>113</v>
      </c>
      <c r="D25" s="279" t="s">
        <v>473</v>
      </c>
      <c r="E25" s="236">
        <v>3004</v>
      </c>
      <c r="F25" s="279" t="s">
        <v>578</v>
      </c>
      <c r="G25" s="346" t="s">
        <v>51</v>
      </c>
      <c r="H25" s="346">
        <v>0.54400000000000004</v>
      </c>
      <c r="I25" s="346" t="s">
        <v>591</v>
      </c>
      <c r="J25" s="239">
        <v>1749807.71</v>
      </c>
      <c r="K25" s="347">
        <f t="shared" si="4"/>
        <v>874903.86</v>
      </c>
      <c r="L25" s="348">
        <f t="shared" si="5"/>
        <v>874903.85</v>
      </c>
      <c r="M25" s="240">
        <v>0.5</v>
      </c>
      <c r="N25" s="348">
        <v>0</v>
      </c>
      <c r="O25" s="348">
        <v>0</v>
      </c>
      <c r="P25" s="348">
        <v>0</v>
      </c>
      <c r="Q25" s="348">
        <v>0</v>
      </c>
      <c r="R25" s="349">
        <f t="shared" si="6"/>
        <v>874903.86</v>
      </c>
      <c r="S25" s="349">
        <v>0</v>
      </c>
      <c r="T25" s="349">
        <v>0</v>
      </c>
      <c r="U25" s="349">
        <v>0</v>
      </c>
      <c r="V25" s="349">
        <v>0</v>
      </c>
      <c r="W25" s="349">
        <v>0</v>
      </c>
      <c r="X25" s="343" t="b">
        <f t="shared" si="7"/>
        <v>1</v>
      </c>
      <c r="Y25" s="216">
        <f t="shared" si="8"/>
        <v>0.5</v>
      </c>
      <c r="Z25" s="217" t="b">
        <f t="shared" si="9"/>
        <v>1</v>
      </c>
      <c r="AA25" s="217" t="b">
        <f t="shared" si="10"/>
        <v>1</v>
      </c>
      <c r="AB25" s="35"/>
    </row>
    <row r="26" spans="1:28" s="148" customFormat="1" ht="54.95" customHeight="1" x14ac:dyDescent="0.25">
      <c r="A26" s="353">
        <v>24</v>
      </c>
      <c r="B26" s="236" t="s">
        <v>579</v>
      </c>
      <c r="C26" s="234" t="s">
        <v>113</v>
      </c>
      <c r="D26" s="279" t="s">
        <v>232</v>
      </c>
      <c r="E26" s="236">
        <v>3030</v>
      </c>
      <c r="F26" s="279" t="s">
        <v>580</v>
      </c>
      <c r="G26" s="346" t="s">
        <v>51</v>
      </c>
      <c r="H26" s="346">
        <v>1.07</v>
      </c>
      <c r="I26" s="346" t="s">
        <v>203</v>
      </c>
      <c r="J26" s="239">
        <v>3429998.55</v>
      </c>
      <c r="K26" s="347">
        <f t="shared" si="4"/>
        <v>2057999.13</v>
      </c>
      <c r="L26" s="348">
        <f t="shared" si="5"/>
        <v>1371999.42</v>
      </c>
      <c r="M26" s="240">
        <v>0.6</v>
      </c>
      <c r="N26" s="348">
        <v>0</v>
      </c>
      <c r="O26" s="348">
        <v>0</v>
      </c>
      <c r="P26" s="348">
        <v>0</v>
      </c>
      <c r="Q26" s="348">
        <v>0</v>
      </c>
      <c r="R26" s="349">
        <f t="shared" si="6"/>
        <v>2057999.13</v>
      </c>
      <c r="S26" s="349">
        <v>0</v>
      </c>
      <c r="T26" s="349">
        <v>0</v>
      </c>
      <c r="U26" s="349">
        <v>0</v>
      </c>
      <c r="V26" s="349">
        <v>0</v>
      </c>
      <c r="W26" s="349">
        <v>0</v>
      </c>
      <c r="X26" s="343" t="b">
        <f t="shared" si="7"/>
        <v>1</v>
      </c>
      <c r="Y26" s="216">
        <f t="shared" si="8"/>
        <v>0.6</v>
      </c>
      <c r="Z26" s="217" t="b">
        <f t="shared" si="9"/>
        <v>1</v>
      </c>
      <c r="AA26" s="217" t="b">
        <f t="shared" si="10"/>
        <v>1</v>
      </c>
      <c r="AB26" s="147"/>
    </row>
    <row r="27" spans="1:28" s="34" customFormat="1" ht="54.95" customHeight="1" x14ac:dyDescent="0.25">
      <c r="A27" s="353">
        <v>25</v>
      </c>
      <c r="B27" s="236" t="s">
        <v>581</v>
      </c>
      <c r="C27" s="234" t="s">
        <v>113</v>
      </c>
      <c r="D27" s="279" t="s">
        <v>92</v>
      </c>
      <c r="E27" s="236">
        <v>3003</v>
      </c>
      <c r="F27" s="279" t="s">
        <v>582</v>
      </c>
      <c r="G27" s="346" t="s">
        <v>51</v>
      </c>
      <c r="H27" s="346">
        <v>0.36099999999999999</v>
      </c>
      <c r="I27" s="346" t="s">
        <v>592</v>
      </c>
      <c r="J27" s="239">
        <v>520899.17</v>
      </c>
      <c r="K27" s="347">
        <f t="shared" si="4"/>
        <v>364629.42</v>
      </c>
      <c r="L27" s="348">
        <f t="shared" si="5"/>
        <v>156269.75</v>
      </c>
      <c r="M27" s="240">
        <v>0.7</v>
      </c>
      <c r="N27" s="348">
        <v>0</v>
      </c>
      <c r="O27" s="348">
        <v>0</v>
      </c>
      <c r="P27" s="348">
        <v>0</v>
      </c>
      <c r="Q27" s="348">
        <v>0</v>
      </c>
      <c r="R27" s="349">
        <f t="shared" si="6"/>
        <v>364629.42</v>
      </c>
      <c r="S27" s="349">
        <v>0</v>
      </c>
      <c r="T27" s="349">
        <v>0</v>
      </c>
      <c r="U27" s="349">
        <v>0</v>
      </c>
      <c r="V27" s="349">
        <v>0</v>
      </c>
      <c r="W27" s="349">
        <v>0</v>
      </c>
      <c r="X27" s="343" t="b">
        <f t="shared" si="7"/>
        <v>1</v>
      </c>
      <c r="Y27" s="216">
        <f t="shared" si="8"/>
        <v>0.7</v>
      </c>
      <c r="Z27" s="217" t="b">
        <f t="shared" si="9"/>
        <v>1</v>
      </c>
      <c r="AA27" s="217" t="b">
        <f t="shared" si="10"/>
        <v>1</v>
      </c>
      <c r="AB27" s="35"/>
    </row>
    <row r="28" spans="1:28" s="34" customFormat="1" ht="54.95" customHeight="1" x14ac:dyDescent="0.25">
      <c r="A28" s="353">
        <v>26</v>
      </c>
      <c r="B28" s="236" t="s">
        <v>583</v>
      </c>
      <c r="C28" s="234" t="s">
        <v>113</v>
      </c>
      <c r="D28" s="279" t="s">
        <v>92</v>
      </c>
      <c r="E28" s="236">
        <v>3003</v>
      </c>
      <c r="F28" s="279" t="s">
        <v>584</v>
      </c>
      <c r="G28" s="346" t="s">
        <v>51</v>
      </c>
      <c r="H28" s="346">
        <v>1.496</v>
      </c>
      <c r="I28" s="346" t="s">
        <v>498</v>
      </c>
      <c r="J28" s="239">
        <v>3950933</v>
      </c>
      <c r="K28" s="347">
        <f t="shared" si="4"/>
        <v>2765653.1</v>
      </c>
      <c r="L28" s="348">
        <f t="shared" si="5"/>
        <v>1185279.8999999999</v>
      </c>
      <c r="M28" s="240">
        <v>0.7</v>
      </c>
      <c r="N28" s="348">
        <v>0</v>
      </c>
      <c r="O28" s="348">
        <v>0</v>
      </c>
      <c r="P28" s="348">
        <v>0</v>
      </c>
      <c r="Q28" s="348">
        <v>0</v>
      </c>
      <c r="R28" s="349">
        <f t="shared" si="6"/>
        <v>2765653.1</v>
      </c>
      <c r="S28" s="349">
        <v>0</v>
      </c>
      <c r="T28" s="349">
        <v>0</v>
      </c>
      <c r="U28" s="349">
        <v>0</v>
      </c>
      <c r="V28" s="349">
        <v>0</v>
      </c>
      <c r="W28" s="349">
        <v>0</v>
      </c>
      <c r="X28" s="343" t="b">
        <f t="shared" si="7"/>
        <v>1</v>
      </c>
      <c r="Y28" s="216">
        <f t="shared" si="8"/>
        <v>0.7</v>
      </c>
      <c r="Z28" s="217" t="b">
        <f t="shared" si="9"/>
        <v>1</v>
      </c>
      <c r="AA28" s="217" t="b">
        <f t="shared" si="10"/>
        <v>1</v>
      </c>
      <c r="AB28" s="35"/>
    </row>
    <row r="29" spans="1:28" s="34" customFormat="1" ht="54.95" customHeight="1" x14ac:dyDescent="0.25">
      <c r="A29" s="353">
        <v>27</v>
      </c>
      <c r="B29" s="236" t="s">
        <v>585</v>
      </c>
      <c r="C29" s="234" t="s">
        <v>113</v>
      </c>
      <c r="D29" s="279" t="s">
        <v>49</v>
      </c>
      <c r="E29" s="236">
        <v>3010</v>
      </c>
      <c r="F29" s="279" t="s">
        <v>586</v>
      </c>
      <c r="G29" s="346" t="s">
        <v>51</v>
      </c>
      <c r="H29" s="346">
        <v>0.6</v>
      </c>
      <c r="I29" s="346" t="s">
        <v>593</v>
      </c>
      <c r="J29" s="239">
        <v>713826.73</v>
      </c>
      <c r="K29" s="347">
        <f t="shared" si="4"/>
        <v>356913.37</v>
      </c>
      <c r="L29" s="348">
        <f t="shared" si="5"/>
        <v>356913.36</v>
      </c>
      <c r="M29" s="240">
        <v>0.5</v>
      </c>
      <c r="N29" s="348">
        <v>0</v>
      </c>
      <c r="O29" s="348">
        <v>0</v>
      </c>
      <c r="P29" s="348">
        <v>0</v>
      </c>
      <c r="Q29" s="348">
        <v>0</v>
      </c>
      <c r="R29" s="349">
        <f t="shared" si="6"/>
        <v>356913.37</v>
      </c>
      <c r="S29" s="349">
        <v>0</v>
      </c>
      <c r="T29" s="349">
        <v>0</v>
      </c>
      <c r="U29" s="349">
        <v>0</v>
      </c>
      <c r="V29" s="349">
        <v>0</v>
      </c>
      <c r="W29" s="349">
        <v>0</v>
      </c>
      <c r="X29" s="343" t="b">
        <f t="shared" si="7"/>
        <v>1</v>
      </c>
      <c r="Y29" s="216">
        <f t="shared" si="8"/>
        <v>0.5</v>
      </c>
      <c r="Z29" s="217" t="b">
        <f t="shared" si="9"/>
        <v>1</v>
      </c>
      <c r="AA29" s="217" t="b">
        <f t="shared" si="10"/>
        <v>1</v>
      </c>
      <c r="AB29" s="35"/>
    </row>
    <row r="30" spans="1:28" ht="20.100000000000001" customHeight="1" x14ac:dyDescent="0.25">
      <c r="A30" s="396" t="s">
        <v>44</v>
      </c>
      <c r="B30" s="397"/>
      <c r="C30" s="397"/>
      <c r="D30" s="397"/>
      <c r="E30" s="397"/>
      <c r="F30" s="397"/>
      <c r="G30" s="398"/>
      <c r="H30" s="340">
        <f>SUM(H3:H29)</f>
        <v>53.043999999999997</v>
      </c>
      <c r="I30" s="204" t="s">
        <v>14</v>
      </c>
      <c r="J30" s="258">
        <f>SUM(J3:J29)</f>
        <v>146666612.84</v>
      </c>
      <c r="K30" s="258">
        <f t="shared" ref="K30:L30" si="11">SUM(K3:K29)</f>
        <v>87337405.599999994</v>
      </c>
      <c r="L30" s="258">
        <f t="shared" si="11"/>
        <v>59329207.240000002</v>
      </c>
      <c r="M30" s="207" t="s">
        <v>14</v>
      </c>
      <c r="N30" s="362">
        <f>SUM(N3:N29)</f>
        <v>0</v>
      </c>
      <c r="O30" s="362">
        <f t="shared" ref="O30:W30" si="12">SUM(O3:O29)</f>
        <v>0</v>
      </c>
      <c r="P30" s="362">
        <f t="shared" si="12"/>
        <v>0</v>
      </c>
      <c r="Q30" s="362">
        <f t="shared" si="12"/>
        <v>0</v>
      </c>
      <c r="R30" s="362">
        <f t="shared" si="12"/>
        <v>75678114</v>
      </c>
      <c r="S30" s="362">
        <f t="shared" si="12"/>
        <v>11659291.6</v>
      </c>
      <c r="T30" s="362">
        <f t="shared" si="12"/>
        <v>0</v>
      </c>
      <c r="U30" s="362">
        <f t="shared" si="12"/>
        <v>0</v>
      </c>
      <c r="V30" s="362">
        <f t="shared" si="12"/>
        <v>0</v>
      </c>
      <c r="W30" s="362">
        <f t="shared" si="12"/>
        <v>0</v>
      </c>
      <c r="X30" s="343" t="b">
        <f t="shared" ref="X30" si="13">K30=SUM(N30:W30)</f>
        <v>1</v>
      </c>
      <c r="Y30" s="216">
        <f t="shared" ref="Y30" si="14">ROUND(K30/J30,4)</f>
        <v>0.6</v>
      </c>
      <c r="Z30" s="217" t="s">
        <v>14</v>
      </c>
      <c r="AA30" s="217" t="b">
        <f t="shared" ref="AA30" si="15">J30=K30+L30</f>
        <v>1</v>
      </c>
      <c r="AB30" s="31"/>
    </row>
    <row r="31" spans="1:28" ht="20.100000000000001" customHeight="1" x14ac:dyDescent="0.25">
      <c r="A31" s="396" t="s">
        <v>38</v>
      </c>
      <c r="B31" s="397"/>
      <c r="C31" s="397"/>
      <c r="D31" s="397"/>
      <c r="E31" s="397"/>
      <c r="F31" s="397"/>
      <c r="G31" s="398"/>
      <c r="H31" s="340">
        <f>SUMIF($C$3:$C$29,"N",H3:H29)</f>
        <v>36.378999999999998</v>
      </c>
      <c r="I31" s="204" t="s">
        <v>14</v>
      </c>
      <c r="J31" s="258">
        <f>SUMIF($C$3:$C$29,"N",J3:J29)</f>
        <v>105514743.20999999</v>
      </c>
      <c r="K31" s="258">
        <f t="shared" ref="K31:L31" si="16">SUMIF($C$3:$C$29,"N",K3:K29)</f>
        <v>65458734</v>
      </c>
      <c r="L31" s="258">
        <f t="shared" si="16"/>
        <v>40056009.210000001</v>
      </c>
      <c r="M31" s="207" t="s">
        <v>14</v>
      </c>
      <c r="N31" s="362">
        <f>SUMIF($C$3:$C$29,"N",N3:N29)</f>
        <v>0</v>
      </c>
      <c r="O31" s="362">
        <f t="shared" ref="O31:W31" si="17">SUMIF($C$3:$C$29,"N",O3:O29)</f>
        <v>0</v>
      </c>
      <c r="P31" s="362">
        <f t="shared" si="17"/>
        <v>0</v>
      </c>
      <c r="Q31" s="362">
        <f t="shared" si="17"/>
        <v>0</v>
      </c>
      <c r="R31" s="362">
        <f t="shared" si="17"/>
        <v>65458734</v>
      </c>
      <c r="S31" s="362">
        <f t="shared" si="17"/>
        <v>0</v>
      </c>
      <c r="T31" s="362">
        <f t="shared" si="17"/>
        <v>0</v>
      </c>
      <c r="U31" s="362">
        <f t="shared" si="17"/>
        <v>0</v>
      </c>
      <c r="V31" s="362">
        <f t="shared" si="17"/>
        <v>0</v>
      </c>
      <c r="W31" s="362">
        <f t="shared" si="17"/>
        <v>0</v>
      </c>
      <c r="X31" s="343" t="b">
        <f t="shared" ref="X31" si="18">K31=SUM(N31:W31)</f>
        <v>1</v>
      </c>
      <c r="Y31" s="216">
        <f t="shared" ref="Y31" si="19">ROUND(K31/J31,4)</f>
        <v>0.62</v>
      </c>
      <c r="Z31" s="217" t="s">
        <v>14</v>
      </c>
      <c r="AA31" s="217" t="b">
        <f t="shared" ref="AA31" si="20">J31=K31+L31</f>
        <v>1</v>
      </c>
      <c r="AB31" s="31"/>
    </row>
    <row r="32" spans="1:28" ht="20.100000000000001" customHeight="1" x14ac:dyDescent="0.25">
      <c r="A32" s="393" t="s">
        <v>39</v>
      </c>
      <c r="B32" s="394"/>
      <c r="C32" s="394"/>
      <c r="D32" s="394"/>
      <c r="E32" s="394"/>
      <c r="F32" s="394"/>
      <c r="G32" s="395"/>
      <c r="H32" s="339">
        <f>SUMIF($C$3:$C$29,"W",H3:H29)</f>
        <v>16.664999999999999</v>
      </c>
      <c r="I32" s="209" t="s">
        <v>14</v>
      </c>
      <c r="J32" s="256">
        <f>SUMIF($C$3:$C$29,"W",J3:J29)</f>
        <v>41151869.630000003</v>
      </c>
      <c r="K32" s="256">
        <f>SUMIF($C$3:$C$29,"W",K3:K29)</f>
        <v>21878671.600000001</v>
      </c>
      <c r="L32" s="256">
        <f>SUMIF($C$3:$C$29,"W",L3:L29)</f>
        <v>19273198.030000001</v>
      </c>
      <c r="M32" s="212" t="s">
        <v>14</v>
      </c>
      <c r="N32" s="363">
        <f>SUMIF($C$3:$C$29,"W",N3:N29)</f>
        <v>0</v>
      </c>
      <c r="O32" s="363">
        <f t="shared" ref="O32:W32" si="21">SUMIF($C$3:$C$29,"W",O3:O29)</f>
        <v>0</v>
      </c>
      <c r="P32" s="363">
        <f t="shared" si="21"/>
        <v>0</v>
      </c>
      <c r="Q32" s="363">
        <f t="shared" si="21"/>
        <v>0</v>
      </c>
      <c r="R32" s="363">
        <f>SUMIF($C$3:$C$29,"W",R3:R29)</f>
        <v>10219380</v>
      </c>
      <c r="S32" s="363">
        <f t="shared" si="21"/>
        <v>11659291.6</v>
      </c>
      <c r="T32" s="363">
        <f t="shared" si="21"/>
        <v>0</v>
      </c>
      <c r="U32" s="363">
        <f t="shared" si="21"/>
        <v>0</v>
      </c>
      <c r="V32" s="363">
        <f t="shared" si="21"/>
        <v>0</v>
      </c>
      <c r="W32" s="363">
        <f t="shared" si="21"/>
        <v>0</v>
      </c>
      <c r="X32" s="343" t="b">
        <f t="shared" ref="X32" si="22">K32=SUM(N32:W32)</f>
        <v>1</v>
      </c>
      <c r="Y32" s="216">
        <f t="shared" ref="Y32" si="23">ROUND(K32/J32,4)</f>
        <v>0.53</v>
      </c>
      <c r="Z32" s="217" t="s">
        <v>14</v>
      </c>
      <c r="AA32" s="217" t="b">
        <f t="shared" ref="AA32" si="24">J32=K32+L32</f>
        <v>1</v>
      </c>
      <c r="AB32" s="31"/>
    </row>
    <row r="33" spans="1:1" x14ac:dyDescent="0.25">
      <c r="A33" s="141"/>
    </row>
    <row r="34" spans="1:1" x14ac:dyDescent="0.25">
      <c r="A34" s="124" t="s">
        <v>23</v>
      </c>
    </row>
    <row r="35" spans="1:1" x14ac:dyDescent="0.25">
      <c r="A35" s="125" t="s">
        <v>24</v>
      </c>
    </row>
    <row r="36" spans="1:1" x14ac:dyDescent="0.25">
      <c r="A36" s="124" t="s">
        <v>35</v>
      </c>
    </row>
    <row r="37" spans="1:1" x14ac:dyDescent="0.25">
      <c r="A37" s="365"/>
    </row>
  </sheetData>
  <mergeCells count="17">
    <mergeCell ref="A32:G32"/>
    <mergeCell ref="I1:I2"/>
    <mergeCell ref="A1:A2"/>
    <mergeCell ref="B1:B2"/>
    <mergeCell ref="C1:C2"/>
    <mergeCell ref="F1:F2"/>
    <mergeCell ref="G1:G2"/>
    <mergeCell ref="H1:H2"/>
    <mergeCell ref="D1:D2"/>
    <mergeCell ref="A30:G30"/>
    <mergeCell ref="E1:E2"/>
    <mergeCell ref="A31:G31"/>
    <mergeCell ref="J1:J2"/>
    <mergeCell ref="K1:K2"/>
    <mergeCell ref="L1:L2"/>
    <mergeCell ref="M1:M2"/>
    <mergeCell ref="N1:W1"/>
  </mergeCells>
  <conditionalFormatting sqref="AA32 AB21:AB29 AB6:AB12 AB3 X3:AA29">
    <cfRule type="cellIs" dxfId="31" priority="18" operator="equal">
      <formula>FALSE</formula>
    </cfRule>
  </conditionalFormatting>
  <conditionalFormatting sqref="AB32">
    <cfRule type="cellIs" dxfId="30" priority="23" operator="equal">
      <formula>FALSE</formula>
    </cfRule>
  </conditionalFormatting>
  <conditionalFormatting sqref="AB32">
    <cfRule type="cellIs" dxfId="29" priority="22" operator="equal">
      <formula>FALSE</formula>
    </cfRule>
  </conditionalFormatting>
  <conditionalFormatting sqref="Y32:Z32">
    <cfRule type="cellIs" dxfId="28" priority="21" operator="equal">
      <formula>FALSE</formula>
    </cfRule>
  </conditionalFormatting>
  <conditionalFormatting sqref="X32">
    <cfRule type="cellIs" dxfId="27" priority="20" operator="equal">
      <formula>FALSE</formula>
    </cfRule>
  </conditionalFormatting>
  <conditionalFormatting sqref="X32:Z32 X3:Z29">
    <cfRule type="containsText" dxfId="26" priority="19" operator="containsText" text="fałsz">
      <formula>NOT(ISERROR(SEARCH("fałsz",X3)))</formula>
    </cfRule>
  </conditionalFormatting>
  <conditionalFormatting sqref="AA32">
    <cfRule type="cellIs" dxfId="25" priority="17" operator="equal">
      <formula>FALSE</formula>
    </cfRule>
  </conditionalFormatting>
  <conditionalFormatting sqref="AB30:AB31">
    <cfRule type="cellIs" dxfId="24" priority="16" operator="equal">
      <formula>FALSE</formula>
    </cfRule>
  </conditionalFormatting>
  <conditionalFormatting sqref="AB30:AB31">
    <cfRule type="cellIs" dxfId="23" priority="15" operator="equal">
      <formula>FALSE</formula>
    </cfRule>
  </conditionalFormatting>
  <conditionalFormatting sqref="Y30:Z30">
    <cfRule type="cellIs" dxfId="22" priority="14" operator="equal">
      <formula>FALSE</formula>
    </cfRule>
  </conditionalFormatting>
  <conditionalFormatting sqref="X30">
    <cfRule type="cellIs" dxfId="21" priority="13" operator="equal">
      <formula>FALSE</formula>
    </cfRule>
  </conditionalFormatting>
  <conditionalFormatting sqref="X30:Z30">
    <cfRule type="containsText" dxfId="20" priority="12" operator="containsText" text="fałsz">
      <formula>NOT(ISERROR(SEARCH("fałsz",X30)))</formula>
    </cfRule>
  </conditionalFormatting>
  <conditionalFormatting sqref="AA30">
    <cfRule type="cellIs" dxfId="19" priority="11" operator="equal">
      <formula>FALSE</formula>
    </cfRule>
  </conditionalFormatting>
  <conditionalFormatting sqref="AA30">
    <cfRule type="cellIs" dxfId="18" priority="10" operator="equal">
      <formula>FALSE</formula>
    </cfRule>
  </conditionalFormatting>
  <conditionalFormatting sqref="Y31:Z31">
    <cfRule type="cellIs" dxfId="17" priority="9" operator="equal">
      <formula>FALSE</formula>
    </cfRule>
  </conditionalFormatting>
  <conditionalFormatting sqref="X31">
    <cfRule type="cellIs" dxfId="16" priority="8" operator="equal">
      <formula>FALSE</formula>
    </cfRule>
  </conditionalFormatting>
  <conditionalFormatting sqref="X31:Z31">
    <cfRule type="containsText" dxfId="15" priority="7" operator="containsText" text="fałsz">
      <formula>NOT(ISERROR(SEARCH("fałsz",X31)))</formula>
    </cfRule>
  </conditionalFormatting>
  <conditionalFormatting sqref="AA31">
    <cfRule type="cellIs" dxfId="14" priority="6" operator="equal">
      <formula>FALSE</formula>
    </cfRule>
  </conditionalFormatting>
  <conditionalFormatting sqref="AA31">
    <cfRule type="cellIs" dxfId="13" priority="5" operator="equal">
      <formula>FALSE</formula>
    </cfRule>
  </conditionalFormatting>
  <conditionalFormatting sqref="AB13:AB20">
    <cfRule type="cellIs" dxfId="12" priority="3" operator="equal">
      <formula>FALSE</formula>
    </cfRule>
  </conditionalFormatting>
  <dataValidations disablePrompts="1" count="1">
    <dataValidation type="list" allowBlank="1" showInputMessage="1" showErrorMessage="1" sqref="D11">
      <formula1>"N,K,W"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Header>&amp;LWojewództwo Wielkopolskie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D50"/>
  <sheetViews>
    <sheetView showGridLines="0" view="pageBreakPreview" zoomScale="90" zoomScaleNormal="78" zoomScaleSheetLayoutView="90" workbookViewId="0">
      <selection activeCell="G8" sqref="G8"/>
    </sheetView>
  </sheetViews>
  <sheetFormatPr defaultColWidth="9.140625" defaultRowHeight="11.25" x14ac:dyDescent="0.25"/>
  <cols>
    <col min="1" max="1" width="7.28515625" style="126" customWidth="1"/>
    <col min="2" max="2" width="22" style="133" customWidth="1"/>
    <col min="3" max="3" width="10.7109375" style="133" customWidth="1"/>
    <col min="4" max="4" width="15.7109375" style="133" customWidth="1"/>
    <col min="5" max="5" width="10.5703125" style="133" customWidth="1"/>
    <col min="6" max="6" width="12.85546875" style="133" customWidth="1"/>
    <col min="7" max="7" width="33.28515625" style="133" customWidth="1"/>
    <col min="8" max="8" width="7.85546875" style="133" customWidth="1"/>
    <col min="9" max="9" width="10" style="133" customWidth="1"/>
    <col min="10" max="11" width="15.7109375" style="144" customWidth="1"/>
    <col min="12" max="12" width="15.7109375" style="137" customWidth="1"/>
    <col min="13" max="13" width="15.7109375" style="133" customWidth="1"/>
    <col min="14" max="14" width="15.7109375" style="152" customWidth="1"/>
    <col min="15" max="28" width="15.7109375" style="133" customWidth="1"/>
    <col min="29" max="16384" width="9.140625" style="133"/>
  </cols>
  <sheetData>
    <row r="1" spans="1:29" ht="20.100000000000001" customHeight="1" x14ac:dyDescent="0.25">
      <c r="A1" s="411" t="s">
        <v>4</v>
      </c>
      <c r="B1" s="402" t="s">
        <v>5</v>
      </c>
      <c r="C1" s="412" t="s">
        <v>45</v>
      </c>
      <c r="D1" s="406" t="s">
        <v>6</v>
      </c>
      <c r="E1" s="406" t="s">
        <v>32</v>
      </c>
      <c r="F1" s="406" t="s">
        <v>15</v>
      </c>
      <c r="G1" s="402" t="s">
        <v>7</v>
      </c>
      <c r="H1" s="402" t="s">
        <v>25</v>
      </c>
      <c r="I1" s="402" t="s">
        <v>8</v>
      </c>
      <c r="J1" s="389" t="s">
        <v>26</v>
      </c>
      <c r="K1" s="389" t="s">
        <v>9</v>
      </c>
      <c r="L1" s="410" t="s">
        <v>10</v>
      </c>
      <c r="M1" s="406" t="s">
        <v>13</v>
      </c>
      <c r="N1" s="389" t="s">
        <v>11</v>
      </c>
      <c r="O1" s="402" t="s">
        <v>12</v>
      </c>
      <c r="P1" s="402"/>
      <c r="Q1" s="402"/>
      <c r="R1" s="402"/>
      <c r="S1" s="402"/>
      <c r="T1" s="402"/>
      <c r="U1" s="402"/>
      <c r="V1" s="402"/>
      <c r="W1" s="402"/>
      <c r="X1" s="402"/>
      <c r="Y1" s="182"/>
      <c r="Z1" s="182"/>
      <c r="AA1" s="182"/>
      <c r="AB1" s="182"/>
    </row>
    <row r="2" spans="1:29" ht="29.45" customHeight="1" x14ac:dyDescent="0.25">
      <c r="A2" s="411"/>
      <c r="B2" s="402"/>
      <c r="C2" s="413"/>
      <c r="D2" s="407"/>
      <c r="E2" s="407"/>
      <c r="F2" s="407"/>
      <c r="G2" s="402"/>
      <c r="H2" s="402"/>
      <c r="I2" s="402"/>
      <c r="J2" s="389"/>
      <c r="K2" s="389"/>
      <c r="L2" s="410"/>
      <c r="M2" s="407"/>
      <c r="N2" s="389"/>
      <c r="O2" s="183">
        <v>2019</v>
      </c>
      <c r="P2" s="183">
        <v>2020</v>
      </c>
      <c r="Q2" s="183">
        <v>2021</v>
      </c>
      <c r="R2" s="183">
        <v>2022</v>
      </c>
      <c r="S2" s="183">
        <v>2023</v>
      </c>
      <c r="T2" s="183">
        <v>2024</v>
      </c>
      <c r="U2" s="183">
        <v>2025</v>
      </c>
      <c r="V2" s="183">
        <v>2026</v>
      </c>
      <c r="W2" s="183">
        <v>2027</v>
      </c>
      <c r="X2" s="183">
        <v>2028</v>
      </c>
      <c r="Y2" s="184" t="s">
        <v>28</v>
      </c>
      <c r="Z2" s="184" t="s">
        <v>29</v>
      </c>
      <c r="AA2" s="184" t="s">
        <v>30</v>
      </c>
      <c r="AB2" s="185" t="s">
        <v>31</v>
      </c>
    </row>
    <row r="3" spans="1:29" s="146" customFormat="1" ht="54.95" customHeight="1" x14ac:dyDescent="0.25">
      <c r="A3" s="186">
        <v>1</v>
      </c>
      <c r="B3" s="164" t="s">
        <v>594</v>
      </c>
      <c r="C3" s="165" t="s">
        <v>113</v>
      </c>
      <c r="D3" s="166" t="s">
        <v>595</v>
      </c>
      <c r="E3" s="167">
        <v>3009063</v>
      </c>
      <c r="F3" s="166" t="s">
        <v>144</v>
      </c>
      <c r="G3" s="166" t="s">
        <v>596</v>
      </c>
      <c r="H3" s="168" t="s">
        <v>71</v>
      </c>
      <c r="I3" s="168">
        <v>0.18099999999999999</v>
      </c>
      <c r="J3" s="178" t="s">
        <v>196</v>
      </c>
      <c r="K3" s="178">
        <v>562033.41</v>
      </c>
      <c r="L3" s="179">
        <f>ROUND(K3*N3,2)</f>
        <v>449626.73</v>
      </c>
      <c r="M3" s="180">
        <f>K3-L3</f>
        <v>112406.68</v>
      </c>
      <c r="N3" s="169">
        <v>0.8</v>
      </c>
      <c r="O3" s="178">
        <v>0</v>
      </c>
      <c r="P3" s="178">
        <v>0</v>
      </c>
      <c r="Q3" s="178">
        <v>0</v>
      </c>
      <c r="R3" s="178">
        <v>0</v>
      </c>
      <c r="S3" s="187">
        <f>L3</f>
        <v>449626.73</v>
      </c>
      <c r="T3" s="188">
        <v>0</v>
      </c>
      <c r="U3" s="188">
        <v>0</v>
      </c>
      <c r="V3" s="188">
        <v>0</v>
      </c>
      <c r="W3" s="188">
        <v>0</v>
      </c>
      <c r="X3" s="188">
        <v>0</v>
      </c>
      <c r="Y3" s="189" t="b">
        <f t="shared" ref="Y3:Y37" si="0">L3=SUM(O3:X3)</f>
        <v>1</v>
      </c>
      <c r="Z3" s="190">
        <f t="shared" ref="Z3:Z37" si="1">ROUND(L3/K3,4)</f>
        <v>0.8</v>
      </c>
      <c r="AA3" s="191" t="b">
        <f t="shared" ref="AA3:AA37" si="2">Z3=N3</f>
        <v>1</v>
      </c>
      <c r="AB3" s="191" t="b">
        <f t="shared" ref="AB3:AB37" si="3">K3=L3+M3</f>
        <v>1</v>
      </c>
      <c r="AC3" s="145"/>
    </row>
    <row r="4" spans="1:29" ht="54.95" customHeight="1" x14ac:dyDescent="0.25">
      <c r="A4" s="186">
        <v>2</v>
      </c>
      <c r="B4" s="164" t="s">
        <v>597</v>
      </c>
      <c r="C4" s="165" t="s">
        <v>113</v>
      </c>
      <c r="D4" s="166" t="s">
        <v>419</v>
      </c>
      <c r="E4" s="167">
        <v>3021042</v>
      </c>
      <c r="F4" s="166" t="s">
        <v>69</v>
      </c>
      <c r="G4" s="166" t="s">
        <v>598</v>
      </c>
      <c r="H4" s="168" t="s">
        <v>71</v>
      </c>
      <c r="I4" s="168">
        <v>0.33100000000000002</v>
      </c>
      <c r="J4" s="178" t="s">
        <v>201</v>
      </c>
      <c r="K4" s="178">
        <v>2012300.12</v>
      </c>
      <c r="L4" s="179">
        <f t="shared" ref="L4:L40" si="4">ROUND(K4*N4,2)</f>
        <v>1006150.06</v>
      </c>
      <c r="M4" s="180">
        <f t="shared" ref="M4:M40" si="5">K4-L4</f>
        <v>1006150.06</v>
      </c>
      <c r="N4" s="169">
        <v>0.5</v>
      </c>
      <c r="O4" s="178">
        <v>0</v>
      </c>
      <c r="P4" s="178">
        <v>0</v>
      </c>
      <c r="Q4" s="178">
        <v>0</v>
      </c>
      <c r="R4" s="178">
        <v>0</v>
      </c>
      <c r="S4" s="187">
        <f t="shared" ref="S4:S40" si="6">L4</f>
        <v>1006150.06</v>
      </c>
      <c r="T4" s="188">
        <v>0</v>
      </c>
      <c r="U4" s="188">
        <v>0</v>
      </c>
      <c r="V4" s="188">
        <v>0</v>
      </c>
      <c r="W4" s="188">
        <v>0</v>
      </c>
      <c r="X4" s="188">
        <v>0</v>
      </c>
      <c r="Y4" s="184" t="b">
        <f t="shared" si="0"/>
        <v>1</v>
      </c>
      <c r="Z4" s="192">
        <f t="shared" si="1"/>
        <v>0.5</v>
      </c>
      <c r="AA4" s="193" t="b">
        <f t="shared" si="2"/>
        <v>1</v>
      </c>
      <c r="AB4" s="193" t="b">
        <f t="shared" si="3"/>
        <v>1</v>
      </c>
    </row>
    <row r="5" spans="1:29" ht="54.95" customHeight="1" x14ac:dyDescent="0.25">
      <c r="A5" s="186">
        <v>3</v>
      </c>
      <c r="B5" s="164" t="s">
        <v>599</v>
      </c>
      <c r="C5" s="165" t="s">
        <v>113</v>
      </c>
      <c r="D5" s="166" t="s">
        <v>392</v>
      </c>
      <c r="E5" s="167">
        <v>3024053</v>
      </c>
      <c r="F5" s="166" t="s">
        <v>161</v>
      </c>
      <c r="G5" s="166" t="s">
        <v>600</v>
      </c>
      <c r="H5" s="168" t="s">
        <v>51</v>
      </c>
      <c r="I5" s="168">
        <v>0.32700000000000001</v>
      </c>
      <c r="J5" s="178" t="s">
        <v>207</v>
      </c>
      <c r="K5" s="178">
        <v>267638.77</v>
      </c>
      <c r="L5" s="179">
        <f t="shared" si="4"/>
        <v>187347.14</v>
      </c>
      <c r="M5" s="180">
        <f t="shared" si="5"/>
        <v>80291.63</v>
      </c>
      <c r="N5" s="169">
        <v>0.7</v>
      </c>
      <c r="O5" s="178">
        <v>0</v>
      </c>
      <c r="P5" s="178">
        <v>0</v>
      </c>
      <c r="Q5" s="178">
        <v>0</v>
      </c>
      <c r="R5" s="178">
        <v>0</v>
      </c>
      <c r="S5" s="187">
        <f t="shared" si="6"/>
        <v>187347.14</v>
      </c>
      <c r="T5" s="188">
        <v>0</v>
      </c>
      <c r="U5" s="188">
        <v>0</v>
      </c>
      <c r="V5" s="188">
        <v>0</v>
      </c>
      <c r="W5" s="188">
        <v>0</v>
      </c>
      <c r="X5" s="188">
        <v>0</v>
      </c>
      <c r="Y5" s="184" t="b">
        <f t="shared" si="0"/>
        <v>1</v>
      </c>
      <c r="Z5" s="192">
        <f t="shared" si="1"/>
        <v>0.7</v>
      </c>
      <c r="AA5" s="193" t="b">
        <f t="shared" si="2"/>
        <v>1</v>
      </c>
      <c r="AB5" s="193" t="b">
        <f t="shared" si="3"/>
        <v>1</v>
      </c>
    </row>
    <row r="6" spans="1:29" ht="54.95" customHeight="1" x14ac:dyDescent="0.25">
      <c r="A6" s="186">
        <v>4</v>
      </c>
      <c r="B6" s="164" t="s">
        <v>601</v>
      </c>
      <c r="C6" s="165" t="s">
        <v>113</v>
      </c>
      <c r="D6" s="166" t="s">
        <v>301</v>
      </c>
      <c r="E6" s="167">
        <v>3021011</v>
      </c>
      <c r="F6" s="166" t="s">
        <v>69</v>
      </c>
      <c r="G6" s="166" t="s">
        <v>602</v>
      </c>
      <c r="H6" s="168" t="s">
        <v>71</v>
      </c>
      <c r="I6" s="168">
        <v>0.42499999999999999</v>
      </c>
      <c r="J6" s="178" t="s">
        <v>696</v>
      </c>
      <c r="K6" s="178">
        <v>3118118.45</v>
      </c>
      <c r="L6" s="179">
        <f t="shared" si="4"/>
        <v>1870871.07</v>
      </c>
      <c r="M6" s="180">
        <f t="shared" si="5"/>
        <v>1247247.3799999999</v>
      </c>
      <c r="N6" s="169">
        <v>0.6</v>
      </c>
      <c r="O6" s="178">
        <v>0</v>
      </c>
      <c r="P6" s="178">
        <v>0</v>
      </c>
      <c r="Q6" s="178">
        <v>0</v>
      </c>
      <c r="R6" s="178">
        <v>0</v>
      </c>
      <c r="S6" s="187">
        <f t="shared" si="6"/>
        <v>1870871.07</v>
      </c>
      <c r="T6" s="188">
        <v>0</v>
      </c>
      <c r="U6" s="188">
        <v>0</v>
      </c>
      <c r="V6" s="188">
        <v>0</v>
      </c>
      <c r="W6" s="188">
        <v>0</v>
      </c>
      <c r="X6" s="188">
        <v>0</v>
      </c>
      <c r="Y6" s="184" t="b">
        <f t="shared" si="0"/>
        <v>1</v>
      </c>
      <c r="Z6" s="192">
        <f t="shared" si="1"/>
        <v>0.6</v>
      </c>
      <c r="AA6" s="193" t="b">
        <f t="shared" si="2"/>
        <v>1</v>
      </c>
      <c r="AB6" s="193" t="b">
        <f t="shared" si="3"/>
        <v>1</v>
      </c>
    </row>
    <row r="7" spans="1:29" ht="54.95" customHeight="1" x14ac:dyDescent="0.25">
      <c r="A7" s="186">
        <v>5</v>
      </c>
      <c r="B7" s="164" t="s">
        <v>603</v>
      </c>
      <c r="C7" s="165" t="s">
        <v>113</v>
      </c>
      <c r="D7" s="166" t="s">
        <v>604</v>
      </c>
      <c r="E7" s="167">
        <v>3031023</v>
      </c>
      <c r="F7" s="166" t="s">
        <v>167</v>
      </c>
      <c r="G7" s="166" t="s">
        <v>605</v>
      </c>
      <c r="H7" s="168" t="s">
        <v>51</v>
      </c>
      <c r="I7" s="168">
        <v>0.43099999999999999</v>
      </c>
      <c r="J7" s="178" t="s">
        <v>207</v>
      </c>
      <c r="K7" s="178">
        <v>968195.35</v>
      </c>
      <c r="L7" s="179">
        <f t="shared" si="4"/>
        <v>484097.68</v>
      </c>
      <c r="M7" s="180">
        <f t="shared" si="5"/>
        <v>484097.67</v>
      </c>
      <c r="N7" s="169">
        <v>0.5</v>
      </c>
      <c r="O7" s="178">
        <v>0</v>
      </c>
      <c r="P7" s="178">
        <v>0</v>
      </c>
      <c r="Q7" s="178">
        <v>0</v>
      </c>
      <c r="R7" s="178">
        <v>0</v>
      </c>
      <c r="S7" s="187">
        <f t="shared" si="6"/>
        <v>484097.68</v>
      </c>
      <c r="T7" s="188">
        <v>0</v>
      </c>
      <c r="U7" s="188">
        <v>0</v>
      </c>
      <c r="V7" s="188">
        <v>0</v>
      </c>
      <c r="W7" s="188">
        <v>0</v>
      </c>
      <c r="X7" s="188">
        <v>0</v>
      </c>
      <c r="Y7" s="184" t="b">
        <f t="shared" si="0"/>
        <v>1</v>
      </c>
      <c r="Z7" s="192">
        <f t="shared" si="1"/>
        <v>0.5</v>
      </c>
      <c r="AA7" s="193" t="b">
        <f t="shared" si="2"/>
        <v>1</v>
      </c>
      <c r="AB7" s="193" t="b">
        <f t="shared" si="3"/>
        <v>1</v>
      </c>
    </row>
    <row r="8" spans="1:29" ht="54.95" customHeight="1" x14ac:dyDescent="0.25">
      <c r="A8" s="186">
        <v>6</v>
      </c>
      <c r="B8" s="164" t="s">
        <v>606</v>
      </c>
      <c r="C8" s="165" t="s">
        <v>113</v>
      </c>
      <c r="D8" s="166" t="s">
        <v>253</v>
      </c>
      <c r="E8" s="167">
        <v>3008033</v>
      </c>
      <c r="F8" s="166" t="s">
        <v>164</v>
      </c>
      <c r="G8" s="166" t="s">
        <v>607</v>
      </c>
      <c r="H8" s="168" t="s">
        <v>60</v>
      </c>
      <c r="I8" s="168">
        <v>2.73</v>
      </c>
      <c r="J8" s="178" t="s">
        <v>702</v>
      </c>
      <c r="K8" s="178">
        <v>1972216.21</v>
      </c>
      <c r="L8" s="179">
        <f t="shared" si="4"/>
        <v>986108.11</v>
      </c>
      <c r="M8" s="180">
        <f t="shared" si="5"/>
        <v>986108.1</v>
      </c>
      <c r="N8" s="169">
        <v>0.5</v>
      </c>
      <c r="O8" s="178">
        <v>0</v>
      </c>
      <c r="P8" s="178">
        <v>0</v>
      </c>
      <c r="Q8" s="178">
        <v>0</v>
      </c>
      <c r="R8" s="178">
        <v>0</v>
      </c>
      <c r="S8" s="187">
        <f t="shared" si="6"/>
        <v>986108.11</v>
      </c>
      <c r="T8" s="188">
        <v>0</v>
      </c>
      <c r="U8" s="188">
        <v>0</v>
      </c>
      <c r="V8" s="188">
        <v>0</v>
      </c>
      <c r="W8" s="188">
        <v>0</v>
      </c>
      <c r="X8" s="188">
        <v>0</v>
      </c>
      <c r="Y8" s="184" t="b">
        <f t="shared" si="0"/>
        <v>1</v>
      </c>
      <c r="Z8" s="192">
        <f t="shared" si="1"/>
        <v>0.5</v>
      </c>
      <c r="AA8" s="193" t="b">
        <f t="shared" si="2"/>
        <v>1</v>
      </c>
      <c r="AB8" s="193" t="b">
        <f t="shared" si="3"/>
        <v>1</v>
      </c>
    </row>
    <row r="9" spans="1:29" ht="54.95" customHeight="1" x14ac:dyDescent="0.25">
      <c r="A9" s="186">
        <v>7</v>
      </c>
      <c r="B9" s="164" t="s">
        <v>608</v>
      </c>
      <c r="C9" s="165" t="s">
        <v>113</v>
      </c>
      <c r="D9" s="166" t="s">
        <v>301</v>
      </c>
      <c r="E9" s="167">
        <v>3021011</v>
      </c>
      <c r="F9" s="166" t="s">
        <v>69</v>
      </c>
      <c r="G9" s="166" t="s">
        <v>609</v>
      </c>
      <c r="H9" s="168" t="s">
        <v>71</v>
      </c>
      <c r="I9" s="168">
        <v>0.23499999999999999</v>
      </c>
      <c r="J9" s="178" t="s">
        <v>199</v>
      </c>
      <c r="K9" s="178">
        <v>2105823.27</v>
      </c>
      <c r="L9" s="179">
        <f t="shared" si="4"/>
        <v>1263493.96</v>
      </c>
      <c r="M9" s="180">
        <f t="shared" si="5"/>
        <v>842329.31</v>
      </c>
      <c r="N9" s="169">
        <v>0.6</v>
      </c>
      <c r="O9" s="178">
        <v>0</v>
      </c>
      <c r="P9" s="178">
        <v>0</v>
      </c>
      <c r="Q9" s="178">
        <v>0</v>
      </c>
      <c r="R9" s="178">
        <v>0</v>
      </c>
      <c r="S9" s="187">
        <f t="shared" si="6"/>
        <v>1263493.96</v>
      </c>
      <c r="T9" s="188">
        <v>0</v>
      </c>
      <c r="U9" s="188">
        <v>0</v>
      </c>
      <c r="V9" s="188">
        <v>0</v>
      </c>
      <c r="W9" s="188">
        <v>0</v>
      </c>
      <c r="X9" s="188">
        <v>0</v>
      </c>
      <c r="Y9" s="184" t="b">
        <f t="shared" si="0"/>
        <v>1</v>
      </c>
      <c r="Z9" s="192">
        <f t="shared" si="1"/>
        <v>0.6</v>
      </c>
      <c r="AA9" s="193" t="b">
        <f t="shared" si="2"/>
        <v>1</v>
      </c>
      <c r="AB9" s="193" t="b">
        <f t="shared" si="3"/>
        <v>1</v>
      </c>
    </row>
    <row r="10" spans="1:29" ht="54.95" customHeight="1" x14ac:dyDescent="0.25">
      <c r="A10" s="194">
        <v>8</v>
      </c>
      <c r="B10" s="170" t="s">
        <v>610</v>
      </c>
      <c r="C10" s="171" t="s">
        <v>208</v>
      </c>
      <c r="D10" s="172" t="s">
        <v>105</v>
      </c>
      <c r="E10" s="173">
        <v>3021052</v>
      </c>
      <c r="F10" s="172" t="s">
        <v>69</v>
      </c>
      <c r="G10" s="172" t="s">
        <v>611</v>
      </c>
      <c r="H10" s="174" t="s">
        <v>71</v>
      </c>
      <c r="I10" s="174">
        <v>0.50900000000000001</v>
      </c>
      <c r="J10" s="195" t="s">
        <v>704</v>
      </c>
      <c r="K10" s="195">
        <v>6377715.1399999997</v>
      </c>
      <c r="L10" s="195">
        <f t="shared" si="4"/>
        <v>3188857.57</v>
      </c>
      <c r="M10" s="195">
        <f t="shared" si="5"/>
        <v>3188857.57</v>
      </c>
      <c r="N10" s="195">
        <v>0.5</v>
      </c>
      <c r="O10" s="196">
        <v>0</v>
      </c>
      <c r="P10" s="196">
        <v>0</v>
      </c>
      <c r="Q10" s="196">
        <v>0</v>
      </c>
      <c r="R10" s="196">
        <v>0</v>
      </c>
      <c r="S10" s="196">
        <v>1913313.6</v>
      </c>
      <c r="T10" s="196">
        <f>L10-S10</f>
        <v>1275543.97</v>
      </c>
      <c r="U10" s="196">
        <v>0</v>
      </c>
      <c r="V10" s="196">
        <v>0</v>
      </c>
      <c r="W10" s="196">
        <v>0</v>
      </c>
      <c r="X10" s="196">
        <v>0</v>
      </c>
      <c r="Y10" s="184" t="b">
        <f t="shared" si="0"/>
        <v>1</v>
      </c>
      <c r="Z10" s="192">
        <f t="shared" si="1"/>
        <v>0.5</v>
      </c>
      <c r="AA10" s="193" t="b">
        <f t="shared" si="2"/>
        <v>1</v>
      </c>
      <c r="AB10" s="193" t="b">
        <f t="shared" si="3"/>
        <v>1</v>
      </c>
    </row>
    <row r="11" spans="1:29" ht="54.95" customHeight="1" x14ac:dyDescent="0.25">
      <c r="A11" s="186">
        <v>9</v>
      </c>
      <c r="B11" s="164" t="s">
        <v>612</v>
      </c>
      <c r="C11" s="165" t="s">
        <v>113</v>
      </c>
      <c r="D11" s="166" t="s">
        <v>595</v>
      </c>
      <c r="E11" s="167">
        <v>3009063</v>
      </c>
      <c r="F11" s="166" t="s">
        <v>144</v>
      </c>
      <c r="G11" s="166" t="s">
        <v>613</v>
      </c>
      <c r="H11" s="168" t="s">
        <v>71</v>
      </c>
      <c r="I11" s="168">
        <v>0.218</v>
      </c>
      <c r="J11" s="178" t="s">
        <v>196</v>
      </c>
      <c r="K11" s="178">
        <v>666980.68999999994</v>
      </c>
      <c r="L11" s="179">
        <f t="shared" si="4"/>
        <v>533584.55000000005</v>
      </c>
      <c r="M11" s="180">
        <f t="shared" si="5"/>
        <v>133396.14000000001</v>
      </c>
      <c r="N11" s="169">
        <v>0.8</v>
      </c>
      <c r="O11" s="178">
        <v>0</v>
      </c>
      <c r="P11" s="178">
        <v>0</v>
      </c>
      <c r="Q11" s="178">
        <v>0</v>
      </c>
      <c r="R11" s="178">
        <v>0</v>
      </c>
      <c r="S11" s="187">
        <f t="shared" si="6"/>
        <v>533584.55000000005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4" t="b">
        <f t="shared" si="0"/>
        <v>1</v>
      </c>
      <c r="Z11" s="192">
        <f t="shared" si="1"/>
        <v>0.8</v>
      </c>
      <c r="AA11" s="193" t="b">
        <f t="shared" si="2"/>
        <v>1</v>
      </c>
      <c r="AB11" s="193" t="b">
        <f t="shared" si="3"/>
        <v>1</v>
      </c>
    </row>
    <row r="12" spans="1:29" ht="54.95" customHeight="1" x14ac:dyDescent="0.25">
      <c r="A12" s="186">
        <v>10</v>
      </c>
      <c r="B12" s="164" t="s">
        <v>614</v>
      </c>
      <c r="C12" s="165" t="s">
        <v>113</v>
      </c>
      <c r="D12" s="166" t="s">
        <v>283</v>
      </c>
      <c r="E12" s="167">
        <v>3007112</v>
      </c>
      <c r="F12" s="166" t="s">
        <v>114</v>
      </c>
      <c r="G12" s="166" t="s">
        <v>615</v>
      </c>
      <c r="H12" s="168" t="s">
        <v>51</v>
      </c>
      <c r="I12" s="168">
        <v>6.23</v>
      </c>
      <c r="J12" s="178" t="s">
        <v>513</v>
      </c>
      <c r="K12" s="178">
        <v>5229002.33</v>
      </c>
      <c r="L12" s="179">
        <f t="shared" si="4"/>
        <v>2614501.17</v>
      </c>
      <c r="M12" s="180">
        <f t="shared" si="5"/>
        <v>2614501.16</v>
      </c>
      <c r="N12" s="169">
        <v>0.5</v>
      </c>
      <c r="O12" s="178">
        <v>0</v>
      </c>
      <c r="P12" s="178">
        <v>0</v>
      </c>
      <c r="Q12" s="178">
        <v>0</v>
      </c>
      <c r="R12" s="178">
        <v>0</v>
      </c>
      <c r="S12" s="187">
        <f t="shared" si="6"/>
        <v>2614501.17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4" t="b">
        <f t="shared" si="0"/>
        <v>1</v>
      </c>
      <c r="Z12" s="192">
        <f t="shared" si="1"/>
        <v>0.5</v>
      </c>
      <c r="AA12" s="193" t="b">
        <f t="shared" si="2"/>
        <v>1</v>
      </c>
      <c r="AB12" s="193" t="b">
        <f t="shared" si="3"/>
        <v>1</v>
      </c>
    </row>
    <row r="13" spans="1:29" ht="54.95" customHeight="1" x14ac:dyDescent="0.25">
      <c r="A13" s="186">
        <v>11</v>
      </c>
      <c r="B13" s="164" t="s">
        <v>616</v>
      </c>
      <c r="C13" s="165" t="s">
        <v>113</v>
      </c>
      <c r="D13" s="166" t="s">
        <v>617</v>
      </c>
      <c r="E13" s="167">
        <v>3003103</v>
      </c>
      <c r="F13" s="166" t="s">
        <v>92</v>
      </c>
      <c r="G13" s="166" t="s">
        <v>618</v>
      </c>
      <c r="H13" s="168" t="s">
        <v>51</v>
      </c>
      <c r="I13" s="168">
        <v>2.3050000000000002</v>
      </c>
      <c r="J13" s="178" t="s">
        <v>502</v>
      </c>
      <c r="K13" s="178">
        <v>7310480.54</v>
      </c>
      <c r="L13" s="179">
        <f t="shared" si="4"/>
        <v>4386288.32</v>
      </c>
      <c r="M13" s="180">
        <f t="shared" si="5"/>
        <v>2924192.22</v>
      </c>
      <c r="N13" s="169">
        <v>0.6</v>
      </c>
      <c r="O13" s="178">
        <v>0</v>
      </c>
      <c r="P13" s="178">
        <v>0</v>
      </c>
      <c r="Q13" s="178">
        <v>0</v>
      </c>
      <c r="R13" s="178">
        <v>0</v>
      </c>
      <c r="S13" s="187">
        <f t="shared" si="6"/>
        <v>4386288.32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4" t="b">
        <f t="shared" si="0"/>
        <v>1</v>
      </c>
      <c r="Z13" s="192">
        <f t="shared" si="1"/>
        <v>0.6</v>
      </c>
      <c r="AA13" s="193" t="b">
        <f t="shared" si="2"/>
        <v>1</v>
      </c>
      <c r="AB13" s="193" t="b">
        <f t="shared" si="3"/>
        <v>1</v>
      </c>
    </row>
    <row r="14" spans="1:29" ht="54.95" customHeight="1" x14ac:dyDescent="0.25">
      <c r="A14" s="194">
        <v>12</v>
      </c>
      <c r="B14" s="170" t="s">
        <v>619</v>
      </c>
      <c r="C14" s="171" t="s">
        <v>208</v>
      </c>
      <c r="D14" s="172" t="s">
        <v>620</v>
      </c>
      <c r="E14" s="173">
        <v>3012043</v>
      </c>
      <c r="F14" s="172" t="s">
        <v>78</v>
      </c>
      <c r="G14" s="172" t="s">
        <v>621</v>
      </c>
      <c r="H14" s="174" t="s">
        <v>71</v>
      </c>
      <c r="I14" s="174">
        <v>1.7030000000000001</v>
      </c>
      <c r="J14" s="176" t="s">
        <v>698</v>
      </c>
      <c r="K14" s="176">
        <v>13994238.779999999</v>
      </c>
      <c r="L14" s="177">
        <f t="shared" si="4"/>
        <v>9795967.1500000004</v>
      </c>
      <c r="M14" s="163">
        <f t="shared" si="5"/>
        <v>4198271.63</v>
      </c>
      <c r="N14" s="175">
        <v>0.7</v>
      </c>
      <c r="O14" s="176">
        <v>0</v>
      </c>
      <c r="P14" s="176">
        <v>0</v>
      </c>
      <c r="Q14" s="176">
        <v>0</v>
      </c>
      <c r="R14" s="176">
        <v>0</v>
      </c>
      <c r="S14" s="176">
        <v>5400000</v>
      </c>
      <c r="T14" s="196">
        <f>L14-S14</f>
        <v>4395967.1500000004</v>
      </c>
      <c r="U14" s="176">
        <v>0</v>
      </c>
      <c r="V14" s="181">
        <v>0</v>
      </c>
      <c r="W14" s="197">
        <v>0</v>
      </c>
      <c r="X14" s="197">
        <v>0</v>
      </c>
      <c r="Y14" s="184" t="b">
        <f t="shared" si="0"/>
        <v>1</v>
      </c>
      <c r="Z14" s="192">
        <f t="shared" si="1"/>
        <v>0.7</v>
      </c>
      <c r="AA14" s="193" t="b">
        <f t="shared" si="2"/>
        <v>1</v>
      </c>
      <c r="AB14" s="193" t="b">
        <f t="shared" si="3"/>
        <v>1</v>
      </c>
    </row>
    <row r="15" spans="1:29" ht="54.95" customHeight="1" x14ac:dyDescent="0.25">
      <c r="A15" s="186">
        <v>13</v>
      </c>
      <c r="B15" s="164" t="s">
        <v>622</v>
      </c>
      <c r="C15" s="165" t="s">
        <v>113</v>
      </c>
      <c r="D15" s="166" t="s">
        <v>623</v>
      </c>
      <c r="E15" s="167">
        <v>3007032</v>
      </c>
      <c r="F15" s="166" t="s">
        <v>114</v>
      </c>
      <c r="G15" s="166" t="s">
        <v>624</v>
      </c>
      <c r="H15" s="168" t="s">
        <v>51</v>
      </c>
      <c r="I15" s="168">
        <v>1.4</v>
      </c>
      <c r="J15" s="178" t="s">
        <v>699</v>
      </c>
      <c r="K15" s="178">
        <v>3628361.31</v>
      </c>
      <c r="L15" s="179">
        <f t="shared" si="4"/>
        <v>1814180.66</v>
      </c>
      <c r="M15" s="180">
        <f t="shared" si="5"/>
        <v>1814180.65</v>
      </c>
      <c r="N15" s="169">
        <v>0.5</v>
      </c>
      <c r="O15" s="178">
        <v>0</v>
      </c>
      <c r="P15" s="178">
        <v>0</v>
      </c>
      <c r="Q15" s="178">
        <v>0</v>
      </c>
      <c r="R15" s="178">
        <v>0</v>
      </c>
      <c r="S15" s="187">
        <f t="shared" si="6"/>
        <v>1814180.66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4" t="b">
        <f t="shared" si="0"/>
        <v>1</v>
      </c>
      <c r="Z15" s="192">
        <f t="shared" si="1"/>
        <v>0.5</v>
      </c>
      <c r="AA15" s="193" t="b">
        <f t="shared" si="2"/>
        <v>1</v>
      </c>
      <c r="AB15" s="193" t="b">
        <f t="shared" si="3"/>
        <v>1</v>
      </c>
    </row>
    <row r="16" spans="1:29" ht="54.95" customHeight="1" x14ac:dyDescent="0.25">
      <c r="A16" s="186">
        <v>14</v>
      </c>
      <c r="B16" s="164" t="s">
        <v>625</v>
      </c>
      <c r="C16" s="165" t="s">
        <v>113</v>
      </c>
      <c r="D16" s="166" t="s">
        <v>626</v>
      </c>
      <c r="E16" s="167">
        <v>3030053</v>
      </c>
      <c r="F16" s="166" t="s">
        <v>232</v>
      </c>
      <c r="G16" s="166" t="s">
        <v>627</v>
      </c>
      <c r="H16" s="168" t="s">
        <v>71</v>
      </c>
      <c r="I16" s="168">
        <v>0.63900000000000001</v>
      </c>
      <c r="J16" s="178" t="s">
        <v>197</v>
      </c>
      <c r="K16" s="178">
        <v>4751123.78</v>
      </c>
      <c r="L16" s="179">
        <f t="shared" si="4"/>
        <v>2375561.89</v>
      </c>
      <c r="M16" s="180">
        <f t="shared" si="5"/>
        <v>2375561.89</v>
      </c>
      <c r="N16" s="169">
        <v>0.5</v>
      </c>
      <c r="O16" s="178">
        <v>0</v>
      </c>
      <c r="P16" s="178">
        <v>0</v>
      </c>
      <c r="Q16" s="178">
        <v>0</v>
      </c>
      <c r="R16" s="178">
        <v>0</v>
      </c>
      <c r="S16" s="187">
        <f t="shared" si="6"/>
        <v>2375561.89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4" t="b">
        <f t="shared" si="0"/>
        <v>1</v>
      </c>
      <c r="Z16" s="192">
        <f t="shared" si="1"/>
        <v>0.5</v>
      </c>
      <c r="AA16" s="193" t="b">
        <f t="shared" si="2"/>
        <v>1</v>
      </c>
      <c r="AB16" s="193" t="b">
        <f t="shared" si="3"/>
        <v>1</v>
      </c>
    </row>
    <row r="17" spans="1:28" ht="54.95" customHeight="1" x14ac:dyDescent="0.25">
      <c r="A17" s="186">
        <v>15</v>
      </c>
      <c r="B17" s="164" t="s">
        <v>628</v>
      </c>
      <c r="C17" s="165" t="s">
        <v>113</v>
      </c>
      <c r="D17" s="166" t="s">
        <v>315</v>
      </c>
      <c r="E17" s="167">
        <v>3005023</v>
      </c>
      <c r="F17" s="166" t="s">
        <v>117</v>
      </c>
      <c r="G17" s="166" t="s">
        <v>629</v>
      </c>
      <c r="H17" s="168" t="s">
        <v>71</v>
      </c>
      <c r="I17" s="168">
        <v>0.89500000000000002</v>
      </c>
      <c r="J17" s="178" t="s">
        <v>514</v>
      </c>
      <c r="K17" s="178">
        <v>4803114.12</v>
      </c>
      <c r="L17" s="179">
        <f t="shared" si="4"/>
        <v>2401557.06</v>
      </c>
      <c r="M17" s="180">
        <f t="shared" si="5"/>
        <v>2401557.06</v>
      </c>
      <c r="N17" s="169">
        <v>0.5</v>
      </c>
      <c r="O17" s="178">
        <v>0</v>
      </c>
      <c r="P17" s="178">
        <v>0</v>
      </c>
      <c r="Q17" s="178">
        <v>0</v>
      </c>
      <c r="R17" s="178">
        <v>0</v>
      </c>
      <c r="S17" s="187">
        <f t="shared" si="6"/>
        <v>2401557.06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4" t="b">
        <f t="shared" si="0"/>
        <v>1</v>
      </c>
      <c r="Z17" s="192">
        <f t="shared" si="1"/>
        <v>0.5</v>
      </c>
      <c r="AA17" s="193" t="b">
        <f t="shared" si="2"/>
        <v>1</v>
      </c>
      <c r="AB17" s="193" t="b">
        <f t="shared" si="3"/>
        <v>1</v>
      </c>
    </row>
    <row r="18" spans="1:28" ht="54.95" customHeight="1" x14ac:dyDescent="0.25">
      <c r="A18" s="186">
        <v>16</v>
      </c>
      <c r="B18" s="164" t="s">
        <v>630</v>
      </c>
      <c r="C18" s="165" t="s">
        <v>113</v>
      </c>
      <c r="D18" s="166" t="s">
        <v>631</v>
      </c>
      <c r="E18" s="167">
        <v>3023011</v>
      </c>
      <c r="F18" s="166" t="s">
        <v>120</v>
      </c>
      <c r="G18" s="166" t="s">
        <v>632</v>
      </c>
      <c r="H18" s="168" t="s">
        <v>51</v>
      </c>
      <c r="I18" s="168">
        <v>0.63700000000000001</v>
      </c>
      <c r="J18" s="178" t="s">
        <v>201</v>
      </c>
      <c r="K18" s="178">
        <v>3235000</v>
      </c>
      <c r="L18" s="179">
        <f t="shared" si="4"/>
        <v>2264500</v>
      </c>
      <c r="M18" s="180">
        <f t="shared" si="5"/>
        <v>970500</v>
      </c>
      <c r="N18" s="169">
        <v>0.7</v>
      </c>
      <c r="O18" s="178">
        <v>0</v>
      </c>
      <c r="P18" s="178">
        <v>0</v>
      </c>
      <c r="Q18" s="178">
        <v>0</v>
      </c>
      <c r="R18" s="178">
        <v>0</v>
      </c>
      <c r="S18" s="187">
        <f t="shared" si="6"/>
        <v>2264500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4" t="b">
        <f t="shared" si="0"/>
        <v>1</v>
      </c>
      <c r="Z18" s="192">
        <f t="shared" si="1"/>
        <v>0.7</v>
      </c>
      <c r="AA18" s="193" t="b">
        <f t="shared" si="2"/>
        <v>1</v>
      </c>
      <c r="AB18" s="193" t="b">
        <f t="shared" si="3"/>
        <v>1</v>
      </c>
    </row>
    <row r="19" spans="1:28" ht="54.95" customHeight="1" x14ac:dyDescent="0.25">
      <c r="A19" s="186">
        <v>17</v>
      </c>
      <c r="B19" s="164" t="s">
        <v>633</v>
      </c>
      <c r="C19" s="165" t="s">
        <v>113</v>
      </c>
      <c r="D19" s="166" t="s">
        <v>634</v>
      </c>
      <c r="E19" s="167">
        <v>3006013</v>
      </c>
      <c r="F19" s="166" t="s">
        <v>54</v>
      </c>
      <c r="G19" s="166" t="s">
        <v>635</v>
      </c>
      <c r="H19" s="168" t="s">
        <v>51</v>
      </c>
      <c r="I19" s="168">
        <v>2.851</v>
      </c>
      <c r="J19" s="178" t="s">
        <v>204</v>
      </c>
      <c r="K19" s="178">
        <v>3469647</v>
      </c>
      <c r="L19" s="179">
        <f t="shared" si="4"/>
        <v>2081788.2</v>
      </c>
      <c r="M19" s="180">
        <f t="shared" si="5"/>
        <v>1387858.8</v>
      </c>
      <c r="N19" s="169">
        <v>0.6</v>
      </c>
      <c r="O19" s="178">
        <v>0</v>
      </c>
      <c r="P19" s="178">
        <v>0</v>
      </c>
      <c r="Q19" s="178">
        <v>0</v>
      </c>
      <c r="R19" s="178">
        <v>0</v>
      </c>
      <c r="S19" s="187">
        <f t="shared" si="6"/>
        <v>2081788.2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4" t="b">
        <f t="shared" si="0"/>
        <v>1</v>
      </c>
      <c r="Z19" s="192">
        <f t="shared" si="1"/>
        <v>0.6</v>
      </c>
      <c r="AA19" s="193" t="b">
        <f t="shared" si="2"/>
        <v>1</v>
      </c>
      <c r="AB19" s="193" t="b">
        <f t="shared" si="3"/>
        <v>1</v>
      </c>
    </row>
    <row r="20" spans="1:28" s="146" customFormat="1" ht="54.95" customHeight="1" x14ac:dyDescent="0.25">
      <c r="A20" s="186">
        <v>18</v>
      </c>
      <c r="B20" s="164" t="s">
        <v>636</v>
      </c>
      <c r="C20" s="165" t="s">
        <v>113</v>
      </c>
      <c r="D20" s="166" t="s">
        <v>637</v>
      </c>
      <c r="E20" s="167">
        <v>3007012</v>
      </c>
      <c r="F20" s="166" t="s">
        <v>114</v>
      </c>
      <c r="G20" s="166" t="s">
        <v>638</v>
      </c>
      <c r="H20" s="168" t="s">
        <v>51</v>
      </c>
      <c r="I20" s="168">
        <v>1.8149999999999999</v>
      </c>
      <c r="J20" s="178" t="s">
        <v>204</v>
      </c>
      <c r="K20" s="178">
        <v>2543314.9700000002</v>
      </c>
      <c r="L20" s="179">
        <f t="shared" si="4"/>
        <v>1780320.48</v>
      </c>
      <c r="M20" s="180">
        <f t="shared" si="5"/>
        <v>762994.49</v>
      </c>
      <c r="N20" s="169">
        <v>0.7</v>
      </c>
      <c r="O20" s="178">
        <v>0</v>
      </c>
      <c r="P20" s="178">
        <v>0</v>
      </c>
      <c r="Q20" s="178">
        <v>0</v>
      </c>
      <c r="R20" s="178">
        <v>0</v>
      </c>
      <c r="S20" s="187">
        <f t="shared" si="6"/>
        <v>1780320.48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9" t="b">
        <f t="shared" si="0"/>
        <v>1</v>
      </c>
      <c r="Z20" s="190">
        <f t="shared" si="1"/>
        <v>0.7</v>
      </c>
      <c r="AA20" s="191" t="b">
        <f t="shared" si="2"/>
        <v>1</v>
      </c>
      <c r="AB20" s="191" t="b">
        <f t="shared" si="3"/>
        <v>1</v>
      </c>
    </row>
    <row r="21" spans="1:28" s="146" customFormat="1" ht="54.95" customHeight="1" x14ac:dyDescent="0.25">
      <c r="A21" s="186">
        <v>19</v>
      </c>
      <c r="B21" s="164" t="s">
        <v>639</v>
      </c>
      <c r="C21" s="165" t="s">
        <v>113</v>
      </c>
      <c r="D21" s="166" t="s">
        <v>640</v>
      </c>
      <c r="E21" s="167">
        <v>3003053</v>
      </c>
      <c r="F21" s="166" t="s">
        <v>92</v>
      </c>
      <c r="G21" s="166" t="s">
        <v>641</v>
      </c>
      <c r="H21" s="168" t="s">
        <v>51</v>
      </c>
      <c r="I21" s="168">
        <v>0.6</v>
      </c>
      <c r="J21" s="178" t="s">
        <v>521</v>
      </c>
      <c r="K21" s="178">
        <v>626598.29</v>
      </c>
      <c r="L21" s="179">
        <f t="shared" si="4"/>
        <v>375958.97</v>
      </c>
      <c r="M21" s="180">
        <f t="shared" si="5"/>
        <v>250639.32</v>
      </c>
      <c r="N21" s="169">
        <v>0.6</v>
      </c>
      <c r="O21" s="178">
        <v>0</v>
      </c>
      <c r="P21" s="178">
        <v>0</v>
      </c>
      <c r="Q21" s="178">
        <v>0</v>
      </c>
      <c r="R21" s="178">
        <v>0</v>
      </c>
      <c r="S21" s="187">
        <f t="shared" si="6"/>
        <v>375958.97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9" t="b">
        <f t="shared" si="0"/>
        <v>1</v>
      </c>
      <c r="Z21" s="190">
        <f t="shared" si="1"/>
        <v>0.6</v>
      </c>
      <c r="AA21" s="191" t="b">
        <f t="shared" si="2"/>
        <v>1</v>
      </c>
      <c r="AB21" s="191" t="b">
        <f t="shared" si="3"/>
        <v>1</v>
      </c>
    </row>
    <row r="22" spans="1:28" ht="54.95" customHeight="1" x14ac:dyDescent="0.25">
      <c r="A22" s="186">
        <v>20</v>
      </c>
      <c r="B22" s="164" t="s">
        <v>642</v>
      </c>
      <c r="C22" s="165" t="s">
        <v>113</v>
      </c>
      <c r="D22" s="166" t="s">
        <v>280</v>
      </c>
      <c r="E22" s="167">
        <v>3007083</v>
      </c>
      <c r="F22" s="166" t="s">
        <v>114</v>
      </c>
      <c r="G22" s="166" t="s">
        <v>643</v>
      </c>
      <c r="H22" s="168" t="s">
        <v>51</v>
      </c>
      <c r="I22" s="168">
        <v>2.84</v>
      </c>
      <c r="J22" s="178" t="s">
        <v>511</v>
      </c>
      <c r="K22" s="178">
        <v>3253729.33</v>
      </c>
      <c r="L22" s="179">
        <f t="shared" si="4"/>
        <v>2277610.5299999998</v>
      </c>
      <c r="M22" s="180">
        <f t="shared" si="5"/>
        <v>976118.8</v>
      </c>
      <c r="N22" s="169">
        <v>0.7</v>
      </c>
      <c r="O22" s="178">
        <v>0</v>
      </c>
      <c r="P22" s="178">
        <v>0</v>
      </c>
      <c r="Q22" s="178">
        <v>0</v>
      </c>
      <c r="R22" s="178">
        <v>0</v>
      </c>
      <c r="S22" s="187">
        <f t="shared" si="6"/>
        <v>2277610.5299999998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9" t="b">
        <f t="shared" si="0"/>
        <v>1</v>
      </c>
      <c r="Z22" s="190">
        <f t="shared" si="1"/>
        <v>0.7</v>
      </c>
      <c r="AA22" s="191" t="b">
        <f t="shared" si="2"/>
        <v>1</v>
      </c>
      <c r="AB22" s="191" t="b">
        <f t="shared" si="3"/>
        <v>1</v>
      </c>
    </row>
    <row r="23" spans="1:28" ht="54.95" customHeight="1" x14ac:dyDescent="0.25">
      <c r="A23" s="186">
        <v>21</v>
      </c>
      <c r="B23" s="164" t="s">
        <v>644</v>
      </c>
      <c r="C23" s="165" t="s">
        <v>113</v>
      </c>
      <c r="D23" s="166" t="s">
        <v>645</v>
      </c>
      <c r="E23" s="167">
        <v>3007053</v>
      </c>
      <c r="F23" s="166" t="s">
        <v>114</v>
      </c>
      <c r="G23" s="166" t="s">
        <v>646</v>
      </c>
      <c r="H23" s="168" t="s">
        <v>51</v>
      </c>
      <c r="I23" s="168">
        <v>0.35699999999999998</v>
      </c>
      <c r="J23" s="178" t="s">
        <v>201</v>
      </c>
      <c r="K23" s="178">
        <v>2508448.8199999998</v>
      </c>
      <c r="L23" s="179">
        <f t="shared" si="4"/>
        <v>2006759.06</v>
      </c>
      <c r="M23" s="180">
        <f t="shared" si="5"/>
        <v>501689.76</v>
      </c>
      <c r="N23" s="169">
        <v>0.8</v>
      </c>
      <c r="O23" s="178">
        <v>0</v>
      </c>
      <c r="P23" s="178">
        <v>0</v>
      </c>
      <c r="Q23" s="178">
        <v>0</v>
      </c>
      <c r="R23" s="178">
        <v>0</v>
      </c>
      <c r="S23" s="187">
        <f t="shared" si="6"/>
        <v>2006759.06</v>
      </c>
      <c r="T23" s="188">
        <v>0</v>
      </c>
      <c r="U23" s="188">
        <v>0</v>
      </c>
      <c r="V23" s="188">
        <v>0</v>
      </c>
      <c r="W23" s="188">
        <v>0</v>
      </c>
      <c r="X23" s="188">
        <v>0</v>
      </c>
      <c r="Y23" s="189" t="b">
        <f t="shared" si="0"/>
        <v>1</v>
      </c>
      <c r="Z23" s="190">
        <f t="shared" si="1"/>
        <v>0.8</v>
      </c>
      <c r="AA23" s="191" t="b">
        <f t="shared" si="2"/>
        <v>1</v>
      </c>
      <c r="AB23" s="191" t="b">
        <f t="shared" si="3"/>
        <v>1</v>
      </c>
    </row>
    <row r="24" spans="1:28" ht="54.95" customHeight="1" x14ac:dyDescent="0.25">
      <c r="A24" s="186">
        <v>22</v>
      </c>
      <c r="B24" s="164" t="s">
        <v>647</v>
      </c>
      <c r="C24" s="165" t="s">
        <v>113</v>
      </c>
      <c r="D24" s="166" t="s">
        <v>648</v>
      </c>
      <c r="E24" s="167">
        <v>3002073</v>
      </c>
      <c r="F24" s="166" t="s">
        <v>158</v>
      </c>
      <c r="G24" s="166" t="s">
        <v>649</v>
      </c>
      <c r="H24" s="168" t="s">
        <v>71</v>
      </c>
      <c r="I24" s="168">
        <v>0.67</v>
      </c>
      <c r="J24" s="178" t="s">
        <v>520</v>
      </c>
      <c r="K24" s="178">
        <v>5786637.2800000003</v>
      </c>
      <c r="L24" s="179">
        <f t="shared" si="4"/>
        <v>2893318.64</v>
      </c>
      <c r="M24" s="180">
        <f t="shared" si="5"/>
        <v>2893318.64</v>
      </c>
      <c r="N24" s="169">
        <v>0.5</v>
      </c>
      <c r="O24" s="178">
        <v>0</v>
      </c>
      <c r="P24" s="178">
        <v>0</v>
      </c>
      <c r="Q24" s="178">
        <v>0</v>
      </c>
      <c r="R24" s="178">
        <v>0</v>
      </c>
      <c r="S24" s="187">
        <f t="shared" si="6"/>
        <v>2893318.64</v>
      </c>
      <c r="T24" s="188">
        <v>0</v>
      </c>
      <c r="U24" s="188">
        <v>0</v>
      </c>
      <c r="V24" s="188">
        <v>0</v>
      </c>
      <c r="W24" s="188">
        <v>0</v>
      </c>
      <c r="X24" s="188">
        <v>0</v>
      </c>
      <c r="Y24" s="189" t="b">
        <f t="shared" si="0"/>
        <v>1</v>
      </c>
      <c r="Z24" s="190">
        <f t="shared" si="1"/>
        <v>0.5</v>
      </c>
      <c r="AA24" s="191" t="b">
        <f t="shared" si="2"/>
        <v>1</v>
      </c>
      <c r="AB24" s="191" t="b">
        <f t="shared" si="3"/>
        <v>1</v>
      </c>
    </row>
    <row r="25" spans="1:28" s="146" customFormat="1" ht="54.95" customHeight="1" x14ac:dyDescent="0.25">
      <c r="A25" s="186">
        <v>23</v>
      </c>
      <c r="B25" s="164" t="s">
        <v>650</v>
      </c>
      <c r="C25" s="165" t="s">
        <v>113</v>
      </c>
      <c r="D25" s="166" t="s">
        <v>651</v>
      </c>
      <c r="E25" s="167">
        <v>3021172</v>
      </c>
      <c r="F25" s="166" t="s">
        <v>69</v>
      </c>
      <c r="G25" s="166" t="s">
        <v>652</v>
      </c>
      <c r="H25" s="168" t="s">
        <v>71</v>
      </c>
      <c r="I25" s="168">
        <v>1.0389999999999999</v>
      </c>
      <c r="J25" s="178" t="s">
        <v>508</v>
      </c>
      <c r="K25" s="178">
        <v>11643942.27</v>
      </c>
      <c r="L25" s="179">
        <f t="shared" si="4"/>
        <v>5821971.1399999997</v>
      </c>
      <c r="M25" s="180">
        <f t="shared" si="5"/>
        <v>5821971.1299999999</v>
      </c>
      <c r="N25" s="169">
        <v>0.5</v>
      </c>
      <c r="O25" s="178">
        <v>0</v>
      </c>
      <c r="P25" s="178">
        <v>0</v>
      </c>
      <c r="Q25" s="178">
        <v>0</v>
      </c>
      <c r="R25" s="178">
        <v>0</v>
      </c>
      <c r="S25" s="187">
        <f t="shared" si="6"/>
        <v>5821971.1399999997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9" t="b">
        <f t="shared" si="0"/>
        <v>1</v>
      </c>
      <c r="Z25" s="190">
        <f t="shared" si="1"/>
        <v>0.5</v>
      </c>
      <c r="AA25" s="191" t="b">
        <f t="shared" si="2"/>
        <v>1</v>
      </c>
      <c r="AB25" s="191" t="b">
        <f t="shared" si="3"/>
        <v>1</v>
      </c>
    </row>
    <row r="26" spans="1:28" s="146" customFormat="1" ht="54.95" customHeight="1" x14ac:dyDescent="0.25">
      <c r="A26" s="186">
        <v>24</v>
      </c>
      <c r="B26" s="164" t="s">
        <v>262</v>
      </c>
      <c r="C26" s="165" t="s">
        <v>113</v>
      </c>
      <c r="D26" s="166" t="s">
        <v>653</v>
      </c>
      <c r="E26" s="167">
        <v>3014033</v>
      </c>
      <c r="F26" s="166" t="s">
        <v>654</v>
      </c>
      <c r="G26" s="166" t="s">
        <v>655</v>
      </c>
      <c r="H26" s="168" t="s">
        <v>71</v>
      </c>
      <c r="I26" s="168">
        <v>2.052</v>
      </c>
      <c r="J26" s="178" t="s">
        <v>196</v>
      </c>
      <c r="K26" s="178">
        <v>7704562.0899999999</v>
      </c>
      <c r="L26" s="179">
        <f t="shared" si="4"/>
        <v>3852281.05</v>
      </c>
      <c r="M26" s="180">
        <f t="shared" si="5"/>
        <v>3852281.04</v>
      </c>
      <c r="N26" s="169">
        <v>0.5</v>
      </c>
      <c r="O26" s="178">
        <v>0</v>
      </c>
      <c r="P26" s="178">
        <v>0</v>
      </c>
      <c r="Q26" s="178">
        <v>0</v>
      </c>
      <c r="R26" s="178">
        <v>0</v>
      </c>
      <c r="S26" s="187">
        <f t="shared" si="6"/>
        <v>3852281.05</v>
      </c>
      <c r="T26" s="188">
        <v>0</v>
      </c>
      <c r="U26" s="188">
        <v>0</v>
      </c>
      <c r="V26" s="188">
        <v>0</v>
      </c>
      <c r="W26" s="188">
        <v>0</v>
      </c>
      <c r="X26" s="188">
        <v>0</v>
      </c>
      <c r="Y26" s="189" t="b">
        <f t="shared" si="0"/>
        <v>1</v>
      </c>
      <c r="Z26" s="190">
        <f t="shared" si="1"/>
        <v>0.5</v>
      </c>
      <c r="AA26" s="191" t="b">
        <f t="shared" si="2"/>
        <v>1</v>
      </c>
      <c r="AB26" s="191" t="b">
        <f t="shared" si="3"/>
        <v>1</v>
      </c>
    </row>
    <row r="27" spans="1:28" ht="54.95" customHeight="1" x14ac:dyDescent="0.25">
      <c r="A27" s="186">
        <v>25</v>
      </c>
      <c r="B27" s="164" t="s">
        <v>656</v>
      </c>
      <c r="C27" s="165" t="s">
        <v>113</v>
      </c>
      <c r="D27" s="166" t="s">
        <v>657</v>
      </c>
      <c r="E27" s="167">
        <v>3021163</v>
      </c>
      <c r="F27" s="166" t="s">
        <v>69</v>
      </c>
      <c r="G27" s="166" t="s">
        <v>658</v>
      </c>
      <c r="H27" s="168" t="s">
        <v>71</v>
      </c>
      <c r="I27" s="168">
        <v>0.67500000000000004</v>
      </c>
      <c r="J27" s="178" t="s">
        <v>196</v>
      </c>
      <c r="K27" s="178">
        <v>6233320.6799999997</v>
      </c>
      <c r="L27" s="179">
        <f t="shared" si="4"/>
        <v>3116660.34</v>
      </c>
      <c r="M27" s="180">
        <f t="shared" si="5"/>
        <v>3116660.34</v>
      </c>
      <c r="N27" s="169">
        <v>0.5</v>
      </c>
      <c r="O27" s="178">
        <v>0</v>
      </c>
      <c r="P27" s="178">
        <v>0</v>
      </c>
      <c r="Q27" s="178">
        <v>0</v>
      </c>
      <c r="R27" s="178">
        <v>0</v>
      </c>
      <c r="S27" s="187">
        <f t="shared" si="6"/>
        <v>3116660.34</v>
      </c>
      <c r="T27" s="188">
        <v>0</v>
      </c>
      <c r="U27" s="188">
        <v>0</v>
      </c>
      <c r="V27" s="188">
        <v>0</v>
      </c>
      <c r="W27" s="188">
        <v>0</v>
      </c>
      <c r="X27" s="188">
        <v>0</v>
      </c>
      <c r="Y27" s="189" t="b">
        <f t="shared" si="0"/>
        <v>1</v>
      </c>
      <c r="Z27" s="190">
        <f t="shared" si="1"/>
        <v>0.5</v>
      </c>
      <c r="AA27" s="191" t="b">
        <f t="shared" si="2"/>
        <v>1</v>
      </c>
      <c r="AB27" s="191" t="b">
        <f t="shared" si="3"/>
        <v>1</v>
      </c>
    </row>
    <row r="28" spans="1:28" ht="54.95" customHeight="1" x14ac:dyDescent="0.25">
      <c r="A28" s="186">
        <v>26</v>
      </c>
      <c r="B28" s="164" t="s">
        <v>659</v>
      </c>
      <c r="C28" s="165" t="s">
        <v>113</v>
      </c>
      <c r="D28" s="166" t="s">
        <v>657</v>
      </c>
      <c r="E28" s="167">
        <v>3021163</v>
      </c>
      <c r="F28" s="166" t="s">
        <v>69</v>
      </c>
      <c r="G28" s="166" t="s">
        <v>660</v>
      </c>
      <c r="H28" s="168" t="s">
        <v>51</v>
      </c>
      <c r="I28" s="168">
        <v>0.71699999999999997</v>
      </c>
      <c r="J28" s="178" t="s">
        <v>199</v>
      </c>
      <c r="K28" s="178">
        <v>3812337.34</v>
      </c>
      <c r="L28" s="179">
        <f t="shared" si="4"/>
        <v>1906168.67</v>
      </c>
      <c r="M28" s="180">
        <f t="shared" si="5"/>
        <v>1906168.67</v>
      </c>
      <c r="N28" s="169">
        <v>0.5</v>
      </c>
      <c r="O28" s="178">
        <v>0</v>
      </c>
      <c r="P28" s="178">
        <v>0</v>
      </c>
      <c r="Q28" s="178">
        <v>0</v>
      </c>
      <c r="R28" s="178">
        <v>0</v>
      </c>
      <c r="S28" s="187">
        <f t="shared" si="6"/>
        <v>1906168.67</v>
      </c>
      <c r="T28" s="188">
        <v>0</v>
      </c>
      <c r="U28" s="188">
        <v>0</v>
      </c>
      <c r="V28" s="188">
        <v>0</v>
      </c>
      <c r="W28" s="188">
        <v>0</v>
      </c>
      <c r="X28" s="188">
        <v>0</v>
      </c>
      <c r="Y28" s="189" t="b">
        <f t="shared" si="0"/>
        <v>1</v>
      </c>
      <c r="Z28" s="190">
        <f t="shared" si="1"/>
        <v>0.5</v>
      </c>
      <c r="AA28" s="191" t="b">
        <f t="shared" si="2"/>
        <v>1</v>
      </c>
      <c r="AB28" s="191" t="b">
        <f t="shared" si="3"/>
        <v>1</v>
      </c>
    </row>
    <row r="29" spans="1:28" ht="54.95" customHeight="1" x14ac:dyDescent="0.25">
      <c r="A29" s="186">
        <v>27</v>
      </c>
      <c r="B29" s="164" t="s">
        <v>664</v>
      </c>
      <c r="C29" s="165" t="s">
        <v>113</v>
      </c>
      <c r="D29" s="166" t="s">
        <v>631</v>
      </c>
      <c r="E29" s="167">
        <v>3023011</v>
      </c>
      <c r="F29" s="166" t="s">
        <v>120</v>
      </c>
      <c r="G29" s="166" t="s">
        <v>665</v>
      </c>
      <c r="H29" s="168" t="s">
        <v>51</v>
      </c>
      <c r="I29" s="168">
        <v>0.96899999999999997</v>
      </c>
      <c r="J29" s="178" t="s">
        <v>201</v>
      </c>
      <c r="K29" s="178">
        <v>11127203.85</v>
      </c>
      <c r="L29" s="179">
        <f t="shared" si="4"/>
        <v>7789042.7000000002</v>
      </c>
      <c r="M29" s="180">
        <f t="shared" si="5"/>
        <v>3338161.15</v>
      </c>
      <c r="N29" s="169">
        <v>0.7</v>
      </c>
      <c r="O29" s="178">
        <v>0</v>
      </c>
      <c r="P29" s="178">
        <v>0</v>
      </c>
      <c r="Q29" s="178">
        <v>0</v>
      </c>
      <c r="R29" s="178">
        <v>0</v>
      </c>
      <c r="S29" s="187">
        <f t="shared" si="6"/>
        <v>7789042.7000000002</v>
      </c>
      <c r="T29" s="188">
        <v>0</v>
      </c>
      <c r="U29" s="188">
        <v>0</v>
      </c>
      <c r="V29" s="188">
        <v>0</v>
      </c>
      <c r="W29" s="188">
        <v>0</v>
      </c>
      <c r="X29" s="188">
        <v>0</v>
      </c>
      <c r="Y29" s="189" t="b">
        <f t="shared" si="0"/>
        <v>1</v>
      </c>
      <c r="Z29" s="190">
        <f t="shared" si="1"/>
        <v>0.7</v>
      </c>
      <c r="AA29" s="191" t="b">
        <f t="shared" si="2"/>
        <v>1</v>
      </c>
      <c r="AB29" s="191" t="b">
        <f t="shared" si="3"/>
        <v>1</v>
      </c>
    </row>
    <row r="30" spans="1:28" ht="54.95" customHeight="1" x14ac:dyDescent="0.25">
      <c r="A30" s="194">
        <v>28</v>
      </c>
      <c r="B30" s="170" t="s">
        <v>666</v>
      </c>
      <c r="C30" s="171" t="s">
        <v>208</v>
      </c>
      <c r="D30" s="172" t="s">
        <v>91</v>
      </c>
      <c r="E30" s="173">
        <v>3003011</v>
      </c>
      <c r="F30" s="172" t="s">
        <v>92</v>
      </c>
      <c r="G30" s="172" t="s">
        <v>667</v>
      </c>
      <c r="H30" s="174" t="s">
        <v>71</v>
      </c>
      <c r="I30" s="174">
        <v>0.42799999999999999</v>
      </c>
      <c r="J30" s="176" t="s">
        <v>517</v>
      </c>
      <c r="K30" s="176">
        <v>4701994.67</v>
      </c>
      <c r="L30" s="177">
        <f t="shared" si="4"/>
        <v>3291396.27</v>
      </c>
      <c r="M30" s="163">
        <f t="shared" si="5"/>
        <v>1410598.4</v>
      </c>
      <c r="N30" s="175">
        <v>0.7</v>
      </c>
      <c r="O30" s="176">
        <v>0</v>
      </c>
      <c r="P30" s="176">
        <v>0</v>
      </c>
      <c r="Q30" s="176">
        <v>0</v>
      </c>
      <c r="R30" s="176">
        <v>0</v>
      </c>
      <c r="S30" s="294">
        <f t="shared" si="6"/>
        <v>3291396.27</v>
      </c>
      <c r="T30" s="176">
        <v>0</v>
      </c>
      <c r="U30" s="176">
        <v>0</v>
      </c>
      <c r="V30" s="176">
        <v>0</v>
      </c>
      <c r="W30" s="176">
        <v>0</v>
      </c>
      <c r="X30" s="176">
        <v>0</v>
      </c>
      <c r="Y30" s="189" t="b">
        <f t="shared" si="0"/>
        <v>1</v>
      </c>
      <c r="Z30" s="190">
        <f t="shared" si="1"/>
        <v>0.7</v>
      </c>
      <c r="AA30" s="191" t="b">
        <f t="shared" si="2"/>
        <v>1</v>
      </c>
      <c r="AB30" s="191" t="b">
        <f t="shared" si="3"/>
        <v>1</v>
      </c>
    </row>
    <row r="31" spans="1:28" ht="54.95" customHeight="1" x14ac:dyDescent="0.25">
      <c r="A31" s="186">
        <v>29</v>
      </c>
      <c r="B31" s="164" t="s">
        <v>668</v>
      </c>
      <c r="C31" s="165" t="s">
        <v>113</v>
      </c>
      <c r="D31" s="166" t="s">
        <v>669</v>
      </c>
      <c r="E31" s="167">
        <v>3027022</v>
      </c>
      <c r="F31" s="166" t="s">
        <v>83</v>
      </c>
      <c r="G31" s="166" t="s">
        <v>670</v>
      </c>
      <c r="H31" s="168" t="s">
        <v>60</v>
      </c>
      <c r="I31" s="168">
        <v>4.6349999999999998</v>
      </c>
      <c r="J31" s="178" t="s">
        <v>592</v>
      </c>
      <c r="K31" s="178">
        <v>1379556.8</v>
      </c>
      <c r="L31" s="179">
        <f t="shared" si="4"/>
        <v>689778.4</v>
      </c>
      <c r="M31" s="180">
        <f t="shared" si="5"/>
        <v>689778.4</v>
      </c>
      <c r="N31" s="169">
        <v>0.5</v>
      </c>
      <c r="O31" s="178">
        <v>0</v>
      </c>
      <c r="P31" s="178">
        <v>0</v>
      </c>
      <c r="Q31" s="178">
        <v>0</v>
      </c>
      <c r="R31" s="178">
        <v>0</v>
      </c>
      <c r="S31" s="187">
        <f t="shared" si="6"/>
        <v>689778.4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4" t="b">
        <f t="shared" si="0"/>
        <v>1</v>
      </c>
      <c r="Z31" s="192">
        <f t="shared" si="1"/>
        <v>0.5</v>
      </c>
      <c r="AA31" s="193" t="b">
        <f t="shared" si="2"/>
        <v>1</v>
      </c>
      <c r="AB31" s="193" t="b">
        <f t="shared" si="3"/>
        <v>1</v>
      </c>
    </row>
    <row r="32" spans="1:28" ht="54.95" customHeight="1" x14ac:dyDescent="0.25">
      <c r="A32" s="186">
        <v>30</v>
      </c>
      <c r="B32" s="164" t="s">
        <v>671</v>
      </c>
      <c r="C32" s="165" t="s">
        <v>113</v>
      </c>
      <c r="D32" s="166" t="s">
        <v>672</v>
      </c>
      <c r="E32" s="167">
        <v>3021093</v>
      </c>
      <c r="F32" s="166" t="s">
        <v>69</v>
      </c>
      <c r="G32" s="166" t="s">
        <v>673</v>
      </c>
      <c r="H32" s="168" t="s">
        <v>71</v>
      </c>
      <c r="I32" s="168">
        <v>0.70399999999999996</v>
      </c>
      <c r="J32" s="178" t="s">
        <v>498</v>
      </c>
      <c r="K32" s="178">
        <v>2274375.84</v>
      </c>
      <c r="L32" s="179">
        <f t="shared" si="4"/>
        <v>1137187.92</v>
      </c>
      <c r="M32" s="180">
        <f t="shared" si="5"/>
        <v>1137187.92</v>
      </c>
      <c r="N32" s="169">
        <v>0.5</v>
      </c>
      <c r="O32" s="178">
        <v>0</v>
      </c>
      <c r="P32" s="178">
        <v>0</v>
      </c>
      <c r="Q32" s="178">
        <v>0</v>
      </c>
      <c r="R32" s="178">
        <v>0</v>
      </c>
      <c r="S32" s="187">
        <f t="shared" si="6"/>
        <v>1137187.92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4" t="b">
        <f t="shared" si="0"/>
        <v>1</v>
      </c>
      <c r="Z32" s="192">
        <f t="shared" si="1"/>
        <v>0.5</v>
      </c>
      <c r="AA32" s="193" t="b">
        <f t="shared" si="2"/>
        <v>1</v>
      </c>
      <c r="AB32" s="193" t="b">
        <f t="shared" si="3"/>
        <v>1</v>
      </c>
    </row>
    <row r="33" spans="1:420" ht="54.95" customHeight="1" x14ac:dyDescent="0.25">
      <c r="A33" s="186">
        <v>31</v>
      </c>
      <c r="B33" s="164" t="s">
        <v>674</v>
      </c>
      <c r="C33" s="165" t="s">
        <v>113</v>
      </c>
      <c r="D33" s="166" t="s">
        <v>277</v>
      </c>
      <c r="E33" s="167">
        <v>3002043</v>
      </c>
      <c r="F33" s="166" t="s">
        <v>158</v>
      </c>
      <c r="G33" s="166" t="s">
        <v>675</v>
      </c>
      <c r="H33" s="168" t="s">
        <v>71</v>
      </c>
      <c r="I33" s="168">
        <v>0.66200000000000003</v>
      </c>
      <c r="J33" s="178" t="s">
        <v>197</v>
      </c>
      <c r="K33" s="178">
        <v>3479524.79</v>
      </c>
      <c r="L33" s="179">
        <f t="shared" si="4"/>
        <v>1739762.4</v>
      </c>
      <c r="M33" s="180">
        <f t="shared" si="5"/>
        <v>1739762.39</v>
      </c>
      <c r="N33" s="169">
        <v>0.5</v>
      </c>
      <c r="O33" s="178">
        <v>0</v>
      </c>
      <c r="P33" s="178">
        <v>0</v>
      </c>
      <c r="Q33" s="178">
        <v>0</v>
      </c>
      <c r="R33" s="178">
        <v>0</v>
      </c>
      <c r="S33" s="187">
        <f t="shared" si="6"/>
        <v>1739762.4</v>
      </c>
      <c r="T33" s="188">
        <v>0</v>
      </c>
      <c r="U33" s="188">
        <v>0</v>
      </c>
      <c r="V33" s="188">
        <v>0</v>
      </c>
      <c r="W33" s="188">
        <v>0</v>
      </c>
      <c r="X33" s="188">
        <v>0</v>
      </c>
      <c r="Y33" s="184" t="b">
        <f t="shared" si="0"/>
        <v>1</v>
      </c>
      <c r="Z33" s="192">
        <f t="shared" si="1"/>
        <v>0.5</v>
      </c>
      <c r="AA33" s="193" t="b">
        <f t="shared" si="2"/>
        <v>1</v>
      </c>
      <c r="AB33" s="193" t="b">
        <f t="shared" si="3"/>
        <v>1</v>
      </c>
    </row>
    <row r="34" spans="1:420" ht="54.95" customHeight="1" x14ac:dyDescent="0.25">
      <c r="A34" s="186">
        <v>32</v>
      </c>
      <c r="B34" s="164" t="s">
        <v>676</v>
      </c>
      <c r="C34" s="165" t="s">
        <v>113</v>
      </c>
      <c r="D34" s="166" t="s">
        <v>100</v>
      </c>
      <c r="E34" s="167">
        <v>3015044</v>
      </c>
      <c r="F34" s="166" t="s">
        <v>101</v>
      </c>
      <c r="G34" s="166" t="s">
        <v>677</v>
      </c>
      <c r="H34" s="168" t="s">
        <v>71</v>
      </c>
      <c r="I34" s="168">
        <v>1.885</v>
      </c>
      <c r="J34" s="178" t="s">
        <v>504</v>
      </c>
      <c r="K34" s="178">
        <v>7644952.54</v>
      </c>
      <c r="L34" s="179">
        <f t="shared" si="4"/>
        <v>3822476.27</v>
      </c>
      <c r="M34" s="180">
        <f t="shared" si="5"/>
        <v>3822476.27</v>
      </c>
      <c r="N34" s="169">
        <v>0.5</v>
      </c>
      <c r="O34" s="178">
        <v>0</v>
      </c>
      <c r="P34" s="178">
        <v>0</v>
      </c>
      <c r="Q34" s="178">
        <v>0</v>
      </c>
      <c r="R34" s="178">
        <v>0</v>
      </c>
      <c r="S34" s="187">
        <f t="shared" si="6"/>
        <v>3822476.27</v>
      </c>
      <c r="T34" s="188">
        <v>0</v>
      </c>
      <c r="U34" s="188">
        <v>0</v>
      </c>
      <c r="V34" s="188">
        <v>0</v>
      </c>
      <c r="W34" s="188">
        <v>0</v>
      </c>
      <c r="X34" s="188">
        <v>0</v>
      </c>
      <c r="Y34" s="184" t="b">
        <f t="shared" si="0"/>
        <v>1</v>
      </c>
      <c r="Z34" s="192">
        <f t="shared" si="1"/>
        <v>0.5</v>
      </c>
      <c r="AA34" s="193" t="b">
        <f t="shared" si="2"/>
        <v>1</v>
      </c>
      <c r="AB34" s="193" t="b">
        <f t="shared" si="3"/>
        <v>1</v>
      </c>
    </row>
    <row r="35" spans="1:420" s="146" customFormat="1" ht="54.95" customHeight="1" x14ac:dyDescent="0.25">
      <c r="A35" s="186">
        <v>33</v>
      </c>
      <c r="B35" s="164" t="s">
        <v>678</v>
      </c>
      <c r="C35" s="165" t="s">
        <v>113</v>
      </c>
      <c r="D35" s="166" t="s">
        <v>679</v>
      </c>
      <c r="E35" s="167">
        <v>3022053</v>
      </c>
      <c r="F35" s="166" t="s">
        <v>147</v>
      </c>
      <c r="G35" s="166" t="s">
        <v>680</v>
      </c>
      <c r="H35" s="168" t="s">
        <v>51</v>
      </c>
      <c r="I35" s="168">
        <v>0.65500000000000003</v>
      </c>
      <c r="J35" s="178" t="s">
        <v>701</v>
      </c>
      <c r="K35" s="178">
        <v>3258561.53</v>
      </c>
      <c r="L35" s="179">
        <f t="shared" si="4"/>
        <v>2280993.0699999998</v>
      </c>
      <c r="M35" s="180">
        <f t="shared" si="5"/>
        <v>977568.46</v>
      </c>
      <c r="N35" s="169">
        <v>0.7</v>
      </c>
      <c r="O35" s="178">
        <v>0</v>
      </c>
      <c r="P35" s="178">
        <v>0</v>
      </c>
      <c r="Q35" s="178">
        <v>0</v>
      </c>
      <c r="R35" s="178">
        <v>0</v>
      </c>
      <c r="S35" s="187">
        <f t="shared" si="6"/>
        <v>2280993.0699999998</v>
      </c>
      <c r="T35" s="188">
        <v>0</v>
      </c>
      <c r="U35" s="188">
        <v>0</v>
      </c>
      <c r="V35" s="188">
        <v>0</v>
      </c>
      <c r="W35" s="188">
        <v>0</v>
      </c>
      <c r="X35" s="188">
        <v>0</v>
      </c>
      <c r="Y35" s="189" t="b">
        <f t="shared" si="0"/>
        <v>1</v>
      </c>
      <c r="Z35" s="190">
        <f t="shared" si="1"/>
        <v>0.7</v>
      </c>
      <c r="AA35" s="191" t="b">
        <f t="shared" si="2"/>
        <v>1</v>
      </c>
      <c r="AB35" s="191" t="b">
        <f t="shared" si="3"/>
        <v>1</v>
      </c>
    </row>
    <row r="36" spans="1:420" s="146" customFormat="1" ht="54.95" customHeight="1" x14ac:dyDescent="0.25">
      <c r="A36" s="186">
        <v>34</v>
      </c>
      <c r="B36" s="164" t="s">
        <v>681</v>
      </c>
      <c r="C36" s="165" t="s">
        <v>113</v>
      </c>
      <c r="D36" s="166" t="s">
        <v>419</v>
      </c>
      <c r="E36" s="167">
        <v>3021042</v>
      </c>
      <c r="F36" s="166" t="s">
        <v>69</v>
      </c>
      <c r="G36" s="166" t="s">
        <v>682</v>
      </c>
      <c r="H36" s="168" t="s">
        <v>71</v>
      </c>
      <c r="I36" s="168">
        <v>0.69599999999999995</v>
      </c>
      <c r="J36" s="178" t="s">
        <v>697</v>
      </c>
      <c r="K36" s="178">
        <v>6470923.9500000002</v>
      </c>
      <c r="L36" s="179">
        <f t="shared" si="4"/>
        <v>3235461.98</v>
      </c>
      <c r="M36" s="180">
        <f t="shared" si="5"/>
        <v>3235461.97</v>
      </c>
      <c r="N36" s="169">
        <v>0.5</v>
      </c>
      <c r="O36" s="178">
        <v>0</v>
      </c>
      <c r="P36" s="178">
        <v>0</v>
      </c>
      <c r="Q36" s="178">
        <v>0</v>
      </c>
      <c r="R36" s="178">
        <v>0</v>
      </c>
      <c r="S36" s="187">
        <f t="shared" si="6"/>
        <v>3235461.98</v>
      </c>
      <c r="T36" s="188">
        <v>0</v>
      </c>
      <c r="U36" s="188">
        <v>0</v>
      </c>
      <c r="V36" s="188">
        <v>0</v>
      </c>
      <c r="W36" s="188">
        <v>0</v>
      </c>
      <c r="X36" s="188">
        <v>0</v>
      </c>
      <c r="Y36" s="189" t="b">
        <f t="shared" si="0"/>
        <v>1</v>
      </c>
      <c r="Z36" s="190">
        <f t="shared" si="1"/>
        <v>0.5</v>
      </c>
      <c r="AA36" s="191" t="b">
        <f t="shared" si="2"/>
        <v>1</v>
      </c>
      <c r="AB36" s="191" t="b">
        <f t="shared" si="3"/>
        <v>1</v>
      </c>
    </row>
    <row r="37" spans="1:420" s="145" customFormat="1" ht="54.95" customHeight="1" x14ac:dyDescent="0.25">
      <c r="A37" s="186">
        <v>35</v>
      </c>
      <c r="B37" s="164" t="s">
        <v>683</v>
      </c>
      <c r="C37" s="165" t="s">
        <v>113</v>
      </c>
      <c r="D37" s="166" t="s">
        <v>684</v>
      </c>
      <c r="E37" s="167">
        <v>3001053</v>
      </c>
      <c r="F37" s="166" t="s">
        <v>150</v>
      </c>
      <c r="G37" s="166" t="s">
        <v>685</v>
      </c>
      <c r="H37" s="168" t="s">
        <v>71</v>
      </c>
      <c r="I37" s="168">
        <v>2.52</v>
      </c>
      <c r="J37" s="178" t="s">
        <v>199</v>
      </c>
      <c r="K37" s="178">
        <v>3126460.15</v>
      </c>
      <c r="L37" s="179">
        <f t="shared" si="4"/>
        <v>1875876.09</v>
      </c>
      <c r="M37" s="180">
        <f t="shared" si="5"/>
        <v>1250584.06</v>
      </c>
      <c r="N37" s="169">
        <v>0.6</v>
      </c>
      <c r="O37" s="178">
        <v>0</v>
      </c>
      <c r="P37" s="178">
        <v>0</v>
      </c>
      <c r="Q37" s="178">
        <v>0</v>
      </c>
      <c r="R37" s="178">
        <v>0</v>
      </c>
      <c r="S37" s="187">
        <f t="shared" si="6"/>
        <v>1875876.09</v>
      </c>
      <c r="T37" s="188">
        <v>0</v>
      </c>
      <c r="U37" s="188">
        <v>0</v>
      </c>
      <c r="V37" s="188">
        <v>0</v>
      </c>
      <c r="W37" s="188">
        <v>0</v>
      </c>
      <c r="X37" s="188">
        <v>0</v>
      </c>
      <c r="Y37" s="189" t="b">
        <f t="shared" si="0"/>
        <v>1</v>
      </c>
      <c r="Z37" s="190">
        <f t="shared" si="1"/>
        <v>0.6</v>
      </c>
      <c r="AA37" s="191" t="b">
        <f t="shared" si="2"/>
        <v>1</v>
      </c>
      <c r="AB37" s="191" t="b">
        <f t="shared" si="3"/>
        <v>1</v>
      </c>
    </row>
    <row r="38" spans="1:420" s="151" customFormat="1" ht="54.95" customHeight="1" x14ac:dyDescent="0.25">
      <c r="A38" s="186">
        <v>36</v>
      </c>
      <c r="B38" s="164" t="s">
        <v>686</v>
      </c>
      <c r="C38" s="165" t="s">
        <v>113</v>
      </c>
      <c r="D38" s="166" t="s">
        <v>241</v>
      </c>
      <c r="E38" s="167">
        <v>3027082</v>
      </c>
      <c r="F38" s="166" t="s">
        <v>83</v>
      </c>
      <c r="G38" s="166" t="s">
        <v>687</v>
      </c>
      <c r="H38" s="168" t="s">
        <v>51</v>
      </c>
      <c r="I38" s="168">
        <v>0.38400000000000001</v>
      </c>
      <c r="J38" s="178" t="s">
        <v>205</v>
      </c>
      <c r="K38" s="178">
        <v>1413560.31</v>
      </c>
      <c r="L38" s="179">
        <f t="shared" si="4"/>
        <v>706780.16000000003</v>
      </c>
      <c r="M38" s="180">
        <f t="shared" si="5"/>
        <v>706780.15</v>
      </c>
      <c r="N38" s="169">
        <v>0.5</v>
      </c>
      <c r="O38" s="178">
        <v>0</v>
      </c>
      <c r="P38" s="178">
        <v>0</v>
      </c>
      <c r="Q38" s="178">
        <v>0</v>
      </c>
      <c r="R38" s="178">
        <v>0</v>
      </c>
      <c r="S38" s="187">
        <f t="shared" si="6"/>
        <v>706780.16000000003</v>
      </c>
      <c r="T38" s="188">
        <v>0</v>
      </c>
      <c r="U38" s="188">
        <v>0</v>
      </c>
      <c r="V38" s="188">
        <v>0</v>
      </c>
      <c r="W38" s="188">
        <v>0</v>
      </c>
      <c r="X38" s="188">
        <v>0</v>
      </c>
      <c r="Y38" s="189" t="b">
        <f t="shared" ref="Y38:Y42" si="7">L38=SUM(O38:X38)</f>
        <v>1</v>
      </c>
      <c r="Z38" s="190">
        <f t="shared" ref="Z38:Z42" si="8">ROUND(L38/K38,4)</f>
        <v>0.5</v>
      </c>
      <c r="AA38" s="191" t="b">
        <f t="shared" ref="AA38:AA42" si="9">Z38=N38</f>
        <v>1</v>
      </c>
      <c r="AB38" s="191" t="b">
        <f t="shared" ref="AB38:AB42" si="10">K38=L38+M38</f>
        <v>1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</row>
    <row r="39" spans="1:420" s="151" customFormat="1" ht="54.95" customHeight="1" x14ac:dyDescent="0.25">
      <c r="A39" s="186">
        <v>37</v>
      </c>
      <c r="B39" s="164" t="s">
        <v>688</v>
      </c>
      <c r="C39" s="165" t="s">
        <v>113</v>
      </c>
      <c r="D39" s="166" t="s">
        <v>472</v>
      </c>
      <c r="E39" s="167">
        <v>3004023</v>
      </c>
      <c r="F39" s="166" t="s">
        <v>473</v>
      </c>
      <c r="G39" s="166" t="s">
        <v>689</v>
      </c>
      <c r="H39" s="168" t="s">
        <v>71</v>
      </c>
      <c r="I39" s="168">
        <v>0.63500000000000001</v>
      </c>
      <c r="J39" s="178" t="s">
        <v>519</v>
      </c>
      <c r="K39" s="178">
        <v>4498644.05</v>
      </c>
      <c r="L39" s="179">
        <f t="shared" si="4"/>
        <v>2249322.0299999998</v>
      </c>
      <c r="M39" s="180">
        <f t="shared" si="5"/>
        <v>2249322.02</v>
      </c>
      <c r="N39" s="169">
        <v>0.5</v>
      </c>
      <c r="O39" s="178">
        <v>0</v>
      </c>
      <c r="P39" s="178">
        <v>0</v>
      </c>
      <c r="Q39" s="178">
        <v>0</v>
      </c>
      <c r="R39" s="178">
        <v>0</v>
      </c>
      <c r="S39" s="187">
        <f t="shared" si="6"/>
        <v>2249322.0299999998</v>
      </c>
      <c r="T39" s="188">
        <v>0</v>
      </c>
      <c r="U39" s="188">
        <v>0</v>
      </c>
      <c r="V39" s="188">
        <v>0</v>
      </c>
      <c r="W39" s="188">
        <v>0</v>
      </c>
      <c r="X39" s="188">
        <v>0</v>
      </c>
      <c r="Y39" s="189" t="b">
        <f t="shared" si="7"/>
        <v>1</v>
      </c>
      <c r="Z39" s="190">
        <f t="shared" si="8"/>
        <v>0.5</v>
      </c>
      <c r="AA39" s="191" t="b">
        <f t="shared" si="9"/>
        <v>1</v>
      </c>
      <c r="AB39" s="191" t="b">
        <f t="shared" si="10"/>
        <v>1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</row>
    <row r="40" spans="1:420" s="151" customFormat="1" ht="54.95" customHeight="1" x14ac:dyDescent="0.25">
      <c r="A40" s="186">
        <v>38</v>
      </c>
      <c r="B40" s="164" t="s">
        <v>127</v>
      </c>
      <c r="C40" s="165" t="s">
        <v>113</v>
      </c>
      <c r="D40" s="166" t="s">
        <v>626</v>
      </c>
      <c r="E40" s="167">
        <v>3030053</v>
      </c>
      <c r="F40" s="166" t="s">
        <v>232</v>
      </c>
      <c r="G40" s="166" t="s">
        <v>690</v>
      </c>
      <c r="H40" s="168" t="s">
        <v>51</v>
      </c>
      <c r="I40" s="168">
        <v>0.60899999999999999</v>
      </c>
      <c r="J40" s="178" t="s">
        <v>194</v>
      </c>
      <c r="K40" s="178">
        <v>1663253.65</v>
      </c>
      <c r="L40" s="179">
        <f t="shared" si="4"/>
        <v>831626.83</v>
      </c>
      <c r="M40" s="180">
        <f t="shared" si="5"/>
        <v>831626.82</v>
      </c>
      <c r="N40" s="169">
        <v>0.5</v>
      </c>
      <c r="O40" s="178">
        <v>0</v>
      </c>
      <c r="P40" s="178">
        <v>0</v>
      </c>
      <c r="Q40" s="178">
        <v>0</v>
      </c>
      <c r="R40" s="178">
        <v>0</v>
      </c>
      <c r="S40" s="187">
        <f t="shared" si="6"/>
        <v>831626.83</v>
      </c>
      <c r="T40" s="188">
        <v>0</v>
      </c>
      <c r="U40" s="188">
        <v>0</v>
      </c>
      <c r="V40" s="188">
        <v>0</v>
      </c>
      <c r="W40" s="188">
        <v>0</v>
      </c>
      <c r="X40" s="188">
        <v>0</v>
      </c>
      <c r="Y40" s="189" t="b">
        <f t="shared" si="7"/>
        <v>1</v>
      </c>
      <c r="Z40" s="190">
        <f t="shared" si="8"/>
        <v>0.5</v>
      </c>
      <c r="AA40" s="191" t="b">
        <f t="shared" si="9"/>
        <v>1</v>
      </c>
      <c r="AB40" s="191" t="b">
        <f t="shared" si="10"/>
        <v>1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</row>
    <row r="41" spans="1:420" s="151" customFormat="1" ht="54.95" customHeight="1" x14ac:dyDescent="0.25">
      <c r="A41" s="186">
        <v>39</v>
      </c>
      <c r="B41" s="164" t="s">
        <v>691</v>
      </c>
      <c r="C41" s="165" t="s">
        <v>113</v>
      </c>
      <c r="D41" s="166" t="s">
        <v>419</v>
      </c>
      <c r="E41" s="167">
        <v>3021042</v>
      </c>
      <c r="F41" s="166" t="s">
        <v>69</v>
      </c>
      <c r="G41" s="166" t="s">
        <v>692</v>
      </c>
      <c r="H41" s="168" t="s">
        <v>71</v>
      </c>
      <c r="I41" s="168">
        <v>0.91</v>
      </c>
      <c r="J41" s="178" t="s">
        <v>201</v>
      </c>
      <c r="K41" s="178">
        <v>6433872.4000000004</v>
      </c>
      <c r="L41" s="179">
        <f t="shared" ref="L41" si="11">ROUND(K41*N41,2)</f>
        <v>3216936.2</v>
      </c>
      <c r="M41" s="180">
        <f t="shared" ref="M41:M42" si="12">K41-L41</f>
        <v>3216936.2</v>
      </c>
      <c r="N41" s="169">
        <v>0.5</v>
      </c>
      <c r="O41" s="178">
        <v>0</v>
      </c>
      <c r="P41" s="178">
        <v>0</v>
      </c>
      <c r="Q41" s="178">
        <v>0</v>
      </c>
      <c r="R41" s="178">
        <v>0</v>
      </c>
      <c r="S41" s="187">
        <f t="shared" ref="S41" si="13">L41</f>
        <v>3216936.2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9" t="b">
        <f t="shared" ref="Y41" si="14">L41=SUM(O41:X41)</f>
        <v>1</v>
      </c>
      <c r="Z41" s="190">
        <f t="shared" ref="Z41" si="15">ROUND(L41/K41,4)</f>
        <v>0.5</v>
      </c>
      <c r="AA41" s="191" t="b">
        <f t="shared" ref="AA41" si="16">Z41=N41</f>
        <v>1</v>
      </c>
      <c r="AB41" s="191" t="b">
        <f t="shared" ref="AB41" si="17">K41=L41+M41</f>
        <v>1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</row>
    <row r="42" spans="1:420" s="151" customFormat="1" ht="54.95" customHeight="1" x14ac:dyDescent="0.25">
      <c r="A42" s="320">
        <v>40</v>
      </c>
      <c r="B42" s="295" t="s">
        <v>694</v>
      </c>
      <c r="C42" s="296" t="s">
        <v>113</v>
      </c>
      <c r="D42" s="297" t="s">
        <v>441</v>
      </c>
      <c r="E42" s="298">
        <v>3027073</v>
      </c>
      <c r="F42" s="297" t="s">
        <v>83</v>
      </c>
      <c r="G42" s="297" t="s">
        <v>693</v>
      </c>
      <c r="H42" s="299" t="s">
        <v>71</v>
      </c>
      <c r="I42" s="299">
        <v>0.83199999999999996</v>
      </c>
      <c r="J42" s="302" t="s">
        <v>525</v>
      </c>
      <c r="K42" s="302">
        <v>2931897.96</v>
      </c>
      <c r="L42" s="303">
        <v>1792409.08</v>
      </c>
      <c r="M42" s="300">
        <f t="shared" si="12"/>
        <v>1139488.8799999999</v>
      </c>
      <c r="N42" s="301">
        <v>0.8</v>
      </c>
      <c r="O42" s="304">
        <v>0</v>
      </c>
      <c r="P42" s="304">
        <v>0</v>
      </c>
      <c r="Q42" s="304">
        <v>0</v>
      </c>
      <c r="R42" s="304">
        <v>0</v>
      </c>
      <c r="S42" s="303">
        <v>1792409.08</v>
      </c>
      <c r="T42" s="305">
        <v>0</v>
      </c>
      <c r="U42" s="305">
        <v>0</v>
      </c>
      <c r="V42" s="305">
        <v>0</v>
      </c>
      <c r="W42" s="305">
        <v>0</v>
      </c>
      <c r="X42" s="305">
        <v>0</v>
      </c>
      <c r="Y42" s="189" t="b">
        <f t="shared" si="7"/>
        <v>1</v>
      </c>
      <c r="Z42" s="190">
        <f t="shared" si="8"/>
        <v>0.61</v>
      </c>
      <c r="AA42" s="191" t="b">
        <f t="shared" si="9"/>
        <v>0</v>
      </c>
      <c r="AB42" s="191" t="b">
        <f t="shared" si="10"/>
        <v>1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</row>
    <row r="43" spans="1:420" ht="20.100000000000001" customHeight="1" x14ac:dyDescent="0.25">
      <c r="A43" s="409" t="s">
        <v>44</v>
      </c>
      <c r="B43" s="409"/>
      <c r="C43" s="409"/>
      <c r="D43" s="409"/>
      <c r="E43" s="409"/>
      <c r="F43" s="409"/>
      <c r="G43" s="409"/>
      <c r="H43" s="409"/>
      <c r="I43" s="198">
        <f>SUM(I3:I42)</f>
        <v>49.335999999999999</v>
      </c>
      <c r="J43" s="199" t="s">
        <v>14</v>
      </c>
      <c r="K43" s="200">
        <f>SUM(K3:K42)</f>
        <v>168989662.83000001</v>
      </c>
      <c r="L43" s="201">
        <f>SUM(L3:L42)</f>
        <v>96394579.599999994</v>
      </c>
      <c r="M43" s="201">
        <f>SUM(M3:M42)</f>
        <v>72595083.230000004</v>
      </c>
      <c r="N43" s="202" t="s">
        <v>14</v>
      </c>
      <c r="O43" s="201">
        <f t="shared" ref="O43:X43" si="18">SUM(O3:O42)</f>
        <v>0</v>
      </c>
      <c r="P43" s="201">
        <f t="shared" si="18"/>
        <v>0</v>
      </c>
      <c r="Q43" s="201">
        <f t="shared" si="18"/>
        <v>0</v>
      </c>
      <c r="R43" s="201">
        <f t="shared" si="18"/>
        <v>0</v>
      </c>
      <c r="S43" s="201">
        <f t="shared" si="18"/>
        <v>90723068.480000004</v>
      </c>
      <c r="T43" s="201">
        <f t="shared" si="18"/>
        <v>5671511.1200000001</v>
      </c>
      <c r="U43" s="201">
        <f t="shared" si="18"/>
        <v>0</v>
      </c>
      <c r="V43" s="201">
        <f t="shared" si="18"/>
        <v>0</v>
      </c>
      <c r="W43" s="201">
        <f t="shared" si="18"/>
        <v>0</v>
      </c>
      <c r="X43" s="201">
        <f t="shared" si="18"/>
        <v>0</v>
      </c>
      <c r="Y43" s="184" t="b">
        <f t="shared" ref="Y43" si="19">L43=SUM(O43:X43)</f>
        <v>1</v>
      </c>
      <c r="Z43" s="192">
        <f t="shared" ref="Z43" si="20">ROUND(L43/K43,4)</f>
        <v>0.56999999999999995</v>
      </c>
      <c r="AA43" s="193" t="s">
        <v>14</v>
      </c>
      <c r="AB43" s="193" t="b">
        <f t="shared" ref="AB43" si="21">K43=L43+M43</f>
        <v>1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</row>
    <row r="44" spans="1:420" ht="20.100000000000001" customHeight="1" x14ac:dyDescent="0.25">
      <c r="A44" s="403" t="s">
        <v>38</v>
      </c>
      <c r="B44" s="404"/>
      <c r="C44" s="404"/>
      <c r="D44" s="404"/>
      <c r="E44" s="404"/>
      <c r="F44" s="404"/>
      <c r="G44" s="404"/>
      <c r="H44" s="405"/>
      <c r="I44" s="203">
        <f>SUMIF($C$3:$C$42,"N",I3:I42)</f>
        <v>46.695999999999998</v>
      </c>
      <c r="J44" s="204" t="s">
        <v>14</v>
      </c>
      <c r="K44" s="205">
        <f>SUMIF($C$3:$C$42,"N",K3:K42)</f>
        <v>143915714.24000001</v>
      </c>
      <c r="L44" s="206">
        <f>SUMIF($C$3:$C$42,"N",L3:L42)</f>
        <v>80118358.609999999</v>
      </c>
      <c r="M44" s="206">
        <f>SUMIF($C$3:$C$42,"N",M3:M42)</f>
        <v>63797355.630000003</v>
      </c>
      <c r="N44" s="207" t="s">
        <v>14</v>
      </c>
      <c r="O44" s="206">
        <f t="shared" ref="O44:X44" si="22">SUMIF($C$3:$C$42,"N",O3:O42)</f>
        <v>0</v>
      </c>
      <c r="P44" s="206">
        <f t="shared" si="22"/>
        <v>0</v>
      </c>
      <c r="Q44" s="206">
        <f t="shared" si="22"/>
        <v>0</v>
      </c>
      <c r="R44" s="206">
        <f t="shared" si="22"/>
        <v>0</v>
      </c>
      <c r="S44" s="206">
        <f t="shared" si="22"/>
        <v>80118358.609999999</v>
      </c>
      <c r="T44" s="206">
        <f t="shared" si="22"/>
        <v>0</v>
      </c>
      <c r="U44" s="206">
        <f t="shared" si="22"/>
        <v>0</v>
      </c>
      <c r="V44" s="206">
        <f t="shared" si="22"/>
        <v>0</v>
      </c>
      <c r="W44" s="206">
        <f t="shared" si="22"/>
        <v>0</v>
      </c>
      <c r="X44" s="206">
        <f t="shared" si="22"/>
        <v>0</v>
      </c>
      <c r="Y44" s="184" t="b">
        <f t="shared" ref="Y44" si="23">L44=SUM(O44:X44)</f>
        <v>1</v>
      </c>
      <c r="Z44" s="192">
        <f t="shared" ref="Z44" si="24">ROUND(L44/K44,4)</f>
        <v>0.56000000000000005</v>
      </c>
      <c r="AA44" s="193" t="s">
        <v>14</v>
      </c>
      <c r="AB44" s="193" t="b">
        <f t="shared" ref="AB44" si="25">K44=L44+M44</f>
        <v>1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</row>
    <row r="45" spans="1:420" ht="20.100000000000001" customHeight="1" x14ac:dyDescent="0.25">
      <c r="A45" s="408" t="s">
        <v>39</v>
      </c>
      <c r="B45" s="408"/>
      <c r="C45" s="408"/>
      <c r="D45" s="408"/>
      <c r="E45" s="408"/>
      <c r="F45" s="408"/>
      <c r="G45" s="408"/>
      <c r="H45" s="408"/>
      <c r="I45" s="208">
        <f>SUMIF($C$3:$C$42,"W",I3:I42)</f>
        <v>2.64</v>
      </c>
      <c r="J45" s="209" t="s">
        <v>14</v>
      </c>
      <c r="K45" s="210">
        <f>SUMIF($C$3:$C$42,"W",K3:K42)</f>
        <v>25073948.59</v>
      </c>
      <c r="L45" s="211">
        <f>SUMIF($C$3:$C$42,"W",L3:L42)</f>
        <v>16276220.99</v>
      </c>
      <c r="M45" s="211">
        <f>SUMIF($C$3:$C$42,"W",M3:M42)</f>
        <v>8797727.5999999996</v>
      </c>
      <c r="N45" s="212" t="s">
        <v>14</v>
      </c>
      <c r="O45" s="211">
        <f t="shared" ref="O45:X45" si="26">SUMIF($C$3:$C$42,"W",O3:O42)</f>
        <v>0</v>
      </c>
      <c r="P45" s="211">
        <f t="shared" si="26"/>
        <v>0</v>
      </c>
      <c r="Q45" s="211">
        <f t="shared" si="26"/>
        <v>0</v>
      </c>
      <c r="R45" s="211">
        <f t="shared" si="26"/>
        <v>0</v>
      </c>
      <c r="S45" s="211">
        <f t="shared" si="26"/>
        <v>10604709.869999999</v>
      </c>
      <c r="T45" s="211">
        <f t="shared" si="26"/>
        <v>5671511.1200000001</v>
      </c>
      <c r="U45" s="211">
        <f t="shared" si="26"/>
        <v>0</v>
      </c>
      <c r="V45" s="211">
        <f t="shared" si="26"/>
        <v>0</v>
      </c>
      <c r="W45" s="211">
        <f t="shared" si="26"/>
        <v>0</v>
      </c>
      <c r="X45" s="211">
        <f t="shared" si="26"/>
        <v>0</v>
      </c>
      <c r="Y45" s="184" t="b">
        <f>L45=SUM(O45:X45)</f>
        <v>1</v>
      </c>
      <c r="Z45" s="192">
        <f t="shared" ref="Z45" si="27">ROUND(L45/K45,4)</f>
        <v>0.65</v>
      </c>
      <c r="AA45" s="193" t="s">
        <v>14</v>
      </c>
      <c r="AB45" s="193" t="b">
        <f t="shared" ref="AB45" si="28">K45=L45+M45</f>
        <v>1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</row>
    <row r="46" spans="1:420" x14ac:dyDescent="0.25">
      <c r="A46" s="143"/>
      <c r="AB46" s="137"/>
    </row>
    <row r="47" spans="1:420" x14ac:dyDescent="0.25">
      <c r="A47" s="131" t="s">
        <v>23</v>
      </c>
    </row>
    <row r="48" spans="1:420" x14ac:dyDescent="0.25">
      <c r="A48" s="134" t="s">
        <v>24</v>
      </c>
    </row>
    <row r="49" spans="1:1" x14ac:dyDescent="0.25">
      <c r="A49" s="131" t="s">
        <v>35</v>
      </c>
    </row>
    <row r="50" spans="1:1" x14ac:dyDescent="0.25">
      <c r="A50" s="142"/>
    </row>
  </sheetData>
  <mergeCells count="18">
    <mergeCell ref="O1:X1"/>
    <mergeCell ref="M1:M2"/>
    <mergeCell ref="N1:N2"/>
    <mergeCell ref="A43:H43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  <mergeCell ref="A44:H44"/>
    <mergeCell ref="D1:D2"/>
    <mergeCell ref="A45:H45"/>
    <mergeCell ref="E1:E2"/>
  </mergeCells>
  <conditionalFormatting sqref="AB46 Y3:AB43">
    <cfRule type="cellIs" dxfId="11" priority="20" operator="equal">
      <formula>FALSE</formula>
    </cfRule>
  </conditionalFormatting>
  <conditionalFormatting sqref="Y3:AA43">
    <cfRule type="containsText" dxfId="10" priority="13" operator="containsText" text="fałsz">
      <formula>NOT(ISERROR(SEARCH("fałsz",Y3)))</formula>
    </cfRule>
  </conditionalFormatting>
  <conditionalFormatting sqref="Z45:AA45">
    <cfRule type="cellIs" dxfId="9" priority="10" operator="equal">
      <formula>FALSE</formula>
    </cfRule>
  </conditionalFormatting>
  <conditionalFormatting sqref="Y45">
    <cfRule type="cellIs" dxfId="8" priority="9" operator="equal">
      <formula>FALSE</formula>
    </cfRule>
  </conditionalFormatting>
  <conditionalFormatting sqref="Y45:AA45">
    <cfRule type="containsText" dxfId="7" priority="8" operator="containsText" text="fałsz">
      <formula>NOT(ISERROR(SEARCH("fałsz",Y45)))</formula>
    </cfRule>
  </conditionalFormatting>
  <conditionalFormatting sqref="AB45">
    <cfRule type="cellIs" dxfId="6" priority="7" operator="equal">
      <formula>FALSE</formula>
    </cfRule>
  </conditionalFormatting>
  <conditionalFormatting sqref="AB45">
    <cfRule type="cellIs" dxfId="5" priority="6" operator="equal">
      <formula>FALSE</formula>
    </cfRule>
  </conditionalFormatting>
  <conditionalFormatting sqref="Y44:AA44">
    <cfRule type="containsText" dxfId="4" priority="3" operator="containsText" text="fałsz">
      <formula>NOT(ISERROR(SEARCH("fałsz",Y44)))</formula>
    </cfRule>
  </conditionalFormatting>
  <conditionalFormatting sqref="Z44:AA44">
    <cfRule type="cellIs" dxfId="3" priority="5" operator="equal">
      <formula>FALSE</formula>
    </cfRule>
  </conditionalFormatting>
  <conditionalFormatting sqref="Y44">
    <cfRule type="cellIs" dxfId="2" priority="4" operator="equal">
      <formula>FALSE</formula>
    </cfRule>
  </conditionalFormatting>
  <conditionalFormatting sqref="AB44">
    <cfRule type="cellIs" dxfId="1" priority="2" operator="equal">
      <formula>FALSE</formula>
    </cfRule>
  </conditionalFormatting>
  <conditionalFormatting sqref="AB44">
    <cfRule type="cellIs" dxfId="0" priority="1" operator="equal">
      <formula>FALSE</formula>
    </cfRule>
  </conditionalFormatting>
  <dataValidations disablePrompts="1" count="2">
    <dataValidation type="list" allowBlank="1" showInputMessage="1" showErrorMessage="1" sqref="H3:H41">
      <formula1>"B,P,R"</formula1>
    </dataValidation>
    <dataValidation type="list" allowBlank="1" showInputMessage="1" showErrorMessage="1" sqref="D3:D41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&amp;LWojewództwo Wielkopolskie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Chmura Karolina</cp:lastModifiedBy>
  <cp:lastPrinted>2023-01-30T19:16:38Z</cp:lastPrinted>
  <dcterms:created xsi:type="dcterms:W3CDTF">2019-02-25T10:53:14Z</dcterms:created>
  <dcterms:modified xsi:type="dcterms:W3CDTF">2023-01-30T19:47:16Z</dcterms:modified>
</cp:coreProperties>
</file>