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\\Nt08\dda\DDP.5\FDS-nowe\NABORY_LISTY_FDS\Nabór 2023 BRD\listy rekomendowane do PRM\"/>
    </mc:Choice>
  </mc:AlternateContent>
  <xr:revisionPtr revIDLastSave="0" documentId="8_{B0E34D56-34FC-4838-B4AF-CCC2B3F13AD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ERC - &quot;nazwa woj&quot;" sheetId="7" r:id="rId1"/>
    <sheet name="pow podst" sheetId="17" r:id="rId2"/>
    <sheet name="gm podst" sheetId="13" r:id="rId3"/>
    <sheet name="pow rez" sheetId="18" r:id="rId4"/>
    <sheet name="gm rez" sheetId="16" r:id="rId5"/>
  </sheets>
  <definedNames>
    <definedName name="_xlnm.Print_Area" localSheetId="2">'gm podst'!$A$1:$T$24</definedName>
    <definedName name="_xlnm.Print_Area" localSheetId="4">'gm rez'!$A$1:$T$8</definedName>
    <definedName name="_xlnm.Print_Area" localSheetId="1">'pow podst'!$A$1:$S$24</definedName>
    <definedName name="_xlnm.Print_Area" localSheetId="3">'pow rez'!$A$1:$S$8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P3" i="17" l="1"/>
  <c r="P4" i="17" l="1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Q11" i="13"/>
  <c r="Q12" i="13"/>
  <c r="Q13" i="13"/>
  <c r="Q14" i="13"/>
  <c r="Q15" i="13"/>
  <c r="Q16" i="13"/>
  <c r="Q17" i="13"/>
  <c r="Q18" i="13"/>
  <c r="Q19" i="13"/>
  <c r="Q10" i="13"/>
  <c r="Q6" i="13"/>
  <c r="Q7" i="13"/>
  <c r="Q8" i="13"/>
  <c r="Q9" i="13"/>
  <c r="Q5" i="13"/>
  <c r="Q4" i="13"/>
  <c r="Q3" i="13"/>
  <c r="Q4" i="17" l="1"/>
  <c r="Q5" i="17"/>
  <c r="S6" i="17"/>
  <c r="Q7" i="17"/>
  <c r="Q8" i="17"/>
  <c r="Q9" i="17"/>
  <c r="Q10" i="17"/>
  <c r="Q11" i="17"/>
  <c r="Q12" i="17"/>
  <c r="Q13" i="17"/>
  <c r="Q14" i="17"/>
  <c r="Q15" i="17"/>
  <c r="Q16" i="17"/>
  <c r="Q17" i="17"/>
  <c r="S18" i="17"/>
  <c r="Q18" i="17"/>
  <c r="Q19" i="17"/>
  <c r="Q3" i="17"/>
  <c r="S19" i="17" l="1"/>
  <c r="S11" i="17"/>
  <c r="S10" i="17"/>
  <c r="Q6" i="17"/>
  <c r="S17" i="17"/>
  <c r="S9" i="17"/>
  <c r="S16" i="17"/>
  <c r="S8" i="17"/>
  <c r="S15" i="17"/>
  <c r="S7" i="17"/>
  <c r="S14" i="17"/>
  <c r="S3" i="17"/>
  <c r="S13" i="17"/>
  <c r="S5" i="17"/>
  <c r="S12" i="17"/>
  <c r="S4" i="17"/>
  <c r="T6" i="13"/>
  <c r="T14" i="13"/>
  <c r="R14" i="13"/>
  <c r="R13" i="13" l="1"/>
  <c r="T13" i="13"/>
  <c r="R19" i="13"/>
  <c r="T19" i="13"/>
  <c r="R12" i="13"/>
  <c r="T12" i="13"/>
  <c r="R5" i="13"/>
  <c r="T5" i="13"/>
  <c r="R18" i="13"/>
  <c r="T18" i="13"/>
  <c r="R11" i="13"/>
  <c r="T11" i="13"/>
  <c r="R4" i="13"/>
  <c r="T4" i="13"/>
  <c r="R17" i="13"/>
  <c r="T17" i="13"/>
  <c r="R10" i="13"/>
  <c r="T10" i="13"/>
  <c r="R16" i="13"/>
  <c r="T16" i="13"/>
  <c r="R9" i="13"/>
  <c r="T9" i="13"/>
  <c r="R15" i="13"/>
  <c r="T15" i="13"/>
  <c r="R8" i="13"/>
  <c r="T8" i="13"/>
  <c r="R7" i="13"/>
  <c r="T7" i="13"/>
  <c r="R6" i="13"/>
  <c r="D21" i="7"/>
  <c r="C18" i="7"/>
  <c r="F18" i="7"/>
  <c r="E18" i="7"/>
  <c r="D18" i="7"/>
  <c r="O4" i="18"/>
  <c r="M4" i="18"/>
  <c r="L4" i="18"/>
  <c r="K4" i="18"/>
  <c r="J4" i="18"/>
  <c r="I4" i="18"/>
  <c r="H4" i="18"/>
  <c r="U3" i="18"/>
  <c r="V3" i="18" s="1"/>
  <c r="O20" i="17"/>
  <c r="M20" i="17"/>
  <c r="L20" i="17"/>
  <c r="K20" i="17"/>
  <c r="J20" i="17"/>
  <c r="I20" i="17"/>
  <c r="H20" i="17"/>
  <c r="W19" i="17"/>
  <c r="U19" i="17"/>
  <c r="V19" i="17" s="1"/>
  <c r="T19" i="17"/>
  <c r="W18" i="17"/>
  <c r="U18" i="17"/>
  <c r="V18" i="17" s="1"/>
  <c r="T18" i="17"/>
  <c r="W17" i="17"/>
  <c r="U17" i="17"/>
  <c r="V17" i="17" s="1"/>
  <c r="T17" i="17"/>
  <c r="W16" i="17"/>
  <c r="U16" i="17"/>
  <c r="V16" i="17" s="1"/>
  <c r="T16" i="17"/>
  <c r="W15" i="17"/>
  <c r="U15" i="17"/>
  <c r="V15" i="17" s="1"/>
  <c r="T15" i="17"/>
  <c r="W14" i="17"/>
  <c r="U14" i="17"/>
  <c r="V14" i="17" s="1"/>
  <c r="T14" i="17"/>
  <c r="W13" i="17"/>
  <c r="U13" i="17"/>
  <c r="V13" i="17" s="1"/>
  <c r="T13" i="17"/>
  <c r="W12" i="17"/>
  <c r="U12" i="17"/>
  <c r="V12" i="17" s="1"/>
  <c r="T12" i="17"/>
  <c r="W11" i="17"/>
  <c r="U11" i="17"/>
  <c r="V11" i="17" s="1"/>
  <c r="T11" i="17"/>
  <c r="W10" i="17"/>
  <c r="U10" i="17"/>
  <c r="V10" i="17" s="1"/>
  <c r="T10" i="17"/>
  <c r="W9" i="17"/>
  <c r="U9" i="17"/>
  <c r="V9" i="17" s="1"/>
  <c r="T9" i="17"/>
  <c r="W8" i="17"/>
  <c r="U8" i="17"/>
  <c r="V8" i="17" s="1"/>
  <c r="T8" i="17"/>
  <c r="W7" i="17"/>
  <c r="U7" i="17"/>
  <c r="V7" i="17" s="1"/>
  <c r="T7" i="17"/>
  <c r="W6" i="17"/>
  <c r="U6" i="17"/>
  <c r="V6" i="17" s="1"/>
  <c r="T6" i="17"/>
  <c r="W5" i="17"/>
  <c r="U5" i="17"/>
  <c r="V5" i="17" s="1"/>
  <c r="T5" i="17"/>
  <c r="W4" i="17"/>
  <c r="U4" i="17"/>
  <c r="V4" i="17" s="1"/>
  <c r="T4" i="17"/>
  <c r="P20" i="17"/>
  <c r="S20" i="17" s="1"/>
  <c r="F22" i="7"/>
  <c r="D22" i="7"/>
  <c r="P4" i="16"/>
  <c r="N4" i="16"/>
  <c r="M4" i="16"/>
  <c r="L4" i="16"/>
  <c r="K4" i="16"/>
  <c r="J4" i="16"/>
  <c r="I4" i="16"/>
  <c r="Q4" i="16"/>
  <c r="D19" i="7"/>
  <c r="J20" i="13"/>
  <c r="K20" i="13"/>
  <c r="L20" i="13"/>
  <c r="M20" i="13"/>
  <c r="N20" i="13"/>
  <c r="C22" i="7" l="1"/>
  <c r="I5" i="16"/>
  <c r="J9" i="16"/>
  <c r="F21" i="7"/>
  <c r="K5" i="18"/>
  <c r="L9" i="18" s="1"/>
  <c r="C21" i="7"/>
  <c r="L21" i="13"/>
  <c r="M25" i="13" s="1"/>
  <c r="P4" i="18"/>
  <c r="U4" i="18" s="1"/>
  <c r="H5" i="18"/>
  <c r="I9" i="18" s="1"/>
  <c r="E21" i="7"/>
  <c r="U20" i="17"/>
  <c r="U3" i="17"/>
  <c r="V3" i="17" s="1"/>
  <c r="H21" i="17"/>
  <c r="I25" i="17" s="1"/>
  <c r="K21" i="17"/>
  <c r="L25" i="17" s="1"/>
  <c r="V4" i="16"/>
  <c r="E22" i="7"/>
  <c r="V3" i="16"/>
  <c r="W3" i="16" s="1"/>
  <c r="L5" i="16"/>
  <c r="M9" i="16" s="1"/>
  <c r="P20" i="13"/>
  <c r="I20" i="13"/>
  <c r="X19" i="13"/>
  <c r="V19" i="13"/>
  <c r="W19" i="13" s="1"/>
  <c r="U19" i="13"/>
  <c r="X18" i="13"/>
  <c r="V18" i="13"/>
  <c r="W18" i="13" s="1"/>
  <c r="U18" i="13"/>
  <c r="X17" i="13"/>
  <c r="V17" i="13"/>
  <c r="W17" i="13" s="1"/>
  <c r="U17" i="13"/>
  <c r="X16" i="13"/>
  <c r="V16" i="13"/>
  <c r="W16" i="13" s="1"/>
  <c r="U16" i="13"/>
  <c r="X15" i="13"/>
  <c r="V15" i="13"/>
  <c r="W15" i="13" s="1"/>
  <c r="U15" i="13"/>
  <c r="X14" i="13"/>
  <c r="V14" i="13"/>
  <c r="W14" i="13" s="1"/>
  <c r="U14" i="13"/>
  <c r="X13" i="13"/>
  <c r="V13" i="13"/>
  <c r="W13" i="13" s="1"/>
  <c r="U13" i="13"/>
  <c r="X12" i="13"/>
  <c r="V12" i="13"/>
  <c r="W12" i="13" s="1"/>
  <c r="U12" i="13"/>
  <c r="X11" i="13"/>
  <c r="V11" i="13"/>
  <c r="W11" i="13" s="1"/>
  <c r="U11" i="13"/>
  <c r="X10" i="13"/>
  <c r="V10" i="13"/>
  <c r="W10" i="13" s="1"/>
  <c r="U10" i="13"/>
  <c r="X9" i="13"/>
  <c r="V9" i="13"/>
  <c r="W9" i="13" s="1"/>
  <c r="U9" i="13"/>
  <c r="X8" i="13"/>
  <c r="V8" i="13"/>
  <c r="W8" i="13" s="1"/>
  <c r="U8" i="13"/>
  <c r="X7" i="13"/>
  <c r="V7" i="13"/>
  <c r="W7" i="13" s="1"/>
  <c r="U7" i="13"/>
  <c r="X6" i="13"/>
  <c r="V6" i="13"/>
  <c r="W6" i="13" s="1"/>
  <c r="U6" i="13"/>
  <c r="X5" i="13"/>
  <c r="V5" i="13"/>
  <c r="W5" i="13" s="1"/>
  <c r="U5" i="13"/>
  <c r="X4" i="13"/>
  <c r="V4" i="13"/>
  <c r="W4" i="13" s="1"/>
  <c r="U4" i="13"/>
  <c r="T3" i="13"/>
  <c r="X3" i="16" l="1"/>
  <c r="C19" i="7"/>
  <c r="I21" i="13"/>
  <c r="J25" i="13" s="1"/>
  <c r="G21" i="7"/>
  <c r="Q4" i="18"/>
  <c r="W4" i="18" s="1"/>
  <c r="W3" i="18"/>
  <c r="Q20" i="17"/>
  <c r="W20" i="17" s="1"/>
  <c r="G18" i="7"/>
  <c r="W3" i="17"/>
  <c r="R4" i="16"/>
  <c r="X4" i="16" s="1"/>
  <c r="G22" i="7"/>
  <c r="V3" i="13"/>
  <c r="W3" i="13" s="1"/>
  <c r="F19" i="7"/>
  <c r="Q20" i="13"/>
  <c r="V20" i="13" s="1"/>
  <c r="R3" i="13"/>
  <c r="E19" i="7" l="1"/>
  <c r="S4" i="18"/>
  <c r="T4" i="18" s="1"/>
  <c r="T3" i="18"/>
  <c r="T20" i="17"/>
  <c r="T3" i="17"/>
  <c r="T4" i="16"/>
  <c r="U4" i="16" s="1"/>
  <c r="U3" i="16"/>
  <c r="R20" i="13"/>
  <c r="X20" i="13" s="1"/>
  <c r="X3" i="13"/>
  <c r="T20" i="13" l="1"/>
  <c r="U20" i="13" s="1"/>
  <c r="G19" i="7"/>
  <c r="U3" i="13"/>
  <c r="H21" i="7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I23" i="7" l="1"/>
  <c r="H23" i="7"/>
  <c r="C20" i="7"/>
  <c r="C25" i="7" l="1"/>
  <c r="F20" i="7" l="1"/>
  <c r="C24" i="7"/>
  <c r="C27" i="7" s="1"/>
  <c r="F24" i="7" l="1"/>
  <c r="F27" i="7" s="1"/>
  <c r="F25" i="7"/>
  <c r="I18" i="7"/>
  <c r="D20" i="7"/>
  <c r="I19" i="7"/>
  <c r="G20" i="7"/>
  <c r="G25" i="7" s="1"/>
  <c r="H19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<sst xmlns="http://schemas.openxmlformats.org/spreadsheetml/2006/main" count="373" uniqueCount="160">
  <si>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</si>
  <si>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</si>
  <si>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</si>
  <si>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</si>
  <si>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</si>
  <si>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</si>
  <si>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</si>
  <si>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</si>
  <si>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</si>
  <si>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</si>
  <si>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</si>
  <si>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</si>
  <si>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</si>
  <si>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</si>
  <si>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</si>
  <si>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</si>
  <si>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</si>
  <si>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</si>
  <si>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</si>
  <si>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</si>
  <si>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</si>
  <si>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</si>
  <si>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</si>
  <si>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</si>
  <si>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</si>
  <si>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</si>
  <si>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</si>
  <si>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</si>
  <si>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</si>
  <si>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</si>
  <si>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</si>
  <si>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</si>
  <si>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</si>
  <si>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</si>
  <si>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RAZEM nowe zadania jednoroczne</t>
  </si>
  <si>
    <t>Kwota dofinansowania 
w podziale na lata</t>
  </si>
  <si>
    <t>Zadanie nowe [N]</t>
  </si>
  <si>
    <t>przejścia dla pieszych</t>
  </si>
  <si>
    <t>przejazdy dla rowerów</t>
  </si>
  <si>
    <t>perony przystankowe wraz z dojściami do tych peronów</t>
  </si>
  <si>
    <t>Liczba realizowanych elementów infrastruktury</t>
  </si>
  <si>
    <t>drogi dla pieszych (km)</t>
  </si>
  <si>
    <t>drogi dla pieszych i rowerów (km)</t>
  </si>
  <si>
    <t>drogi dla rowerów (km)</t>
  </si>
  <si>
    <t>Długość dróg realizowanych w ramach zadania</t>
  </si>
  <si>
    <t>B - budowa (rozbudowa), P - przebudowa, R - remont</t>
  </si>
  <si>
    <t>Lista zadań rekomendowanych mających na celu wyłącznie poprawę bezpieczeństwa niechronionych uczestników ruchu, polegających w szczególności na budowie, przebudowie lub remoncie dróg dla pieszych, dróg dla pieszych i rowerów, dróg dla rowerów, przejść dla pieszych, przejazdów dla rowerów, peronów przystankowych wraz z dojściami do tych peronów do dofinansowania w ramach Rządowego Funduszu Rozwoju Dróg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</si>
  <si>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2023</t>
    </r>
  </si>
  <si>
    <t>Powiat Krapkowicki</t>
  </si>
  <si>
    <t>Powiat Strzelecki</t>
  </si>
  <si>
    <t>Powiat Brzeski</t>
  </si>
  <si>
    <t>Powiat Oleski</t>
  </si>
  <si>
    <t>Powiat Nyski</t>
  </si>
  <si>
    <t>Powiat Opolski</t>
  </si>
  <si>
    <t>Powiat Kluczborski</t>
  </si>
  <si>
    <t>Powiat Prudnicki</t>
  </si>
  <si>
    <t>Powiat Głubczycki</t>
  </si>
  <si>
    <t>RFRD/G/5/2023/BRD</t>
  </si>
  <si>
    <t>RFRD/G/2/2023/BRD</t>
  </si>
  <si>
    <t>RFRD/G/15/2023/BRD</t>
  </si>
  <si>
    <t>RFRD/G/18/2023/BRD</t>
  </si>
  <si>
    <t>RFRD/G/19/2023/BRD</t>
  </si>
  <si>
    <t>RFRD/G/21/2023/BRD</t>
  </si>
  <si>
    <t>RFRD/G/17/2023/BRD</t>
  </si>
  <si>
    <t>RFRD/G/1/2023/BRD</t>
  </si>
  <si>
    <t>RFRD/G/16/2023/BRD</t>
  </si>
  <si>
    <t>RFRD/G/4/2023/BRD</t>
  </si>
  <si>
    <t>RFRD/G/23/2023/BRD</t>
  </si>
  <si>
    <t>RFRD/G/6/2023/BRD</t>
  </si>
  <si>
    <t>RFRD/G/11/2023/BRD</t>
  </si>
  <si>
    <t>RFRD/G/25/2023/BRD</t>
  </si>
  <si>
    <t>RFRD/G/3/2023/BRD</t>
  </si>
  <si>
    <t>RFRD/G/7/2023/BRD</t>
  </si>
  <si>
    <t>RFRD/G/12/2023/BRD</t>
  </si>
  <si>
    <t>Gmina Kluczbork</t>
  </si>
  <si>
    <t>Przebudowa drogi gminnej ul. Sienkiewicza i ul. Konopnickiej w Kluczborku poprzez budowę oświetlenia przejść dla pieszych oraz przebudowę ciągu pieszego stanowiącego dojście do szkół</t>
  </si>
  <si>
    <t>P</t>
  </si>
  <si>
    <t>Gmina Rudniki</t>
  </si>
  <si>
    <t>Przebudowa dróg gminnych ul. Żeromskiego i ul. Handlowej w Rudnikach w zakresie budowy 3 przejść dla pieszych wraz z obszarem oddziaływania</t>
  </si>
  <si>
    <t>B</t>
  </si>
  <si>
    <t>Gmina Dobrodzień</t>
  </si>
  <si>
    <t>Przebudowa przejścia dla pieszych wraz z chodnikami na ul. Piastowskiej w Dobrodzieniu (Przedszkole)</t>
  </si>
  <si>
    <t>Gmina Brzeg</t>
  </si>
  <si>
    <t>Przebudowa przejść dla pieszych w ciągu ul. Bohaterów Monte Cassino w Brzegu</t>
  </si>
  <si>
    <t>Przebudowa przejścia dla pieszych na skrzyżowaniu ul. Robotniczej z ul. Wileńską w Brzegu</t>
  </si>
  <si>
    <t>Przebudowa przejścia dla pieszych na skrzyżowaniu ul. Robotniczej z ul. Armii Krajowej w Brzegu</t>
  </si>
  <si>
    <t>Gmina Popielów</t>
  </si>
  <si>
    <t>Remont nawierzchni chodnika w ciągu drogi gminnej - ul. Powstańców w miejscowości Popielów</t>
  </si>
  <si>
    <t>R</t>
  </si>
  <si>
    <t>Gmina Chrząstowice</t>
  </si>
  <si>
    <t>Budowa drogi dla pieszych oraz przejść dla pieszych przy ul. Szkolnej i ul. Łąkowej w Suchym Borze</t>
  </si>
  <si>
    <t>Przebudowa chodników wraz z budową przejścia dla pieszych na ul. Oleskiej w Dobrodzieniu</t>
  </si>
  <si>
    <t>Przebudowa drogi gminnej ul. Grunwaldzkiej w Kluczborku poprzez budowę oświetlenia przejść dla pieszych oraz przebudowę ciągu pieszego stanowiącego dojście do dworca autobusowego</t>
  </si>
  <si>
    <t>Gmina Nysa</t>
  </si>
  <si>
    <t>Budowa ciągu pieszo-rowerowego w ulicy Powstańców Śląskich w Nysie</t>
  </si>
  <si>
    <t>Przebudowa drogi gminnej ul. Skłodowskiej w Kluczborku poprzez budowę oświetlenia przejścia dla pieszych oraz przebudowę  fragmentu ciągu pieszego przy Zespole Szkół nr 1</t>
  </si>
  <si>
    <t>Gmina Bierawa</t>
  </si>
  <si>
    <t>Przebudowa przejścia dla pieszych w miejscowości Bierawa</t>
  </si>
  <si>
    <t>Gmina Zawadzkie</t>
  </si>
  <si>
    <t>Przebudowa ulicy Powstańców Śl. w celu poprawy BRD na przejściach dla pieszych w miejscowości Zawadzkie przy ulicy Powstańców Śląskich</t>
  </si>
  <si>
    <t>Przebudowa drogi gminnej ul. Dąbrowskiego w Kluczborku poprzez budowę nowego przejścia dla pieszych wraz z oświetleniem dedykowanym oraz budowę oświetlenia dwóch istniejących przejść dla pieszych wraz z przebudową ciągu pieszego stanowiącego dojście do przedszkola</t>
  </si>
  <si>
    <t xml:space="preserve">Przebudowa drogi gminnej ul. Ossowskiego w Kluczborku poprzez przebudowę chodnika  wzdłuż ul.Ossowskiego i ciągu pieszo-jezdnego ul. Polnej oraz budowę dwóch nowych przejść dla pieszych z oświetleniem dedykowanym i doświetlenie istniejącego przejścia  </t>
  </si>
  <si>
    <t>Gmina Głuchołazy</t>
  </si>
  <si>
    <t xml:space="preserve"> Budowa chodnika na ul. Królowej Jadwigi w Głuchołazach</t>
  </si>
  <si>
    <t>październik 2023 sierpień 2024</t>
  </si>
  <si>
    <t>sierpień 2023 grudzień 2023</t>
  </si>
  <si>
    <t>lipiec 2023 grudzień 2023</t>
  </si>
  <si>
    <t>czerwiec 2023 grudzień 2023</t>
  </si>
  <si>
    <t>październik 2023 lipiec 2024</t>
  </si>
  <si>
    <t>wrzesień 2023 grudzień 2023</t>
  </si>
  <si>
    <t>lipiec 2023 czerwiec 2024</t>
  </si>
  <si>
    <t>N</t>
  </si>
  <si>
    <t xml:space="preserve">B </t>
  </si>
  <si>
    <t>RFRD/P/12/2023/BRD</t>
  </si>
  <si>
    <t>RFRD/P/2/2023/BRD</t>
  </si>
  <si>
    <t>RFRD/P/16/2023/BRD</t>
  </si>
  <si>
    <t>RFRD/P/17/2023/BRD</t>
  </si>
  <si>
    <t>RFRD/P/8/2023/BRD</t>
  </si>
  <si>
    <t>RFRD/P/1/2023/BRD</t>
  </si>
  <si>
    <t>RFRD/P/5/2023/BRD</t>
  </si>
  <si>
    <t>RFRD/P/6/2023/BRD</t>
  </si>
  <si>
    <t>RFRD/P/10/2023/BRD</t>
  </si>
  <si>
    <t>RFRD/P/9/2023/BRD</t>
  </si>
  <si>
    <t>RFRD/P/14/2023/BRD</t>
  </si>
  <si>
    <t>RFRD/P/11/2023/BRD</t>
  </si>
  <si>
    <t>RFRD/P/7/2023/BRD</t>
  </si>
  <si>
    <t>RFRD/P/13/2023/BRD</t>
  </si>
  <si>
    <t>RFRD/P/4/2023/BRD</t>
  </si>
  <si>
    <t>RFRD/P/15/2023/BRD</t>
  </si>
  <si>
    <t>RFRD/P/18/2023/BRD</t>
  </si>
  <si>
    <t>Przebudowa drogi powiatowej nr 1616 O relacji Prudnik - Pokrzywna na skrzyżowaniu ul. Dąbrowskiego z drogami gminnymi ul. Strzelecką i ul. Lipową w Prudniku – wyniesienie tarczy skrzyżowania w obrębie przejść pieszo rowerowych i wprowadzeniu sygnalizacji ostrzegającej na przejściach w ul. Dąbrowskiego</t>
  </si>
  <si>
    <t xml:space="preserve">Rozbudowa drogi powiatowej Nr 1745 O w zakresie budowy ścieżki pieszo-rowerowej w miejscowości Niwki </t>
  </si>
  <si>
    <t>Przebudowa drogi powiatowej nr 1313 O na odcinku o długości 0,458 km (od km 0+748 do km 1+206) - budowa drogi dla pieszych</t>
  </si>
  <si>
    <t>Przebudowa drogi powiatowej nr 2128 O (ul. Jana Pawła II w Kluczborku) na odcinkach stanowiących przejścia dla pieszych i przejazd rowerowy</t>
  </si>
  <si>
    <t>Budowa ścieżki rowerowej w ramach rozbudowy drogi powiatowej 1822 O Sucha-Rozmierka na odcinku Sucha--Rozmierz w celu poprawy bezpieczeństwa</t>
  </si>
  <si>
    <t>Przebudowa drogi powiatowej Nr 1340 O Stare Budkowice- Bierdzany w m. Nowe Budkowice w zakresie budowy chodnika na długości 336,0 m</t>
  </si>
  <si>
    <t>Remont drogi dla pieszych, przejść dla pieszych i jezdni drogi powiatowej nr 1916 O – ul. Fabryczna w Praszce</t>
  </si>
  <si>
    <t>Przebudowa drogi powiatowej nr 1957 O w m. Turza, polegająca na przebudowie przejścia dla pieszych obok szkoły</t>
  </si>
  <si>
    <t>Przebudowa przejścia dla pieszych wraz z przebudową drogi dla pieszych na drodze powiatowej nr 1193 O ul. Łokietka w m. Brzeg</t>
  </si>
  <si>
    <t>Przebudowa przejść dla pieszych na skrzyżowaniu ul. Piastowskiej i ul. Trzech Kotwic na drodze powiatowej nr 2025 O w m. Brzeg</t>
  </si>
  <si>
    <t>Budowa chodnika w miejscowości Nowa Wieś Głubczycka w ciągu drogi powiatowej nr 1243 O</t>
  </si>
  <si>
    <t>Remont drogi dla pieszych na drodze powiatowej nr 1184 O w m. Stroszowice</t>
  </si>
  <si>
    <t>Budowa chodnika w ciągu drogi powiatowej 1441 O Zimna Wódka-Jaryszów  w m. Jaryszów ul. 1 Maja-Etap 2 i Etap 3</t>
  </si>
  <si>
    <t>Budowa chodnika w miejscowości Wiechowice w ciągu drogi powiatowej nr 1201 O</t>
  </si>
  <si>
    <t xml:space="preserve">Budowa przejścia dla pieszych w ciągu drogi powiatowej nr 1808 O ul. Góry św. Anny w m. Zdzieszowice </t>
  </si>
  <si>
    <t>Budowa chodnika w miejscowości Lubotyń w ciągu drogi powiatowej nr 1222 O</t>
  </si>
  <si>
    <t>Przebudowa chodnika w ciągu drogi powiatowej nr 1650 O na odcinku ul. H. Sienkiewicza w Otmuchowie</t>
  </si>
  <si>
    <t>grudzień 2023  listopad 2024</t>
  </si>
  <si>
    <t>lipiec 2023  grudzień 2023</t>
  </si>
  <si>
    <t>wrzesień 2023  maj 2024</t>
  </si>
  <si>
    <t>kwiecień 2023 listopad 2023</t>
  </si>
  <si>
    <t>lipiec 2023 listopad 2023</t>
  </si>
  <si>
    <t>wrzesień 2023 maj 2024</t>
  </si>
  <si>
    <t>maj 2023 wrzesień 2023</t>
  </si>
  <si>
    <t>wrzesie 2023 listopad 2023</t>
  </si>
  <si>
    <t>kwiecień 2023 sierpień 2023</t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</si>
  <si>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</si>
  <si>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>Powia Oleski</t>
  </si>
  <si>
    <t>Powia Kędziersko -Kozielski</t>
  </si>
  <si>
    <t>Powia Nyski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</si>
</sst>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164" fontId="18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17" fillId="3" borderId="21" xfId="0" applyNumberFormat="1" applyFont="1" applyFill="1" applyBorder="1" applyAlignment="1">
      <alignment vertical="center"/>
    </xf>
    <xf numFmtId="165" fontId="17" fillId="3" borderId="22" xfId="0" applyNumberFormat="1" applyFont="1" applyFill="1" applyBorder="1" applyAlignment="1">
      <alignment vertical="center"/>
    </xf>
    <xf numFmtId="165" fontId="17" fillId="4" borderId="17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2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vertical="center"/>
    </xf>
    <xf numFmtId="0" fontId="17" fillId="3" borderId="21" xfId="0" applyNumberFormat="1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2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vertical="center"/>
    </xf>
    <xf numFmtId="3" fontId="21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9" fontId="18" fillId="0" borderId="1" xfId="5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top" wrapText="1"/>
    </xf>
    <xf numFmtId="0" fontId="15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166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" xfId="6" xr:uid="{00000000-0005-0000-0000-000003000000}"/>
    <cellStyle name="Normalny 3" xfId="1" xr:uid="{00000000-0005-0000-0000-000004000000}"/>
    <cellStyle name="Procentowy" xfId="5" builtinId="5"/>
    <cellStyle name="Procentowy 2" xfId="2" xr:uid="{00000000-0005-0000-0000-000006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>
      <selection sqref="A1:G4"/>
    </sheetView>
  </sheetViews>
  <sheetFormatPr defaultColWidth="9.21875" defaultRowHeight="14.4" x14ac:dyDescent="0.3"/>
  <cols>
    <col min="1" max="2" width="32.21875" style="11" customWidth="1"/>
    <col min="3" max="3" width="10.77734375" style="11" customWidth="1"/>
    <col min="4" max="6" width="20.77734375" style="11" customWidth="1"/>
    <col min="7" max="7" width="20.21875" style="11" customWidth="1"/>
    <col min="8" max="8" width="9.21875" style="11"/>
    <col min="9" max="9" width="9.21875" style="11" customWidth="1"/>
    <col min="10" max="16384" width="9.21875" style="3"/>
  </cols>
  <sheetData>
    <row r="1" spans="1:16" s="8" customFormat="1" ht="18.75" customHeight="1" x14ac:dyDescent="0.35">
      <c r="A1" s="114" t="s">
        <v>46</v>
      </c>
      <c r="B1" s="114"/>
      <c r="C1" s="114"/>
      <c r="D1" s="114"/>
      <c r="E1" s="114"/>
      <c r="F1" s="114"/>
      <c r="G1" s="114"/>
      <c r="H1" s="6"/>
      <c r="I1" s="6"/>
      <c r="J1" s="7"/>
      <c r="K1" s="7"/>
      <c r="L1" s="7"/>
      <c r="M1" s="7"/>
      <c r="N1" s="7"/>
      <c r="O1" s="7"/>
      <c r="P1" s="7"/>
    </row>
    <row r="2" spans="1:16" ht="18.75" customHeight="1" x14ac:dyDescent="0.3">
      <c r="A2" s="114"/>
      <c r="B2" s="114"/>
      <c r="C2" s="114"/>
      <c r="D2" s="114"/>
      <c r="E2" s="114"/>
      <c r="F2" s="114"/>
      <c r="G2" s="114"/>
      <c r="H2" s="9"/>
      <c r="I2" s="9"/>
      <c r="J2" s="10"/>
      <c r="K2" s="10"/>
      <c r="L2" s="10"/>
      <c r="M2" s="10"/>
      <c r="N2" s="10"/>
      <c r="O2" s="10"/>
      <c r="P2" s="10"/>
    </row>
    <row r="3" spans="1:16" ht="18.75" customHeight="1" x14ac:dyDescent="0.3">
      <c r="A3" s="114"/>
      <c r="B3" s="114"/>
      <c r="C3" s="114"/>
      <c r="D3" s="114"/>
      <c r="E3" s="114"/>
      <c r="F3" s="114"/>
      <c r="G3" s="114"/>
      <c r="P3" s="10"/>
    </row>
    <row r="4" spans="1:16" ht="18.75" customHeight="1" x14ac:dyDescent="0.3">
      <c r="A4" s="114"/>
      <c r="B4" s="114"/>
      <c r="C4" s="114"/>
      <c r="D4" s="114"/>
      <c r="E4" s="114"/>
      <c r="F4" s="114"/>
      <c r="G4" s="114"/>
      <c r="P4" s="14"/>
    </row>
    <row r="5" spans="1:16" x14ac:dyDescent="0.3">
      <c r="B5" s="13"/>
      <c r="C5" s="13"/>
      <c r="D5" s="13"/>
      <c r="E5" s="13"/>
      <c r="F5" s="13"/>
      <c r="P5" s="10"/>
    </row>
    <row r="6" spans="1:16" x14ac:dyDescent="0.3">
      <c r="A6" s="12" t="s">
        <v>47</v>
      </c>
      <c r="B6" s="12"/>
      <c r="C6" s="13"/>
      <c r="D6" s="13"/>
      <c r="E6" s="13"/>
      <c r="F6" s="13"/>
      <c r="P6" s="14"/>
    </row>
    <row r="7" spans="1:16" x14ac:dyDescent="0.3">
      <c r="A7" s="12" t="s">
        <v>156</v>
      </c>
      <c r="B7" s="12"/>
      <c r="C7" s="13"/>
      <c r="D7" s="13"/>
      <c r="E7" s="13"/>
      <c r="F7" s="13"/>
      <c r="P7" s="14"/>
    </row>
    <row r="8" spans="1:16" ht="15" thickBot="1" x14ac:dyDescent="0.35">
      <c r="B8" s="12"/>
      <c r="C8" s="13"/>
      <c r="D8" s="13"/>
      <c r="E8" s="13"/>
      <c r="F8" s="13"/>
      <c r="P8" s="14"/>
    </row>
    <row r="9" spans="1:16" x14ac:dyDescent="0.3">
      <c r="B9" s="105" t="s">
        <v>14</v>
      </c>
      <c r="C9" s="106"/>
      <c r="D9" s="106"/>
      <c r="E9" s="106"/>
      <c r="F9" s="107"/>
      <c r="P9" s="14"/>
    </row>
    <row r="10" spans="1:16" x14ac:dyDescent="0.3">
      <c r="B10" s="108"/>
      <c r="C10" s="109"/>
      <c r="D10" s="109"/>
      <c r="E10" s="109"/>
      <c r="F10" s="110"/>
      <c r="P10" s="14"/>
    </row>
    <row r="11" spans="1:16" x14ac:dyDescent="0.3">
      <c r="B11" s="108"/>
      <c r="C11" s="109"/>
      <c r="D11" s="109"/>
      <c r="E11" s="109"/>
      <c r="F11" s="110"/>
      <c r="P11" s="14"/>
    </row>
    <row r="12" spans="1:16" x14ac:dyDescent="0.3">
      <c r="B12" s="108"/>
      <c r="C12" s="109"/>
      <c r="D12" s="109"/>
      <c r="E12" s="109"/>
      <c r="F12" s="110"/>
      <c r="P12" s="14"/>
    </row>
    <row r="13" spans="1:16" x14ac:dyDescent="0.3">
      <c r="B13" s="108"/>
      <c r="C13" s="109"/>
      <c r="D13" s="109"/>
      <c r="E13" s="109"/>
      <c r="F13" s="110"/>
      <c r="P13" s="14"/>
    </row>
    <row r="14" spans="1:16" ht="15" thickBot="1" x14ac:dyDescent="0.35">
      <c r="B14" s="111" t="s">
        <v>15</v>
      </c>
      <c r="C14" s="112"/>
      <c r="D14" s="112"/>
      <c r="E14" s="112"/>
      <c r="F14" s="113"/>
      <c r="P14" s="10"/>
    </row>
    <row r="15" spans="1:16" x14ac:dyDescent="0.3">
      <c r="B15" s="13"/>
      <c r="C15" s="13"/>
      <c r="D15" s="13"/>
      <c r="E15" s="13"/>
      <c r="F15" s="13"/>
      <c r="P15" s="10"/>
    </row>
    <row r="16" spans="1:16" ht="20.100000000000001" customHeight="1" thickBot="1" x14ac:dyDescent="0.35">
      <c r="A16" s="12" t="s">
        <v>0</v>
      </c>
      <c r="B16" s="12"/>
      <c r="C16" s="13"/>
      <c r="D16" s="13"/>
      <c r="E16" s="13"/>
      <c r="F16" s="13"/>
      <c r="G16" s="15"/>
      <c r="P16" s="10"/>
    </row>
    <row r="17" spans="1:16" ht="32.25" customHeight="1" thickBot="1" x14ac:dyDescent="0.35">
      <c r="A17" s="67" t="s">
        <v>1</v>
      </c>
      <c r="B17" s="68" t="s">
        <v>11</v>
      </c>
      <c r="C17" s="62" t="s">
        <v>28</v>
      </c>
      <c r="D17" s="62" t="s">
        <v>16</v>
      </c>
      <c r="E17" s="63" t="s">
        <v>17</v>
      </c>
      <c r="F17" s="64" t="s">
        <v>18</v>
      </c>
      <c r="G17" s="65">
        <v>2023</v>
      </c>
      <c r="H17" s="27"/>
      <c r="I17" s="27"/>
      <c r="J17" s="2"/>
      <c r="K17" s="2"/>
      <c r="L17" s="2"/>
      <c r="M17" s="2"/>
      <c r="P17" s="10"/>
    </row>
    <row r="18" spans="1:16" ht="40.049999999999997" customHeight="1" thickBot="1" x14ac:dyDescent="0.35">
      <c r="A18" s="83" t="s">
        <v>29</v>
      </c>
      <c r="B18" s="84" t="s">
        <v>30</v>
      </c>
      <c r="C18" s="85">
        <f>COUNTA('pow podst'!P3:P19)</f>
        <v>17</v>
      </c>
      <c r="D18" s="86">
        <f>SUM('pow podst'!O3:O19)</f>
        <v>12014628.579999998</v>
      </c>
      <c r="E18" s="87">
        <f>SUM('pow podst'!Q3:Q19)</f>
        <v>2402925.7399999998</v>
      </c>
      <c r="F18" s="60">
        <f>SUM('pow podst'!P3:P19)</f>
        <v>9611702.8399999999</v>
      </c>
      <c r="G18" s="88">
        <f>SUM('pow podst'!S3:S19)</f>
        <v>9611702.8399999999</v>
      </c>
      <c r="H18" s="16" t="b">
        <f t="shared" ref="H18:H24" si="0">D18=(E18+F18)</f>
        <v>1</v>
      </c>
      <c r="I18" s="31" t="b">
        <f t="shared" ref="I18:I24" si="1">F18=SUM(G18:G18)</f>
        <v>1</v>
      </c>
      <c r="J18" s="17"/>
      <c r="K18" s="17"/>
      <c r="L18" s="18"/>
      <c r="M18" s="18"/>
      <c r="N18" s="19"/>
      <c r="O18" s="10"/>
      <c r="P18" s="10"/>
    </row>
    <row r="19" spans="1:16" ht="40.049999999999997" customHeight="1" thickBot="1" x14ac:dyDescent="0.35">
      <c r="A19" s="89" t="s">
        <v>31</v>
      </c>
      <c r="B19" s="90" t="s">
        <v>30</v>
      </c>
      <c r="C19" s="91">
        <f>COUNTA('gm podst'!Q3:Q19)</f>
        <v>17</v>
      </c>
      <c r="D19" s="92">
        <f>SUM('gm podst'!P3:P19)</f>
        <v>9331640.1900000013</v>
      </c>
      <c r="E19" s="93">
        <f>SUM('gm podst'!R3:R19)</f>
        <v>1866328.09</v>
      </c>
      <c r="F19" s="60">
        <f>SUM('gm podst'!Q3:Q19)</f>
        <v>7465312.0999999996</v>
      </c>
      <c r="G19" s="94">
        <f>SUM('gm podst'!T3:T19)</f>
        <v>7465312.0999999996</v>
      </c>
      <c r="H19" s="16" t="b">
        <f t="shared" si="0"/>
        <v>1</v>
      </c>
      <c r="I19" s="31" t="b">
        <f t="shared" si="1"/>
        <v>1</v>
      </c>
      <c r="J19" s="17"/>
      <c r="K19" s="17"/>
      <c r="L19" s="18"/>
      <c r="M19" s="18"/>
      <c r="N19" s="18"/>
      <c r="O19" s="18"/>
      <c r="P19" s="18"/>
    </row>
    <row r="20" spans="1:16" s="22" customFormat="1" ht="40.049999999999997" customHeight="1" thickBot="1" x14ac:dyDescent="0.35">
      <c r="A20" s="69" t="s">
        <v>32</v>
      </c>
      <c r="B20" s="80" t="s">
        <v>30</v>
      </c>
      <c r="C20" s="70">
        <f>C18+C19</f>
        <v>34</v>
      </c>
      <c r="D20" s="56">
        <f>D18+D19</f>
        <v>21346268.77</v>
      </c>
      <c r="E20" s="57">
        <f>E18+E19</f>
        <v>4269253.83</v>
      </c>
      <c r="F20" s="58">
        <f>F18+F19</f>
        <v>17077014.939999998</v>
      </c>
      <c r="G20" s="59">
        <f>G18+G19</f>
        <v>17077014.939999998</v>
      </c>
      <c r="H20" s="16" t="b">
        <f t="shared" si="0"/>
        <v>1</v>
      </c>
      <c r="I20" s="31" t="b">
        <f t="shared" si="1"/>
        <v>1</v>
      </c>
      <c r="J20" s="20"/>
      <c r="K20" s="20"/>
      <c r="L20" s="21"/>
      <c r="M20" s="21"/>
      <c r="N20" s="21"/>
      <c r="O20" s="21"/>
      <c r="P20" s="21"/>
    </row>
    <row r="21" spans="1:16" ht="40.049999999999997" customHeight="1" thickBot="1" x14ac:dyDescent="0.35">
      <c r="A21" s="83" t="s">
        <v>2</v>
      </c>
      <c r="B21" s="84" t="s">
        <v>30</v>
      </c>
      <c r="C21" s="85">
        <f>COUNTA('pow rez'!P3:P3)</f>
        <v>0</v>
      </c>
      <c r="D21" s="86">
        <f>SUM('pow rez'!O3:O3)</f>
        <v>0</v>
      </c>
      <c r="E21" s="87">
        <f>SUM('pow rez'!Q3)</f>
        <v>0</v>
      </c>
      <c r="F21" s="60">
        <f>SUM('pow rez'!P3:P3)</f>
        <v>0</v>
      </c>
      <c r="G21" s="88">
        <f>SUM('pow rez'!S3:S3)</f>
        <v>0</v>
      </c>
      <c r="H21" s="16" t="b">
        <f t="shared" si="0"/>
        <v>1</v>
      </c>
      <c r="I21" s="31" t="b">
        <f t="shared" si="1"/>
        <v>1</v>
      </c>
      <c r="J21" s="17"/>
      <c r="K21" s="17"/>
      <c r="L21" s="18"/>
      <c r="M21" s="18"/>
      <c r="N21" s="18"/>
      <c r="O21" s="18"/>
      <c r="P21" s="18"/>
    </row>
    <row r="22" spans="1:16" ht="40.049999999999997" customHeight="1" thickBot="1" x14ac:dyDescent="0.35">
      <c r="A22" s="89" t="s">
        <v>3</v>
      </c>
      <c r="B22" s="90" t="s">
        <v>30</v>
      </c>
      <c r="C22" s="91">
        <f>COUNTA('gm rez'!Q3:Q3)</f>
        <v>0</v>
      </c>
      <c r="D22" s="92">
        <f>SUM('gm rez'!P3:P3)</f>
        <v>0</v>
      </c>
      <c r="E22" s="93">
        <f>SUM('gm rez'!R3:R3)</f>
        <v>0</v>
      </c>
      <c r="F22" s="60">
        <f>SUM('gm rez'!Q3:Q3)</f>
        <v>0</v>
      </c>
      <c r="G22" s="94">
        <f>SUM('gm rez'!T3:T3)</f>
        <v>0</v>
      </c>
      <c r="H22" s="16" t="b">
        <f t="shared" si="0"/>
        <v>1</v>
      </c>
      <c r="I22" s="31" t="b">
        <f t="shared" si="1"/>
        <v>1</v>
      </c>
      <c r="J22" s="23"/>
      <c r="K22" s="23"/>
      <c r="L22" s="24"/>
      <c r="M22" s="24"/>
      <c r="N22" s="19"/>
      <c r="O22" s="10"/>
      <c r="P22" s="10"/>
    </row>
    <row r="23" spans="1:16" ht="40.049999999999997" customHeight="1" thickBot="1" x14ac:dyDescent="0.35">
      <c r="A23" s="71" t="s">
        <v>19</v>
      </c>
      <c r="B23" s="81" t="s">
        <v>30</v>
      </c>
      <c r="C23" s="72">
        <f>C21+C22</f>
        <v>0</v>
      </c>
      <c r="D23" s="73">
        <f>D21+D22</f>
        <v>0</v>
      </c>
      <c r="E23" s="78">
        <f>E21+E22</f>
        <v>0</v>
      </c>
      <c r="F23" s="61">
        <f>F21+F22</f>
        <v>0</v>
      </c>
      <c r="G23" s="66">
        <f>G21+G22</f>
        <v>0</v>
      </c>
      <c r="H23" s="16" t="b">
        <f t="shared" si="0"/>
        <v>1</v>
      </c>
      <c r="I23" s="31" t="b">
        <f t="shared" si="1"/>
        <v>1</v>
      </c>
      <c r="J23" s="25"/>
      <c r="K23" s="25"/>
      <c r="L23" s="2"/>
      <c r="M23" s="2"/>
    </row>
    <row r="24" spans="1:16" ht="40.049999999999997" customHeight="1" thickBot="1" x14ac:dyDescent="0.35">
      <c r="A24" s="75" t="s">
        <v>27</v>
      </c>
      <c r="B24" s="82" t="s">
        <v>30</v>
      </c>
      <c r="C24" s="76">
        <f>C20+C23</f>
        <v>34</v>
      </c>
      <c r="D24" s="77">
        <f>D20+D23</f>
        <v>21346268.77</v>
      </c>
      <c r="E24" s="79">
        <f>E20+E23</f>
        <v>4269253.83</v>
      </c>
      <c r="F24" s="60">
        <f>F20+F23</f>
        <v>17077014.939999998</v>
      </c>
      <c r="G24" s="74">
        <f>G20+G23</f>
        <v>17077014.939999998</v>
      </c>
      <c r="H24" s="16" t="b">
        <f t="shared" si="0"/>
        <v>1</v>
      </c>
      <c r="I24" s="31" t="b">
        <f t="shared" si="1"/>
        <v>1</v>
      </c>
      <c r="J24" s="25"/>
      <c r="K24" s="25"/>
      <c r="L24" s="2"/>
      <c r="M24" s="2"/>
    </row>
    <row r="25" spans="1:16" x14ac:dyDescent="0.3">
      <c r="A25" s="26"/>
      <c r="B25" s="26"/>
      <c r="C25" s="26" t="b">
        <f>C18+C19=C20</f>
        <v>1</v>
      </c>
      <c r="D25" s="26" t="b">
        <f t="shared" ref="D25:G25" si="2">D18+D19=D20</f>
        <v>1</v>
      </c>
      <c r="E25" s="26" t="b">
        <f t="shared" si="2"/>
        <v>1</v>
      </c>
      <c r="F25" s="26" t="b">
        <f t="shared" si="2"/>
        <v>1</v>
      </c>
      <c r="G25" s="26" t="b">
        <f t="shared" si="2"/>
        <v>1</v>
      </c>
      <c r="H25" s="26"/>
      <c r="I25" s="26"/>
      <c r="J25" s="25"/>
      <c r="K25" s="25"/>
      <c r="L25" s="2"/>
      <c r="M25" s="2"/>
    </row>
    <row r="26" spans="1:16" x14ac:dyDescent="0.3">
      <c r="A26" s="26"/>
      <c r="B26" s="26"/>
      <c r="C26" s="26" t="b">
        <f>C21+C22=C23</f>
        <v>1</v>
      </c>
      <c r="D26" s="26" t="b">
        <f t="shared" ref="D26:G26" si="3">D21+D22=D23</f>
        <v>1</v>
      </c>
      <c r="E26" s="26" t="b">
        <f t="shared" si="3"/>
        <v>1</v>
      </c>
      <c r="F26" s="26" t="b">
        <f t="shared" si="3"/>
        <v>1</v>
      </c>
      <c r="G26" s="26" t="b">
        <f t="shared" si="3"/>
        <v>1</v>
      </c>
      <c r="H26" s="26"/>
      <c r="I26" s="26"/>
      <c r="J26" s="25"/>
      <c r="K26" s="25"/>
      <c r="L26" s="2"/>
      <c r="M26" s="2"/>
    </row>
    <row r="27" spans="1:16" x14ac:dyDescent="0.3">
      <c r="C27" s="11" t="b">
        <f>C20+C23=C24</f>
        <v>1</v>
      </c>
      <c r="D27" s="11" t="b">
        <f t="shared" ref="D27:G27" si="4">D20+D23=D24</f>
        <v>1</v>
      </c>
      <c r="E27" s="11" t="b">
        <f t="shared" si="4"/>
        <v>1</v>
      </c>
      <c r="F27" s="11" t="b">
        <f t="shared" si="4"/>
        <v>1</v>
      </c>
      <c r="G27" s="11" t="b">
        <f t="shared" si="4"/>
        <v>1</v>
      </c>
    </row>
  </sheetData>
  <mergeCells count="3">
    <mergeCell ref="B9:F13"/>
    <mergeCell ref="B14:F14"/>
    <mergeCell ref="A1:G4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&amp;LWojewództwo &amp;KFF0000Opolskie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5"/>
  <sheetViews>
    <sheetView showGridLines="0" view="pageBreakPreview" zoomScale="85" zoomScaleNormal="80" zoomScaleSheetLayoutView="85" workbookViewId="0">
      <selection sqref="A1:A2"/>
    </sheetView>
  </sheetViews>
  <sheetFormatPr defaultColWidth="9.21875" defaultRowHeight="14.4" x14ac:dyDescent="0.3"/>
  <cols>
    <col min="1" max="1" width="6.21875" style="3" customWidth="1"/>
    <col min="2" max="2" width="19.44140625" style="3" customWidth="1"/>
    <col min="3" max="3" width="8.44140625" style="3" customWidth="1"/>
    <col min="4" max="4" width="15.77734375" style="3" customWidth="1"/>
    <col min="5" max="5" width="8.21875" style="3" customWidth="1"/>
    <col min="6" max="6" width="65.6640625" style="3" customWidth="1"/>
    <col min="7" max="7" width="9.44140625" style="3" customWidth="1"/>
    <col min="8" max="10" width="11.77734375" style="3" customWidth="1"/>
    <col min="11" max="14" width="15.77734375" style="3" customWidth="1"/>
    <col min="15" max="15" width="15.77734375" style="4" customWidth="1"/>
    <col min="16" max="17" width="15.77734375" style="3" customWidth="1"/>
    <col min="18" max="18" width="15.77734375" style="1" customWidth="1"/>
    <col min="19" max="19" width="15.77734375" style="3" customWidth="1"/>
    <col min="20" max="20" width="15.77734375" style="32" customWidth="1"/>
    <col min="21" max="22" width="15.77734375" style="1" customWidth="1"/>
    <col min="23" max="23" width="15.77734375" style="32" customWidth="1"/>
    <col min="24" max="16384" width="9.21875" style="3"/>
  </cols>
  <sheetData>
    <row r="1" spans="1:23" ht="33.75" customHeight="1" x14ac:dyDescent="0.3">
      <c r="A1" s="116" t="s">
        <v>4</v>
      </c>
      <c r="B1" s="116" t="s">
        <v>5</v>
      </c>
      <c r="C1" s="126" t="s">
        <v>36</v>
      </c>
      <c r="D1" s="117" t="s">
        <v>6</v>
      </c>
      <c r="E1" s="117" t="s">
        <v>26</v>
      </c>
      <c r="F1" s="117" t="s">
        <v>7</v>
      </c>
      <c r="G1" s="116" t="s">
        <v>21</v>
      </c>
      <c r="H1" s="122" t="s">
        <v>44</v>
      </c>
      <c r="I1" s="123"/>
      <c r="J1" s="124"/>
      <c r="K1" s="122" t="s">
        <v>40</v>
      </c>
      <c r="L1" s="123"/>
      <c r="M1" s="124"/>
      <c r="N1" s="116" t="s">
        <v>20</v>
      </c>
      <c r="O1" s="125" t="s">
        <v>8</v>
      </c>
      <c r="P1" s="116" t="s">
        <v>13</v>
      </c>
      <c r="Q1" s="117" t="s">
        <v>10</v>
      </c>
      <c r="R1" s="116" t="s">
        <v>9</v>
      </c>
      <c r="S1" s="95" t="s">
        <v>35</v>
      </c>
      <c r="T1" s="1"/>
    </row>
    <row r="2" spans="1:23" ht="48" customHeight="1" x14ac:dyDescent="0.3">
      <c r="A2" s="116"/>
      <c r="B2" s="116"/>
      <c r="C2" s="127"/>
      <c r="D2" s="118"/>
      <c r="E2" s="118"/>
      <c r="F2" s="118"/>
      <c r="G2" s="116"/>
      <c r="H2" s="95" t="s">
        <v>41</v>
      </c>
      <c r="I2" s="95" t="s">
        <v>42</v>
      </c>
      <c r="J2" s="95" t="s">
        <v>43</v>
      </c>
      <c r="K2" s="95" t="s">
        <v>37</v>
      </c>
      <c r="L2" s="95" t="s">
        <v>38</v>
      </c>
      <c r="M2" s="95" t="s">
        <v>39</v>
      </c>
      <c r="N2" s="116"/>
      <c r="O2" s="125"/>
      <c r="P2" s="116"/>
      <c r="Q2" s="118"/>
      <c r="R2" s="116"/>
      <c r="S2" s="95">
        <v>2023</v>
      </c>
      <c r="T2" s="1" t="s">
        <v>22</v>
      </c>
      <c r="U2" s="1" t="s">
        <v>23</v>
      </c>
      <c r="V2" s="1" t="s">
        <v>24</v>
      </c>
      <c r="W2" s="33" t="s">
        <v>25</v>
      </c>
    </row>
    <row r="3" spans="1:23" ht="63" customHeight="1" x14ac:dyDescent="0.3">
      <c r="A3" s="38">
        <v>1</v>
      </c>
      <c r="B3" s="38" t="s">
        <v>113</v>
      </c>
      <c r="C3" s="39" t="s">
        <v>111</v>
      </c>
      <c r="D3" s="40" t="s">
        <v>55</v>
      </c>
      <c r="E3" s="40">
        <v>1610</v>
      </c>
      <c r="F3" s="98" t="s">
        <v>130</v>
      </c>
      <c r="G3" s="98" t="s">
        <v>76</v>
      </c>
      <c r="H3" s="41">
        <v>0</v>
      </c>
      <c r="I3" s="41">
        <v>4.5999999999999999E-2</v>
      </c>
      <c r="J3" s="41">
        <v>0</v>
      </c>
      <c r="K3" s="96">
        <v>4</v>
      </c>
      <c r="L3" s="96">
        <v>4</v>
      </c>
      <c r="M3" s="96">
        <v>0</v>
      </c>
      <c r="N3" s="42" t="s">
        <v>109</v>
      </c>
      <c r="O3" s="36">
        <v>155700</v>
      </c>
      <c r="P3" s="36">
        <f>ROUNDDOWN(O3*R3,2)</f>
        <v>124560</v>
      </c>
      <c r="Q3" s="43">
        <f>O3-P3</f>
        <v>31140</v>
      </c>
      <c r="R3" s="99">
        <v>0.8</v>
      </c>
      <c r="S3" s="43">
        <f>P3</f>
        <v>124560</v>
      </c>
      <c r="T3" s="1" t="b">
        <f t="shared" ref="T3:T19" si="0">P3=SUM(S3:S3)</f>
        <v>1</v>
      </c>
      <c r="U3" s="34">
        <f>ROUND(P3/O3,4)</f>
        <v>0.8</v>
      </c>
      <c r="V3" s="35" t="b">
        <f>U3=R3</f>
        <v>1</v>
      </c>
      <c r="W3" s="35" t="b">
        <f t="shared" ref="W3:W19" si="1">O3=P3+Q3</f>
        <v>1</v>
      </c>
    </row>
    <row r="4" spans="1:23" ht="34.5" customHeight="1" x14ac:dyDescent="0.3">
      <c r="A4" s="38">
        <v>2</v>
      </c>
      <c r="B4" s="38" t="s">
        <v>114</v>
      </c>
      <c r="C4" s="39" t="s">
        <v>111</v>
      </c>
      <c r="D4" s="40" t="s">
        <v>53</v>
      </c>
      <c r="E4" s="40">
        <v>1609</v>
      </c>
      <c r="F4" s="98" t="s">
        <v>131</v>
      </c>
      <c r="G4" s="98" t="s">
        <v>79</v>
      </c>
      <c r="H4" s="41">
        <v>0</v>
      </c>
      <c r="I4" s="41">
        <v>0.40799999999999997</v>
      </c>
      <c r="J4" s="41">
        <v>0</v>
      </c>
      <c r="K4" s="96">
        <v>1</v>
      </c>
      <c r="L4" s="96">
        <v>1</v>
      </c>
      <c r="M4" s="96">
        <v>0</v>
      </c>
      <c r="N4" s="42" t="s">
        <v>105</v>
      </c>
      <c r="O4" s="36">
        <v>1843000</v>
      </c>
      <c r="P4" s="36">
        <f t="shared" ref="P4:P19" si="2">ROUNDDOWN(O4*R4,2)</f>
        <v>1474400</v>
      </c>
      <c r="Q4" s="43">
        <f t="shared" ref="Q4:Q19" si="3">O4-P4</f>
        <v>368600</v>
      </c>
      <c r="R4" s="99">
        <v>0.8</v>
      </c>
      <c r="S4" s="43">
        <f t="shared" ref="S4:S20" si="4">P4</f>
        <v>1474400</v>
      </c>
      <c r="T4" s="1" t="b">
        <f t="shared" si="0"/>
        <v>1</v>
      </c>
      <c r="U4" s="34">
        <f t="shared" ref="U4:U19" si="5">ROUND(P4/O4,4)</f>
        <v>0.8</v>
      </c>
      <c r="V4" s="35" t="b">
        <f t="shared" ref="V4:V19" si="6">U4=R4</f>
        <v>1</v>
      </c>
      <c r="W4" s="35" t="b">
        <f t="shared" si="1"/>
        <v>1</v>
      </c>
    </row>
    <row r="5" spans="1:23" ht="39.75" customHeight="1" x14ac:dyDescent="0.3">
      <c r="A5" s="38">
        <v>3</v>
      </c>
      <c r="B5" s="38" t="s">
        <v>115</v>
      </c>
      <c r="C5" s="39" t="s">
        <v>111</v>
      </c>
      <c r="D5" s="40" t="s">
        <v>54</v>
      </c>
      <c r="E5" s="40">
        <v>1604</v>
      </c>
      <c r="F5" s="98" t="s">
        <v>132</v>
      </c>
      <c r="G5" s="98" t="s">
        <v>79</v>
      </c>
      <c r="H5" s="41">
        <v>0.46289999999999998</v>
      </c>
      <c r="I5" s="41">
        <v>0</v>
      </c>
      <c r="J5" s="41">
        <v>0</v>
      </c>
      <c r="K5" s="96">
        <v>3</v>
      </c>
      <c r="L5" s="96">
        <v>0</v>
      </c>
      <c r="M5" s="96">
        <v>0</v>
      </c>
      <c r="N5" s="42" t="s">
        <v>147</v>
      </c>
      <c r="O5" s="36">
        <v>906956</v>
      </c>
      <c r="P5" s="36">
        <f t="shared" si="2"/>
        <v>725564.8</v>
      </c>
      <c r="Q5" s="43">
        <f t="shared" si="3"/>
        <v>181391.19999999995</v>
      </c>
      <c r="R5" s="99">
        <v>0.8</v>
      </c>
      <c r="S5" s="43">
        <f t="shared" si="4"/>
        <v>725564.8</v>
      </c>
      <c r="T5" s="1" t="b">
        <f t="shared" si="0"/>
        <v>1</v>
      </c>
      <c r="U5" s="34">
        <f t="shared" si="5"/>
        <v>0.8</v>
      </c>
      <c r="V5" s="35" t="b">
        <f t="shared" si="6"/>
        <v>1</v>
      </c>
      <c r="W5" s="35" t="b">
        <f t="shared" si="1"/>
        <v>1</v>
      </c>
    </row>
    <row r="6" spans="1:23" ht="40.5" customHeight="1" x14ac:dyDescent="0.3">
      <c r="A6" s="38">
        <v>4</v>
      </c>
      <c r="B6" s="38" t="s">
        <v>116</v>
      </c>
      <c r="C6" s="39" t="s">
        <v>111</v>
      </c>
      <c r="D6" s="40" t="s">
        <v>54</v>
      </c>
      <c r="E6" s="40">
        <v>1604</v>
      </c>
      <c r="F6" s="98" t="s">
        <v>133</v>
      </c>
      <c r="G6" s="98" t="s">
        <v>76</v>
      </c>
      <c r="H6" s="41">
        <v>1.2E-2</v>
      </c>
      <c r="I6" s="41">
        <v>0</v>
      </c>
      <c r="J6" s="41">
        <v>0</v>
      </c>
      <c r="K6" s="96">
        <v>7</v>
      </c>
      <c r="L6" s="96">
        <v>1</v>
      </c>
      <c r="M6" s="96">
        <v>0</v>
      </c>
      <c r="N6" s="42" t="s">
        <v>147</v>
      </c>
      <c r="O6" s="36">
        <v>354469.93</v>
      </c>
      <c r="P6" s="36">
        <f t="shared" si="2"/>
        <v>283575.94</v>
      </c>
      <c r="Q6" s="43">
        <f t="shared" si="3"/>
        <v>70893.989999999991</v>
      </c>
      <c r="R6" s="99">
        <v>0.8</v>
      </c>
      <c r="S6" s="43">
        <f t="shared" si="4"/>
        <v>283575.94</v>
      </c>
      <c r="T6" s="1" t="b">
        <f t="shared" si="0"/>
        <v>1</v>
      </c>
      <c r="U6" s="34">
        <f t="shared" si="5"/>
        <v>0.8</v>
      </c>
      <c r="V6" s="35" t="b">
        <f t="shared" si="6"/>
        <v>1</v>
      </c>
      <c r="W6" s="35" t="b">
        <f t="shared" si="1"/>
        <v>1</v>
      </c>
    </row>
    <row r="7" spans="1:23" ht="47.25" customHeight="1" x14ac:dyDescent="0.3">
      <c r="A7" s="38">
        <v>5</v>
      </c>
      <c r="B7" s="38" t="s">
        <v>117</v>
      </c>
      <c r="C7" s="39" t="s">
        <v>111</v>
      </c>
      <c r="D7" s="45" t="s">
        <v>49</v>
      </c>
      <c r="E7" s="45">
        <v>1611</v>
      </c>
      <c r="F7" s="100" t="s">
        <v>134</v>
      </c>
      <c r="G7" s="98" t="s">
        <v>79</v>
      </c>
      <c r="H7" s="41">
        <v>0.15679999999999999</v>
      </c>
      <c r="I7" s="41">
        <v>0.1031</v>
      </c>
      <c r="J7" s="41">
        <v>0.58240000000000003</v>
      </c>
      <c r="K7" s="96">
        <v>1</v>
      </c>
      <c r="L7" s="96">
        <v>1</v>
      </c>
      <c r="M7" s="96">
        <v>0</v>
      </c>
      <c r="N7" s="42" t="s">
        <v>148</v>
      </c>
      <c r="O7" s="46">
        <v>2725581.49</v>
      </c>
      <c r="P7" s="36">
        <f t="shared" si="2"/>
        <v>2180465.19</v>
      </c>
      <c r="Q7" s="43">
        <f t="shared" si="3"/>
        <v>545116.30000000028</v>
      </c>
      <c r="R7" s="99">
        <v>0.8</v>
      </c>
      <c r="S7" s="43">
        <f t="shared" si="4"/>
        <v>2180465.19</v>
      </c>
      <c r="T7" s="1" t="b">
        <f t="shared" si="0"/>
        <v>1</v>
      </c>
      <c r="U7" s="34">
        <f t="shared" si="5"/>
        <v>0.8</v>
      </c>
      <c r="V7" s="35" t="b">
        <f t="shared" si="6"/>
        <v>1</v>
      </c>
      <c r="W7" s="35" t="b">
        <f t="shared" si="1"/>
        <v>1</v>
      </c>
    </row>
    <row r="8" spans="1:23" ht="40.5" customHeight="1" x14ac:dyDescent="0.3">
      <c r="A8" s="38">
        <v>6</v>
      </c>
      <c r="B8" s="38" t="s">
        <v>118</v>
      </c>
      <c r="C8" s="39" t="s">
        <v>111</v>
      </c>
      <c r="D8" s="40" t="s">
        <v>53</v>
      </c>
      <c r="E8" s="40">
        <v>1609</v>
      </c>
      <c r="F8" s="98" t="s">
        <v>135</v>
      </c>
      <c r="G8" s="98" t="s">
        <v>79</v>
      </c>
      <c r="H8" s="41">
        <v>0.33600000000000002</v>
      </c>
      <c r="I8" s="41">
        <v>0</v>
      </c>
      <c r="J8" s="41">
        <v>0</v>
      </c>
      <c r="K8" s="96">
        <v>0</v>
      </c>
      <c r="L8" s="96">
        <v>0</v>
      </c>
      <c r="M8" s="96">
        <v>0</v>
      </c>
      <c r="N8" s="42" t="s">
        <v>105</v>
      </c>
      <c r="O8" s="37">
        <v>203000</v>
      </c>
      <c r="P8" s="36">
        <f t="shared" si="2"/>
        <v>162400</v>
      </c>
      <c r="Q8" s="43">
        <f t="shared" si="3"/>
        <v>40600</v>
      </c>
      <c r="R8" s="99">
        <v>0.8</v>
      </c>
      <c r="S8" s="43">
        <f t="shared" si="4"/>
        <v>162400</v>
      </c>
      <c r="T8" s="1" t="b">
        <f t="shared" si="0"/>
        <v>1</v>
      </c>
      <c r="U8" s="34">
        <f t="shared" si="5"/>
        <v>0.8</v>
      </c>
      <c r="V8" s="35" t="b">
        <f t="shared" si="6"/>
        <v>1</v>
      </c>
      <c r="W8" s="35" t="b">
        <f t="shared" si="1"/>
        <v>1</v>
      </c>
    </row>
    <row r="9" spans="1:23" ht="30" customHeight="1" x14ac:dyDescent="0.3">
      <c r="A9" s="38">
        <v>7</v>
      </c>
      <c r="B9" s="38" t="s">
        <v>119</v>
      </c>
      <c r="C9" s="39" t="s">
        <v>111</v>
      </c>
      <c r="D9" s="40" t="s">
        <v>51</v>
      </c>
      <c r="E9" s="40">
        <v>1608</v>
      </c>
      <c r="F9" s="98" t="s">
        <v>136</v>
      </c>
      <c r="G9" s="98" t="s">
        <v>88</v>
      </c>
      <c r="H9" s="41">
        <v>0.77200000000000002</v>
      </c>
      <c r="I9" s="41">
        <v>0</v>
      </c>
      <c r="J9" s="41">
        <v>0</v>
      </c>
      <c r="K9" s="96">
        <v>10</v>
      </c>
      <c r="L9" s="96">
        <v>0</v>
      </c>
      <c r="M9" s="96">
        <v>0</v>
      </c>
      <c r="N9" s="42" t="s">
        <v>151</v>
      </c>
      <c r="O9" s="37">
        <v>1218000</v>
      </c>
      <c r="P9" s="36">
        <f t="shared" si="2"/>
        <v>974400</v>
      </c>
      <c r="Q9" s="43">
        <f t="shared" si="3"/>
        <v>243600</v>
      </c>
      <c r="R9" s="99">
        <v>0.8</v>
      </c>
      <c r="S9" s="43">
        <f t="shared" si="4"/>
        <v>974400</v>
      </c>
      <c r="T9" s="1" t="b">
        <f t="shared" si="0"/>
        <v>1</v>
      </c>
      <c r="U9" s="34">
        <f t="shared" si="5"/>
        <v>0.8</v>
      </c>
      <c r="V9" s="35" t="b">
        <f t="shared" si="6"/>
        <v>1</v>
      </c>
      <c r="W9" s="35" t="b">
        <f t="shared" si="1"/>
        <v>1</v>
      </c>
    </row>
    <row r="10" spans="1:23" ht="30" customHeight="1" x14ac:dyDescent="0.3">
      <c r="A10" s="38">
        <v>8</v>
      </c>
      <c r="B10" s="38" t="s">
        <v>120</v>
      </c>
      <c r="C10" s="39" t="s">
        <v>111</v>
      </c>
      <c r="D10" s="40" t="s">
        <v>51</v>
      </c>
      <c r="E10" s="40">
        <v>1608</v>
      </c>
      <c r="F10" s="98" t="s">
        <v>137</v>
      </c>
      <c r="G10" s="98" t="s">
        <v>76</v>
      </c>
      <c r="H10" s="41">
        <v>0.14799999999999999</v>
      </c>
      <c r="I10" s="41">
        <v>0</v>
      </c>
      <c r="J10" s="41">
        <v>0</v>
      </c>
      <c r="K10" s="96">
        <v>1</v>
      </c>
      <c r="L10" s="96">
        <v>0</v>
      </c>
      <c r="M10" s="96">
        <v>0</v>
      </c>
      <c r="N10" s="42" t="s">
        <v>151</v>
      </c>
      <c r="O10" s="36">
        <v>208000</v>
      </c>
      <c r="P10" s="36">
        <f t="shared" si="2"/>
        <v>166400</v>
      </c>
      <c r="Q10" s="43">
        <f t="shared" si="3"/>
        <v>41600</v>
      </c>
      <c r="R10" s="99">
        <v>0.8</v>
      </c>
      <c r="S10" s="43">
        <f t="shared" si="4"/>
        <v>166400</v>
      </c>
      <c r="T10" s="1" t="b">
        <f t="shared" si="0"/>
        <v>1</v>
      </c>
      <c r="U10" s="34">
        <f t="shared" si="5"/>
        <v>0.8</v>
      </c>
      <c r="V10" s="35" t="b">
        <f t="shared" si="6"/>
        <v>1</v>
      </c>
      <c r="W10" s="35" t="b">
        <f t="shared" si="1"/>
        <v>1</v>
      </c>
    </row>
    <row r="11" spans="1:23" s="4" customFormat="1" ht="30" customHeight="1" x14ac:dyDescent="0.3">
      <c r="A11" s="38">
        <v>9</v>
      </c>
      <c r="B11" s="38" t="s">
        <v>121</v>
      </c>
      <c r="C11" s="39" t="s">
        <v>111</v>
      </c>
      <c r="D11" s="45" t="s">
        <v>50</v>
      </c>
      <c r="E11" s="45">
        <v>1601</v>
      </c>
      <c r="F11" s="100" t="s">
        <v>138</v>
      </c>
      <c r="G11" s="98" t="s">
        <v>76</v>
      </c>
      <c r="H11" s="41">
        <v>9.4E-2</v>
      </c>
      <c r="I11" s="41">
        <v>0</v>
      </c>
      <c r="J11" s="41">
        <v>0</v>
      </c>
      <c r="K11" s="96">
        <v>1</v>
      </c>
      <c r="L11" s="96">
        <v>0</v>
      </c>
      <c r="M11" s="96">
        <v>0</v>
      </c>
      <c r="N11" s="42" t="s">
        <v>152</v>
      </c>
      <c r="O11" s="46">
        <v>354441.46</v>
      </c>
      <c r="P11" s="36">
        <f t="shared" si="2"/>
        <v>283553.15999999997</v>
      </c>
      <c r="Q11" s="43">
        <f t="shared" si="3"/>
        <v>70888.300000000047</v>
      </c>
      <c r="R11" s="99">
        <v>0.8</v>
      </c>
      <c r="S11" s="43">
        <f t="shared" si="4"/>
        <v>283553.15999999997</v>
      </c>
      <c r="T11" s="102" t="b">
        <f t="shared" si="0"/>
        <v>1</v>
      </c>
      <c r="U11" s="103">
        <f t="shared" si="5"/>
        <v>0.8</v>
      </c>
      <c r="V11" s="104" t="b">
        <f t="shared" si="6"/>
        <v>1</v>
      </c>
      <c r="W11" s="104" t="b">
        <f t="shared" si="1"/>
        <v>1</v>
      </c>
    </row>
    <row r="12" spans="1:23" s="4" customFormat="1" ht="30" customHeight="1" x14ac:dyDescent="0.3">
      <c r="A12" s="38">
        <v>10</v>
      </c>
      <c r="B12" s="38" t="s">
        <v>122</v>
      </c>
      <c r="C12" s="39" t="s">
        <v>111</v>
      </c>
      <c r="D12" s="45" t="s">
        <v>50</v>
      </c>
      <c r="E12" s="45">
        <v>1601</v>
      </c>
      <c r="F12" s="100" t="s">
        <v>139</v>
      </c>
      <c r="G12" s="98" t="s">
        <v>76</v>
      </c>
      <c r="H12" s="41">
        <v>0</v>
      </c>
      <c r="I12" s="41">
        <v>0</v>
      </c>
      <c r="J12" s="41">
        <v>0</v>
      </c>
      <c r="K12" s="96">
        <v>2</v>
      </c>
      <c r="L12" s="96">
        <v>0</v>
      </c>
      <c r="M12" s="96">
        <v>0</v>
      </c>
      <c r="N12" s="42" t="s">
        <v>149</v>
      </c>
      <c r="O12" s="47">
        <v>851840.3</v>
      </c>
      <c r="P12" s="36">
        <f t="shared" si="2"/>
        <v>681472.24</v>
      </c>
      <c r="Q12" s="43">
        <f t="shared" si="3"/>
        <v>170368.06000000006</v>
      </c>
      <c r="R12" s="99">
        <v>0.8</v>
      </c>
      <c r="S12" s="43">
        <f t="shared" si="4"/>
        <v>681472.24</v>
      </c>
      <c r="T12" s="102" t="b">
        <f t="shared" si="0"/>
        <v>1</v>
      </c>
      <c r="U12" s="103">
        <f t="shared" si="5"/>
        <v>0.8</v>
      </c>
      <c r="V12" s="104" t="b">
        <f t="shared" si="6"/>
        <v>1</v>
      </c>
      <c r="W12" s="104" t="b">
        <f t="shared" si="1"/>
        <v>1</v>
      </c>
    </row>
    <row r="13" spans="1:23" s="4" customFormat="1" ht="30" customHeight="1" x14ac:dyDescent="0.3">
      <c r="A13" s="38">
        <v>11</v>
      </c>
      <c r="B13" s="38" t="s">
        <v>123</v>
      </c>
      <c r="C13" s="39" t="s">
        <v>111</v>
      </c>
      <c r="D13" s="40" t="s">
        <v>56</v>
      </c>
      <c r="E13" s="40">
        <v>1602</v>
      </c>
      <c r="F13" s="98" t="s">
        <v>140</v>
      </c>
      <c r="G13" s="98" t="s">
        <v>79</v>
      </c>
      <c r="H13" s="41">
        <v>0.1265</v>
      </c>
      <c r="I13" s="41">
        <v>0</v>
      </c>
      <c r="J13" s="41">
        <v>0</v>
      </c>
      <c r="K13" s="96">
        <v>1</v>
      </c>
      <c r="L13" s="96">
        <v>0</v>
      </c>
      <c r="M13" s="96">
        <v>0</v>
      </c>
      <c r="N13" s="42" t="s">
        <v>153</v>
      </c>
      <c r="O13" s="37">
        <v>455200</v>
      </c>
      <c r="P13" s="36">
        <f t="shared" si="2"/>
        <v>364160</v>
      </c>
      <c r="Q13" s="43">
        <f t="shared" si="3"/>
        <v>91040</v>
      </c>
      <c r="R13" s="99">
        <v>0.8</v>
      </c>
      <c r="S13" s="43">
        <f t="shared" si="4"/>
        <v>364160</v>
      </c>
      <c r="T13" s="102" t="b">
        <f t="shared" si="0"/>
        <v>1</v>
      </c>
      <c r="U13" s="103">
        <f t="shared" si="5"/>
        <v>0.8</v>
      </c>
      <c r="V13" s="104" t="b">
        <f t="shared" si="6"/>
        <v>1</v>
      </c>
      <c r="W13" s="104" t="b">
        <f t="shared" si="1"/>
        <v>1</v>
      </c>
    </row>
    <row r="14" spans="1:23" s="4" customFormat="1" ht="30" customHeight="1" x14ac:dyDescent="0.3">
      <c r="A14" s="38">
        <v>12</v>
      </c>
      <c r="B14" s="38" t="s">
        <v>124</v>
      </c>
      <c r="C14" s="39" t="s">
        <v>111</v>
      </c>
      <c r="D14" s="45" t="s">
        <v>50</v>
      </c>
      <c r="E14" s="45">
        <v>1601</v>
      </c>
      <c r="F14" s="100" t="s">
        <v>141</v>
      </c>
      <c r="G14" s="98" t="s">
        <v>88</v>
      </c>
      <c r="H14" s="41">
        <v>0.307</v>
      </c>
      <c r="I14" s="41">
        <v>0</v>
      </c>
      <c r="J14" s="41">
        <v>0</v>
      </c>
      <c r="K14" s="96">
        <v>0</v>
      </c>
      <c r="L14" s="96">
        <v>0</v>
      </c>
      <c r="M14" s="96">
        <v>0</v>
      </c>
      <c r="N14" s="42" t="s">
        <v>149</v>
      </c>
      <c r="O14" s="47">
        <v>523525.36</v>
      </c>
      <c r="P14" s="36">
        <f t="shared" si="2"/>
        <v>418820.28</v>
      </c>
      <c r="Q14" s="43">
        <f t="shared" si="3"/>
        <v>104705.07999999996</v>
      </c>
      <c r="R14" s="99">
        <v>0.8</v>
      </c>
      <c r="S14" s="43">
        <f t="shared" si="4"/>
        <v>418820.28</v>
      </c>
      <c r="T14" s="102" t="b">
        <f t="shared" si="0"/>
        <v>1</v>
      </c>
      <c r="U14" s="103">
        <f t="shared" si="5"/>
        <v>0.8</v>
      </c>
      <c r="V14" s="104" t="b">
        <f t="shared" si="6"/>
        <v>1</v>
      </c>
      <c r="W14" s="104" t="b">
        <f t="shared" si="1"/>
        <v>1</v>
      </c>
    </row>
    <row r="15" spans="1:23" ht="30" customHeight="1" x14ac:dyDescent="0.3">
      <c r="A15" s="38">
        <v>13</v>
      </c>
      <c r="B15" s="38" t="s">
        <v>125</v>
      </c>
      <c r="C15" s="39" t="s">
        <v>111</v>
      </c>
      <c r="D15" s="40" t="s">
        <v>49</v>
      </c>
      <c r="E15" s="40">
        <v>1611</v>
      </c>
      <c r="F15" s="98" t="s">
        <v>142</v>
      </c>
      <c r="G15" s="98" t="s">
        <v>79</v>
      </c>
      <c r="H15" s="41">
        <v>0.33100000000000002</v>
      </c>
      <c r="I15" s="41">
        <v>0</v>
      </c>
      <c r="J15" s="41">
        <v>0</v>
      </c>
      <c r="K15" s="96">
        <v>1</v>
      </c>
      <c r="L15" s="96">
        <v>0</v>
      </c>
      <c r="M15" s="96">
        <v>0</v>
      </c>
      <c r="N15" s="42" t="s">
        <v>150</v>
      </c>
      <c r="O15" s="37">
        <v>691976.59</v>
      </c>
      <c r="P15" s="36">
        <f t="shared" si="2"/>
        <v>553581.27</v>
      </c>
      <c r="Q15" s="43">
        <f t="shared" si="3"/>
        <v>138395.31999999995</v>
      </c>
      <c r="R15" s="99">
        <v>0.8</v>
      </c>
      <c r="S15" s="43">
        <f t="shared" si="4"/>
        <v>553581.27</v>
      </c>
      <c r="T15" s="1" t="b">
        <f t="shared" si="0"/>
        <v>1</v>
      </c>
      <c r="U15" s="34">
        <f t="shared" si="5"/>
        <v>0.8</v>
      </c>
      <c r="V15" s="35" t="b">
        <f t="shared" si="6"/>
        <v>1</v>
      </c>
      <c r="W15" s="35" t="b">
        <f t="shared" si="1"/>
        <v>1</v>
      </c>
    </row>
    <row r="16" spans="1:23" ht="30" customHeight="1" x14ac:dyDescent="0.3">
      <c r="A16" s="38">
        <v>14</v>
      </c>
      <c r="B16" s="38" t="s">
        <v>126</v>
      </c>
      <c r="C16" s="39" t="s">
        <v>111</v>
      </c>
      <c r="D16" s="48" t="s">
        <v>56</v>
      </c>
      <c r="E16" s="48">
        <v>1602</v>
      </c>
      <c r="F16" s="101" t="s">
        <v>143</v>
      </c>
      <c r="G16" s="98" t="s">
        <v>79</v>
      </c>
      <c r="H16" s="41">
        <v>0.33860000000000001</v>
      </c>
      <c r="I16" s="41">
        <v>0</v>
      </c>
      <c r="J16" s="41">
        <v>0</v>
      </c>
      <c r="K16" s="96">
        <v>0</v>
      </c>
      <c r="L16" s="96">
        <v>0</v>
      </c>
      <c r="M16" s="96">
        <v>0</v>
      </c>
      <c r="N16" s="42" t="s">
        <v>153</v>
      </c>
      <c r="O16" s="49">
        <v>403700</v>
      </c>
      <c r="P16" s="36">
        <f t="shared" si="2"/>
        <v>322960</v>
      </c>
      <c r="Q16" s="43">
        <f t="shared" si="3"/>
        <v>80740</v>
      </c>
      <c r="R16" s="99">
        <v>0.8</v>
      </c>
      <c r="S16" s="43">
        <f t="shared" si="4"/>
        <v>322960</v>
      </c>
      <c r="T16" s="1" t="b">
        <f t="shared" si="0"/>
        <v>1</v>
      </c>
      <c r="U16" s="34">
        <f t="shared" si="5"/>
        <v>0.8</v>
      </c>
      <c r="V16" s="35" t="b">
        <f t="shared" si="6"/>
        <v>1</v>
      </c>
      <c r="W16" s="35" t="b">
        <f t="shared" si="1"/>
        <v>1</v>
      </c>
    </row>
    <row r="17" spans="1:23" ht="30" customHeight="1" x14ac:dyDescent="0.3">
      <c r="A17" s="38">
        <v>15</v>
      </c>
      <c r="B17" s="38" t="s">
        <v>127</v>
      </c>
      <c r="C17" s="39" t="s">
        <v>111</v>
      </c>
      <c r="D17" s="40" t="s">
        <v>48</v>
      </c>
      <c r="E17" s="40">
        <v>1605</v>
      </c>
      <c r="F17" s="98" t="s">
        <v>144</v>
      </c>
      <c r="G17" s="98" t="s">
        <v>79</v>
      </c>
      <c r="H17" s="41">
        <v>4.2999999999999997E-2</v>
      </c>
      <c r="I17" s="41">
        <v>0</v>
      </c>
      <c r="J17" s="41">
        <v>0</v>
      </c>
      <c r="K17" s="96">
        <v>1</v>
      </c>
      <c r="L17" s="96">
        <v>0</v>
      </c>
      <c r="M17" s="96">
        <v>0</v>
      </c>
      <c r="N17" s="42" t="s">
        <v>154</v>
      </c>
      <c r="O17" s="37">
        <v>111280.25</v>
      </c>
      <c r="P17" s="36">
        <f t="shared" si="2"/>
        <v>89024.2</v>
      </c>
      <c r="Q17" s="43">
        <f t="shared" si="3"/>
        <v>22256.050000000003</v>
      </c>
      <c r="R17" s="99">
        <v>0.8</v>
      </c>
      <c r="S17" s="43">
        <f t="shared" si="4"/>
        <v>89024.2</v>
      </c>
      <c r="T17" s="1" t="b">
        <f t="shared" si="0"/>
        <v>1</v>
      </c>
      <c r="U17" s="34">
        <f t="shared" si="5"/>
        <v>0.8</v>
      </c>
      <c r="V17" s="35" t="b">
        <f t="shared" si="6"/>
        <v>1</v>
      </c>
      <c r="W17" s="35" t="b">
        <f t="shared" si="1"/>
        <v>1</v>
      </c>
    </row>
    <row r="18" spans="1:23" ht="30" customHeight="1" x14ac:dyDescent="0.3">
      <c r="A18" s="38">
        <v>16</v>
      </c>
      <c r="B18" s="38" t="s">
        <v>128</v>
      </c>
      <c r="C18" s="39" t="s">
        <v>111</v>
      </c>
      <c r="D18" s="40" t="s">
        <v>56</v>
      </c>
      <c r="E18" s="40">
        <v>1602</v>
      </c>
      <c r="F18" s="98" t="s">
        <v>145</v>
      </c>
      <c r="G18" s="98" t="s">
        <v>79</v>
      </c>
      <c r="H18" s="41">
        <v>0.85</v>
      </c>
      <c r="I18" s="41">
        <v>0</v>
      </c>
      <c r="J18" s="41">
        <v>0</v>
      </c>
      <c r="K18" s="96">
        <v>2</v>
      </c>
      <c r="L18" s="96">
        <v>0</v>
      </c>
      <c r="M18" s="96">
        <v>0</v>
      </c>
      <c r="N18" s="42" t="s">
        <v>153</v>
      </c>
      <c r="O18" s="37">
        <v>403700</v>
      </c>
      <c r="P18" s="36">
        <f t="shared" si="2"/>
        <v>322960</v>
      </c>
      <c r="Q18" s="43">
        <f t="shared" si="3"/>
        <v>80740</v>
      </c>
      <c r="R18" s="99">
        <v>0.8</v>
      </c>
      <c r="S18" s="43">
        <f t="shared" si="4"/>
        <v>322960</v>
      </c>
      <c r="T18" s="1" t="b">
        <f t="shared" si="0"/>
        <v>1</v>
      </c>
      <c r="U18" s="34">
        <f t="shared" si="5"/>
        <v>0.8</v>
      </c>
      <c r="V18" s="35" t="b">
        <f t="shared" si="6"/>
        <v>1</v>
      </c>
      <c r="W18" s="35" t="b">
        <f t="shared" si="1"/>
        <v>1</v>
      </c>
    </row>
    <row r="19" spans="1:23" ht="30" customHeight="1" x14ac:dyDescent="0.3">
      <c r="A19" s="38">
        <v>17</v>
      </c>
      <c r="B19" s="38" t="s">
        <v>129</v>
      </c>
      <c r="C19" s="39" t="s">
        <v>111</v>
      </c>
      <c r="D19" s="40" t="s">
        <v>52</v>
      </c>
      <c r="E19" s="40">
        <v>1607</v>
      </c>
      <c r="F19" s="98" t="s">
        <v>146</v>
      </c>
      <c r="G19" s="98" t="s">
        <v>76</v>
      </c>
      <c r="H19" s="41">
        <v>0.45</v>
      </c>
      <c r="I19" s="41">
        <v>0</v>
      </c>
      <c r="J19" s="41">
        <v>0</v>
      </c>
      <c r="K19" s="96">
        <v>0</v>
      </c>
      <c r="L19" s="96">
        <v>0</v>
      </c>
      <c r="M19" s="96">
        <v>0</v>
      </c>
      <c r="N19" s="42" t="s">
        <v>155</v>
      </c>
      <c r="O19" s="37">
        <v>604257.19999999995</v>
      </c>
      <c r="P19" s="36">
        <f t="shared" si="2"/>
        <v>483405.76</v>
      </c>
      <c r="Q19" s="43">
        <f t="shared" si="3"/>
        <v>120851.43999999994</v>
      </c>
      <c r="R19" s="99">
        <v>0.8</v>
      </c>
      <c r="S19" s="43">
        <f t="shared" si="4"/>
        <v>483405.76</v>
      </c>
      <c r="T19" s="1" t="b">
        <f t="shared" si="0"/>
        <v>1</v>
      </c>
      <c r="U19" s="34">
        <f t="shared" si="5"/>
        <v>0.8</v>
      </c>
      <c r="V19" s="35" t="b">
        <f t="shared" si="6"/>
        <v>1</v>
      </c>
      <c r="W19" s="35" t="b">
        <f t="shared" si="1"/>
        <v>1</v>
      </c>
    </row>
    <row r="20" spans="1:23" ht="20.100000000000001" customHeight="1" x14ac:dyDescent="0.3">
      <c r="A20" s="119" t="s">
        <v>34</v>
      </c>
      <c r="B20" s="119"/>
      <c r="C20" s="119"/>
      <c r="D20" s="119"/>
      <c r="E20" s="119"/>
      <c r="F20" s="119"/>
      <c r="G20" s="119"/>
      <c r="H20" s="50">
        <f>SUM(H3:H19)</f>
        <v>4.4278000000000004</v>
      </c>
      <c r="I20" s="50">
        <f t="shared" ref="I20:M20" si="7">SUM(I3:I19)</f>
        <v>0.55709999999999993</v>
      </c>
      <c r="J20" s="50">
        <f t="shared" si="7"/>
        <v>0.58240000000000003</v>
      </c>
      <c r="K20" s="97">
        <f t="shared" si="7"/>
        <v>35</v>
      </c>
      <c r="L20" s="97">
        <f t="shared" si="7"/>
        <v>7</v>
      </c>
      <c r="M20" s="97">
        <f t="shared" si="7"/>
        <v>0</v>
      </c>
      <c r="N20" s="51" t="s">
        <v>11</v>
      </c>
      <c r="O20" s="52">
        <f>SUM(O3:O19)</f>
        <v>12014628.579999998</v>
      </c>
      <c r="P20" s="52">
        <f>SUM(P3:P19)</f>
        <v>9611702.8399999999</v>
      </c>
      <c r="Q20" s="52">
        <f>SUM(Q3:Q19)</f>
        <v>2402925.7399999998</v>
      </c>
      <c r="R20" s="54" t="s">
        <v>11</v>
      </c>
      <c r="S20" s="43">
        <f t="shared" si="4"/>
        <v>9611702.8399999999</v>
      </c>
      <c r="T20" s="1" t="b">
        <f>P20=SUM(S20:S20)</f>
        <v>1</v>
      </c>
      <c r="U20" s="34">
        <f>ROUND(P20/O20,4)</f>
        <v>0.8</v>
      </c>
      <c r="V20" s="35" t="s">
        <v>11</v>
      </c>
      <c r="W20" s="35" t="b">
        <f>O20=P20+Q20</f>
        <v>1</v>
      </c>
    </row>
    <row r="21" spans="1:23" ht="20.100000000000001" customHeight="1" x14ac:dyDescent="0.3">
      <c r="A21" s="29"/>
      <c r="B21" s="29"/>
      <c r="C21" s="29"/>
      <c r="D21" s="29"/>
      <c r="E21" s="29"/>
      <c r="F21" s="29"/>
      <c r="G21" s="29"/>
      <c r="H21" s="120">
        <f>H20+I20+J20</f>
        <v>5.5673000000000004</v>
      </c>
      <c r="I21" s="120"/>
      <c r="J21" s="120"/>
      <c r="K21" s="121">
        <f>K20+L20+M20</f>
        <v>42</v>
      </c>
      <c r="L21" s="121"/>
      <c r="M21" s="121"/>
    </row>
    <row r="22" spans="1:23" ht="20.100000000000001" customHeight="1" x14ac:dyDescent="0.3">
      <c r="A22" s="28" t="s">
        <v>45</v>
      </c>
      <c r="B22" s="28"/>
      <c r="C22" s="28"/>
      <c r="D22" s="28"/>
      <c r="E22" s="28"/>
      <c r="F22" s="28"/>
      <c r="G22" s="28"/>
      <c r="H22" s="11"/>
      <c r="I22" s="11"/>
      <c r="J22" s="11"/>
      <c r="K22" s="11"/>
      <c r="L22" s="11"/>
      <c r="M22" s="11"/>
      <c r="N22" s="11"/>
      <c r="O22" s="5"/>
      <c r="P22" s="11"/>
      <c r="Q22" s="11"/>
      <c r="R22" s="35"/>
      <c r="S22" s="11"/>
      <c r="T22" s="1"/>
      <c r="W22" s="35"/>
    </row>
    <row r="23" spans="1:23" ht="28.5" customHeight="1" x14ac:dyDescent="0.3">
      <c r="A23" s="115" t="s">
        <v>33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"/>
    </row>
    <row r="24" spans="1:23" x14ac:dyDescent="0.3">
      <c r="B24" s="30"/>
      <c r="C24" s="30"/>
      <c r="D24" s="30"/>
      <c r="E24" s="30"/>
      <c r="F24" s="30"/>
      <c r="G24" s="30"/>
      <c r="O24" s="25"/>
    </row>
    <row r="25" spans="1:23" x14ac:dyDescent="0.3">
      <c r="I25" s="35" t="b">
        <f>H20+I20+J20=H21</f>
        <v>1</v>
      </c>
      <c r="L25" s="35" t="b">
        <f>K20+L20+M20=K21</f>
        <v>1</v>
      </c>
    </row>
  </sheetData>
  <mergeCells count="18">
    <mergeCell ref="D1:D2"/>
    <mergeCell ref="E1:E2"/>
    <mergeCell ref="A23:S23"/>
    <mergeCell ref="P1:P2"/>
    <mergeCell ref="Q1:Q2"/>
    <mergeCell ref="R1:R2"/>
    <mergeCell ref="A20:G20"/>
    <mergeCell ref="H21:J21"/>
    <mergeCell ref="K21:M21"/>
    <mergeCell ref="F1:F2"/>
    <mergeCell ref="G1:G2"/>
    <mergeCell ref="H1:J1"/>
    <mergeCell ref="K1:M1"/>
    <mergeCell ref="N1:N2"/>
    <mergeCell ref="O1:O2"/>
    <mergeCell ref="A1:A2"/>
    <mergeCell ref="B1:B2"/>
    <mergeCell ref="C1:C2"/>
  </mergeCells>
  <conditionalFormatting sqref="U3:V20">
    <cfRule type="cellIs" dxfId="33" priority="9" operator="equal">
      <formula>FALSE</formula>
    </cfRule>
  </conditionalFormatting>
  <conditionalFormatting sqref="T3:T20">
    <cfRule type="cellIs" dxfId="32" priority="8" operator="equal">
      <formula>FALSE</formula>
    </cfRule>
  </conditionalFormatting>
  <conditionalFormatting sqref="T3:V20">
    <cfRule type="containsText" dxfId="31" priority="7" operator="containsText" text="fałsz">
      <formula>NOT(ISERROR(SEARCH("fałsz",T3)))</formula>
    </cfRule>
  </conditionalFormatting>
  <conditionalFormatting sqref="W3:W20 W22">
    <cfRule type="cellIs" dxfId="30" priority="6" operator="equal">
      <formula>FALSE</formula>
    </cfRule>
  </conditionalFormatting>
  <conditionalFormatting sqref="W3:W20 W22">
    <cfRule type="cellIs" dxfId="29" priority="5" operator="equal">
      <formula>FALSE</formula>
    </cfRule>
  </conditionalFormatting>
  <conditionalFormatting sqref="I25">
    <cfRule type="cellIs" dxfId="28" priority="4" operator="equal">
      <formula>FALSE</formula>
    </cfRule>
  </conditionalFormatting>
  <conditionalFormatting sqref="I25">
    <cfRule type="cellIs" dxfId="27" priority="3" operator="equal">
      <formula>FALSE</formula>
    </cfRule>
  </conditionalFormatting>
  <conditionalFormatting sqref="L25">
    <cfRule type="cellIs" dxfId="26" priority="2" operator="equal">
      <formula>FALSE</formula>
    </cfRule>
  </conditionalFormatting>
  <conditionalFormatting sqref="L25">
    <cfRule type="cellIs" dxfId="25" priority="1" operator="equal">
      <formula>FALSE</formula>
    </cfRule>
  </conditionalFormatting>
  <dataValidations count="2">
    <dataValidation type="list" allowBlank="1" showInputMessage="1" showErrorMessage="1" sqref="G3:G19" xr:uid="{00000000-0002-0000-0100-000000000000}">
      <formula1>"B , P , R"</formula1>
    </dataValidation>
    <dataValidation type="list" allowBlank="1" showInputMessage="1" showErrorMessage="1" sqref="C3:C19" xr:uid="{00000000-0002-0000-01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>&amp;LWojewództwo &amp;KFF0000Opolskie&amp;K01+000 -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5"/>
  <sheetViews>
    <sheetView showGridLines="0" view="pageBreakPreview" zoomScale="85" zoomScaleNormal="80" zoomScaleSheetLayoutView="85" workbookViewId="0">
      <selection sqref="A1:A2"/>
    </sheetView>
  </sheetViews>
  <sheetFormatPr defaultColWidth="9.21875" defaultRowHeight="14.4" x14ac:dyDescent="0.3"/>
  <cols>
    <col min="1" max="1" width="6" style="3" customWidth="1"/>
    <col min="2" max="2" width="19" style="3" customWidth="1"/>
    <col min="3" max="3" width="8.44140625" style="3" customWidth="1"/>
    <col min="4" max="4" width="15.77734375" style="3" customWidth="1"/>
    <col min="5" max="5" width="10.44140625" style="3" customWidth="1"/>
    <col min="6" max="6" width="15.77734375" style="3" customWidth="1"/>
    <col min="7" max="7" width="56.77734375" style="3" customWidth="1"/>
    <col min="8" max="8" width="15.77734375" style="3" customWidth="1"/>
    <col min="9" max="9" width="10.21875" style="3" customWidth="1"/>
    <col min="10" max="10" width="11.21875" style="3" customWidth="1"/>
    <col min="11" max="11" width="10.44140625" style="3" customWidth="1"/>
    <col min="12" max="14" width="15.77734375" style="3" customWidth="1"/>
    <col min="15" max="15" width="15.5546875" style="3" customWidth="1"/>
    <col min="16" max="16" width="15.77734375" style="4" customWidth="1"/>
    <col min="17" max="18" width="15.77734375" style="3" customWidth="1"/>
    <col min="19" max="19" width="13.77734375" style="1" customWidth="1"/>
    <col min="20" max="20" width="15.77734375" style="3" customWidth="1"/>
    <col min="21" max="21" width="15.77734375" style="32" customWidth="1"/>
    <col min="22" max="23" width="15.77734375" style="1" customWidth="1"/>
    <col min="24" max="24" width="15.77734375" style="32" customWidth="1"/>
    <col min="25" max="16384" width="9.21875" style="3"/>
  </cols>
  <sheetData>
    <row r="1" spans="1:24" ht="33.75" customHeight="1" x14ac:dyDescent="0.3">
      <c r="A1" s="116" t="s">
        <v>4</v>
      </c>
      <c r="B1" s="116" t="s">
        <v>5</v>
      </c>
      <c r="C1" s="126" t="s">
        <v>36</v>
      </c>
      <c r="D1" s="117" t="s">
        <v>6</v>
      </c>
      <c r="E1" s="117" t="s">
        <v>26</v>
      </c>
      <c r="F1" s="117" t="s">
        <v>12</v>
      </c>
      <c r="G1" s="117" t="s">
        <v>7</v>
      </c>
      <c r="H1" s="116" t="s">
        <v>21</v>
      </c>
      <c r="I1" s="122" t="s">
        <v>44</v>
      </c>
      <c r="J1" s="123"/>
      <c r="K1" s="124"/>
      <c r="L1" s="122" t="s">
        <v>40</v>
      </c>
      <c r="M1" s="123"/>
      <c r="N1" s="124"/>
      <c r="O1" s="116" t="s">
        <v>20</v>
      </c>
      <c r="P1" s="125" t="s">
        <v>8</v>
      </c>
      <c r="Q1" s="116" t="s">
        <v>13</v>
      </c>
      <c r="R1" s="117" t="s">
        <v>10</v>
      </c>
      <c r="S1" s="116" t="s">
        <v>9</v>
      </c>
      <c r="T1" s="55" t="s">
        <v>35</v>
      </c>
      <c r="U1" s="1"/>
    </row>
    <row r="2" spans="1:24" ht="48" customHeight="1" x14ac:dyDescent="0.3">
      <c r="A2" s="116"/>
      <c r="B2" s="116"/>
      <c r="C2" s="127"/>
      <c r="D2" s="118"/>
      <c r="E2" s="118"/>
      <c r="F2" s="118"/>
      <c r="G2" s="118"/>
      <c r="H2" s="116"/>
      <c r="I2" s="95" t="s">
        <v>41</v>
      </c>
      <c r="J2" s="95" t="s">
        <v>42</v>
      </c>
      <c r="K2" s="95" t="s">
        <v>43</v>
      </c>
      <c r="L2" s="95" t="s">
        <v>37</v>
      </c>
      <c r="M2" s="95" t="s">
        <v>38</v>
      </c>
      <c r="N2" s="95" t="s">
        <v>39</v>
      </c>
      <c r="O2" s="116"/>
      <c r="P2" s="125"/>
      <c r="Q2" s="116"/>
      <c r="R2" s="118"/>
      <c r="S2" s="116"/>
      <c r="T2" s="55">
        <v>2023</v>
      </c>
      <c r="U2" s="1" t="s">
        <v>22</v>
      </c>
      <c r="V2" s="1" t="s">
        <v>23</v>
      </c>
      <c r="W2" s="1" t="s">
        <v>24</v>
      </c>
      <c r="X2" s="33" t="s">
        <v>25</v>
      </c>
    </row>
    <row r="3" spans="1:24" ht="49.5" customHeight="1" x14ac:dyDescent="0.3">
      <c r="A3" s="38">
        <v>1</v>
      </c>
      <c r="B3" s="38" t="s">
        <v>57</v>
      </c>
      <c r="C3" s="39" t="s">
        <v>111</v>
      </c>
      <c r="D3" s="40" t="s">
        <v>74</v>
      </c>
      <c r="E3" s="40">
        <v>1604023</v>
      </c>
      <c r="F3" s="40" t="s">
        <v>54</v>
      </c>
      <c r="G3" s="98" t="s">
        <v>75</v>
      </c>
      <c r="H3" s="98" t="s">
        <v>76</v>
      </c>
      <c r="I3" s="41">
        <v>0.182</v>
      </c>
      <c r="J3" s="41">
        <v>0</v>
      </c>
      <c r="K3" s="41">
        <v>0</v>
      </c>
      <c r="L3" s="96">
        <v>8</v>
      </c>
      <c r="M3" s="96">
        <v>0</v>
      </c>
      <c r="N3" s="96">
        <v>1</v>
      </c>
      <c r="O3" s="42" t="s">
        <v>104</v>
      </c>
      <c r="P3" s="36">
        <v>383250.5</v>
      </c>
      <c r="Q3" s="36">
        <f>ROUNDDOWN(P3*S3,2)</f>
        <v>306600.40000000002</v>
      </c>
      <c r="R3" s="43">
        <f>P3-Q3</f>
        <v>76650.099999999977</v>
      </c>
      <c r="S3" s="99">
        <v>0.8</v>
      </c>
      <c r="T3" s="43">
        <f>Q3</f>
        <v>306600.40000000002</v>
      </c>
      <c r="U3" s="1" t="b">
        <f t="shared" ref="U3:U19" si="0">Q3=SUM(T3:T3)</f>
        <v>1</v>
      </c>
      <c r="V3" s="34">
        <f>ROUND(Q3/P3,4)</f>
        <v>0.8</v>
      </c>
      <c r="W3" s="35" t="b">
        <f>V3=S3</f>
        <v>1</v>
      </c>
      <c r="X3" s="35" t="b">
        <f t="shared" ref="X3:X19" si="1">P3=Q3+R3</f>
        <v>1</v>
      </c>
    </row>
    <row r="4" spans="1:24" ht="41.25" customHeight="1" x14ac:dyDescent="0.3">
      <c r="A4" s="38">
        <v>2</v>
      </c>
      <c r="B4" s="38" t="s">
        <v>58</v>
      </c>
      <c r="C4" s="39" t="s">
        <v>111</v>
      </c>
      <c r="D4" s="40" t="s">
        <v>77</v>
      </c>
      <c r="E4" s="40">
        <v>1608062</v>
      </c>
      <c r="F4" s="40" t="s">
        <v>51</v>
      </c>
      <c r="G4" s="98" t="s">
        <v>78</v>
      </c>
      <c r="H4" s="98" t="s">
        <v>112</v>
      </c>
      <c r="I4" s="41">
        <v>0.216</v>
      </c>
      <c r="J4" s="41">
        <v>0</v>
      </c>
      <c r="K4" s="41">
        <v>0</v>
      </c>
      <c r="L4" s="96">
        <v>3</v>
      </c>
      <c r="M4" s="96">
        <v>0</v>
      </c>
      <c r="N4" s="96">
        <v>0</v>
      </c>
      <c r="O4" s="42" t="s">
        <v>105</v>
      </c>
      <c r="P4" s="36">
        <v>598938.68000000005</v>
      </c>
      <c r="Q4" s="36">
        <f>ROUNDDOWN(P4*S4,2)</f>
        <v>479150.94</v>
      </c>
      <c r="R4" s="43">
        <f t="shared" ref="R4:R19" si="2">P4-Q4</f>
        <v>119787.74000000005</v>
      </c>
      <c r="S4" s="99">
        <v>0.8</v>
      </c>
      <c r="T4" s="43">
        <f t="shared" ref="T4:T19" si="3">Q4</f>
        <v>479150.94</v>
      </c>
      <c r="U4" s="1" t="b">
        <f t="shared" si="0"/>
        <v>1</v>
      </c>
      <c r="V4" s="34">
        <f t="shared" ref="V4:V19" si="4">ROUND(Q4/P4,4)</f>
        <v>0.8</v>
      </c>
      <c r="W4" s="35" t="b">
        <f t="shared" ref="W4:W19" si="5">V4=S4</f>
        <v>1</v>
      </c>
      <c r="X4" s="35" t="b">
        <f t="shared" si="1"/>
        <v>1</v>
      </c>
    </row>
    <row r="5" spans="1:24" s="4" customFormat="1" ht="30" customHeight="1" x14ac:dyDescent="0.3">
      <c r="A5" s="38">
        <v>3</v>
      </c>
      <c r="B5" s="38" t="s">
        <v>59</v>
      </c>
      <c r="C5" s="39" t="s">
        <v>111</v>
      </c>
      <c r="D5" s="40" t="s">
        <v>80</v>
      </c>
      <c r="E5" s="40">
        <v>1608013</v>
      </c>
      <c r="F5" s="40" t="s">
        <v>51</v>
      </c>
      <c r="G5" s="98" t="s">
        <v>81</v>
      </c>
      <c r="H5" s="98" t="s">
        <v>76</v>
      </c>
      <c r="I5" s="41">
        <v>0.18790000000000001</v>
      </c>
      <c r="J5" s="41">
        <v>0</v>
      </c>
      <c r="K5" s="41">
        <v>0</v>
      </c>
      <c r="L5" s="96">
        <v>1</v>
      </c>
      <c r="M5" s="96">
        <v>0</v>
      </c>
      <c r="N5" s="96">
        <v>0</v>
      </c>
      <c r="O5" s="42" t="s">
        <v>106</v>
      </c>
      <c r="P5" s="36">
        <v>373555.67</v>
      </c>
      <c r="Q5" s="36">
        <f>ROUNDDOWN(P5*S5,2)</f>
        <v>298844.53000000003</v>
      </c>
      <c r="R5" s="43">
        <f t="shared" si="2"/>
        <v>74711.139999999956</v>
      </c>
      <c r="S5" s="99">
        <v>0.8</v>
      </c>
      <c r="T5" s="43">
        <f t="shared" si="3"/>
        <v>298844.53000000003</v>
      </c>
      <c r="U5" s="102" t="b">
        <f t="shared" si="0"/>
        <v>1</v>
      </c>
      <c r="V5" s="103">
        <f t="shared" si="4"/>
        <v>0.8</v>
      </c>
      <c r="W5" s="104" t="b">
        <f t="shared" si="5"/>
        <v>1</v>
      </c>
      <c r="X5" s="104" t="b">
        <f t="shared" si="1"/>
        <v>1</v>
      </c>
    </row>
    <row r="6" spans="1:24" s="4" customFormat="1" ht="30" customHeight="1" x14ac:dyDescent="0.3">
      <c r="A6" s="38">
        <v>4</v>
      </c>
      <c r="B6" s="38" t="s">
        <v>60</v>
      </c>
      <c r="C6" s="39" t="s">
        <v>111</v>
      </c>
      <c r="D6" s="40" t="s">
        <v>82</v>
      </c>
      <c r="E6" s="40">
        <v>1601011</v>
      </c>
      <c r="F6" s="40" t="s">
        <v>50</v>
      </c>
      <c r="G6" s="98" t="s">
        <v>83</v>
      </c>
      <c r="H6" s="98" t="s">
        <v>76</v>
      </c>
      <c r="I6" s="41">
        <v>0.372</v>
      </c>
      <c r="J6" s="41">
        <v>0</v>
      </c>
      <c r="K6" s="41">
        <v>0</v>
      </c>
      <c r="L6" s="96">
        <v>3</v>
      </c>
      <c r="M6" s="96">
        <v>0</v>
      </c>
      <c r="N6" s="96">
        <v>0</v>
      </c>
      <c r="O6" s="42" t="s">
        <v>107</v>
      </c>
      <c r="P6" s="36">
        <v>958700</v>
      </c>
      <c r="Q6" s="36">
        <f t="shared" ref="Q6:Q19" si="6">ROUNDDOWN(P6*S6,2)</f>
        <v>766960</v>
      </c>
      <c r="R6" s="43">
        <f t="shared" si="2"/>
        <v>191740</v>
      </c>
      <c r="S6" s="99">
        <v>0.8</v>
      </c>
      <c r="T6" s="43">
        <f t="shared" si="3"/>
        <v>766960</v>
      </c>
      <c r="U6" s="102" t="b">
        <f t="shared" si="0"/>
        <v>1</v>
      </c>
      <c r="V6" s="103">
        <f t="shared" si="4"/>
        <v>0.8</v>
      </c>
      <c r="W6" s="104" t="b">
        <f t="shared" si="5"/>
        <v>1</v>
      </c>
      <c r="X6" s="104" t="b">
        <f t="shared" si="1"/>
        <v>1</v>
      </c>
    </row>
    <row r="7" spans="1:24" s="4" customFormat="1" ht="30" customHeight="1" x14ac:dyDescent="0.3">
      <c r="A7" s="38">
        <v>5</v>
      </c>
      <c r="B7" s="38" t="s">
        <v>61</v>
      </c>
      <c r="C7" s="39" t="s">
        <v>111</v>
      </c>
      <c r="D7" s="45" t="s">
        <v>82</v>
      </c>
      <c r="E7" s="45">
        <v>1601011</v>
      </c>
      <c r="F7" s="45" t="s">
        <v>50</v>
      </c>
      <c r="G7" s="100" t="s">
        <v>84</v>
      </c>
      <c r="H7" s="98" t="s">
        <v>76</v>
      </c>
      <c r="I7" s="41">
        <v>0.21099999999999999</v>
      </c>
      <c r="J7" s="41">
        <v>0</v>
      </c>
      <c r="K7" s="41">
        <v>0</v>
      </c>
      <c r="L7" s="96">
        <v>1</v>
      </c>
      <c r="M7" s="96">
        <v>0</v>
      </c>
      <c r="N7" s="96">
        <v>0</v>
      </c>
      <c r="O7" s="42" t="s">
        <v>107</v>
      </c>
      <c r="P7" s="46">
        <v>447850</v>
      </c>
      <c r="Q7" s="36">
        <f t="shared" si="6"/>
        <v>358280</v>
      </c>
      <c r="R7" s="43">
        <f t="shared" si="2"/>
        <v>89570</v>
      </c>
      <c r="S7" s="99">
        <v>0.8</v>
      </c>
      <c r="T7" s="43">
        <f t="shared" si="3"/>
        <v>358280</v>
      </c>
      <c r="U7" s="102" t="b">
        <f t="shared" si="0"/>
        <v>1</v>
      </c>
      <c r="V7" s="103">
        <f t="shared" si="4"/>
        <v>0.8</v>
      </c>
      <c r="W7" s="104" t="b">
        <f t="shared" si="5"/>
        <v>1</v>
      </c>
      <c r="X7" s="104" t="b">
        <f t="shared" si="1"/>
        <v>1</v>
      </c>
    </row>
    <row r="8" spans="1:24" s="4" customFormat="1" ht="30" customHeight="1" x14ac:dyDescent="0.3">
      <c r="A8" s="38">
        <v>6</v>
      </c>
      <c r="B8" s="38" t="s">
        <v>62</v>
      </c>
      <c r="C8" s="39" t="s">
        <v>111</v>
      </c>
      <c r="D8" s="40" t="s">
        <v>82</v>
      </c>
      <c r="E8" s="40">
        <v>1601011</v>
      </c>
      <c r="F8" s="40" t="s">
        <v>50</v>
      </c>
      <c r="G8" s="98" t="s">
        <v>85</v>
      </c>
      <c r="H8" s="98" t="s">
        <v>76</v>
      </c>
      <c r="I8" s="41">
        <v>0.20799999999999999</v>
      </c>
      <c r="J8" s="41">
        <v>0</v>
      </c>
      <c r="K8" s="41">
        <v>0</v>
      </c>
      <c r="L8" s="96">
        <v>1</v>
      </c>
      <c r="M8" s="96">
        <v>0</v>
      </c>
      <c r="N8" s="96">
        <v>0</v>
      </c>
      <c r="O8" s="42" t="s">
        <v>107</v>
      </c>
      <c r="P8" s="37">
        <v>467350</v>
      </c>
      <c r="Q8" s="36">
        <f t="shared" si="6"/>
        <v>373880</v>
      </c>
      <c r="R8" s="43">
        <f t="shared" si="2"/>
        <v>93470</v>
      </c>
      <c r="S8" s="99">
        <v>0.8</v>
      </c>
      <c r="T8" s="43">
        <f t="shared" si="3"/>
        <v>373880</v>
      </c>
      <c r="U8" s="102" t="b">
        <f t="shared" si="0"/>
        <v>1</v>
      </c>
      <c r="V8" s="103">
        <f t="shared" si="4"/>
        <v>0.8</v>
      </c>
      <c r="W8" s="104" t="b">
        <f t="shared" si="5"/>
        <v>1</v>
      </c>
      <c r="X8" s="104" t="b">
        <f t="shared" si="1"/>
        <v>1</v>
      </c>
    </row>
    <row r="9" spans="1:24" s="4" customFormat="1" ht="30" customHeight="1" x14ac:dyDescent="0.3">
      <c r="A9" s="38">
        <v>7</v>
      </c>
      <c r="B9" s="38" t="s">
        <v>63</v>
      </c>
      <c r="C9" s="39" t="s">
        <v>111</v>
      </c>
      <c r="D9" s="40" t="s">
        <v>86</v>
      </c>
      <c r="E9" s="40">
        <v>1609092</v>
      </c>
      <c r="F9" s="40" t="s">
        <v>53</v>
      </c>
      <c r="G9" s="98" t="s">
        <v>87</v>
      </c>
      <c r="H9" s="98" t="s">
        <v>88</v>
      </c>
      <c r="I9" s="41">
        <v>0.55900000000000005</v>
      </c>
      <c r="J9" s="41">
        <v>0</v>
      </c>
      <c r="K9" s="41">
        <v>0</v>
      </c>
      <c r="L9" s="96">
        <v>2</v>
      </c>
      <c r="M9" s="96">
        <v>0</v>
      </c>
      <c r="N9" s="96">
        <v>0</v>
      </c>
      <c r="O9" s="42" t="s">
        <v>105</v>
      </c>
      <c r="P9" s="37">
        <v>675451.92</v>
      </c>
      <c r="Q9" s="36">
        <f t="shared" si="6"/>
        <v>540361.53</v>
      </c>
      <c r="R9" s="43">
        <f t="shared" si="2"/>
        <v>135090.39000000001</v>
      </c>
      <c r="S9" s="99">
        <v>0.8</v>
      </c>
      <c r="T9" s="43">
        <f t="shared" si="3"/>
        <v>540361.53</v>
      </c>
      <c r="U9" s="102" t="b">
        <f t="shared" si="0"/>
        <v>1</v>
      </c>
      <c r="V9" s="103">
        <f t="shared" si="4"/>
        <v>0.8</v>
      </c>
      <c r="W9" s="104" t="b">
        <f t="shared" si="5"/>
        <v>1</v>
      </c>
      <c r="X9" s="104" t="b">
        <f t="shared" si="1"/>
        <v>1</v>
      </c>
    </row>
    <row r="10" spans="1:24" s="4" customFormat="1" ht="30" customHeight="1" x14ac:dyDescent="0.3">
      <c r="A10" s="38">
        <v>8</v>
      </c>
      <c r="B10" s="38" t="s">
        <v>64</v>
      </c>
      <c r="C10" s="39" t="s">
        <v>111</v>
      </c>
      <c r="D10" s="40" t="s">
        <v>89</v>
      </c>
      <c r="E10" s="40">
        <v>1609012</v>
      </c>
      <c r="F10" s="40" t="s">
        <v>53</v>
      </c>
      <c r="G10" s="98" t="s">
        <v>90</v>
      </c>
      <c r="H10" s="98" t="s">
        <v>79</v>
      </c>
      <c r="I10" s="41">
        <v>0.628</v>
      </c>
      <c r="J10" s="41">
        <v>0</v>
      </c>
      <c r="K10" s="41">
        <v>0</v>
      </c>
      <c r="L10" s="96">
        <v>2</v>
      </c>
      <c r="M10" s="96">
        <v>0</v>
      </c>
      <c r="N10" s="96">
        <v>0</v>
      </c>
      <c r="O10" s="42" t="s">
        <v>108</v>
      </c>
      <c r="P10" s="36">
        <v>2251183.7200000002</v>
      </c>
      <c r="Q10" s="36">
        <f t="shared" si="6"/>
        <v>1800946.97</v>
      </c>
      <c r="R10" s="43">
        <f t="shared" si="2"/>
        <v>450236.75000000023</v>
      </c>
      <c r="S10" s="99">
        <v>0.8</v>
      </c>
      <c r="T10" s="43">
        <f t="shared" si="3"/>
        <v>1800946.97</v>
      </c>
      <c r="U10" s="102" t="b">
        <f t="shared" si="0"/>
        <v>1</v>
      </c>
      <c r="V10" s="103">
        <f t="shared" si="4"/>
        <v>0.8</v>
      </c>
      <c r="W10" s="104" t="b">
        <f t="shared" si="5"/>
        <v>1</v>
      </c>
      <c r="X10" s="104" t="b">
        <f t="shared" si="1"/>
        <v>1</v>
      </c>
    </row>
    <row r="11" spans="1:24" s="4" customFormat="1" ht="30" customHeight="1" x14ac:dyDescent="0.3">
      <c r="A11" s="38">
        <v>9</v>
      </c>
      <c r="B11" s="38" t="s">
        <v>65</v>
      </c>
      <c r="C11" s="39" t="s">
        <v>111</v>
      </c>
      <c r="D11" s="45" t="s">
        <v>80</v>
      </c>
      <c r="E11" s="45">
        <v>1608013</v>
      </c>
      <c r="F11" s="45" t="s">
        <v>157</v>
      </c>
      <c r="G11" s="100" t="s">
        <v>91</v>
      </c>
      <c r="H11" s="98" t="s">
        <v>76</v>
      </c>
      <c r="I11" s="41">
        <v>0.51790000000000003</v>
      </c>
      <c r="J11" s="41">
        <v>0</v>
      </c>
      <c r="K11" s="41">
        <v>0</v>
      </c>
      <c r="L11" s="96">
        <v>1</v>
      </c>
      <c r="M11" s="96">
        <v>0</v>
      </c>
      <c r="N11" s="96">
        <v>0</v>
      </c>
      <c r="O11" s="42" t="s">
        <v>106</v>
      </c>
      <c r="P11" s="46">
        <v>584077.36</v>
      </c>
      <c r="Q11" s="36">
        <f t="shared" si="6"/>
        <v>467261.88</v>
      </c>
      <c r="R11" s="43">
        <f t="shared" si="2"/>
        <v>116815.47999999998</v>
      </c>
      <c r="S11" s="99">
        <v>0.8</v>
      </c>
      <c r="T11" s="43">
        <f t="shared" si="3"/>
        <v>467261.88</v>
      </c>
      <c r="U11" s="102" t="b">
        <f t="shared" si="0"/>
        <v>1</v>
      </c>
      <c r="V11" s="103">
        <f t="shared" si="4"/>
        <v>0.8</v>
      </c>
      <c r="W11" s="104" t="b">
        <f t="shared" si="5"/>
        <v>1</v>
      </c>
      <c r="X11" s="104" t="b">
        <f t="shared" si="1"/>
        <v>1</v>
      </c>
    </row>
    <row r="12" spans="1:24" s="4" customFormat="1" ht="40.5" customHeight="1" x14ac:dyDescent="0.3">
      <c r="A12" s="38">
        <v>10</v>
      </c>
      <c r="B12" s="38" t="s">
        <v>66</v>
      </c>
      <c r="C12" s="39" t="s">
        <v>111</v>
      </c>
      <c r="D12" s="45" t="s">
        <v>74</v>
      </c>
      <c r="E12" s="45">
        <v>1604023</v>
      </c>
      <c r="F12" s="45" t="s">
        <v>54</v>
      </c>
      <c r="G12" s="100" t="s">
        <v>92</v>
      </c>
      <c r="H12" s="98" t="s">
        <v>76</v>
      </c>
      <c r="I12" s="41">
        <v>0.128</v>
      </c>
      <c r="J12" s="41">
        <v>0</v>
      </c>
      <c r="K12" s="41">
        <v>0</v>
      </c>
      <c r="L12" s="96">
        <v>4</v>
      </c>
      <c r="M12" s="96">
        <v>0</v>
      </c>
      <c r="N12" s="96">
        <v>0</v>
      </c>
      <c r="O12" s="42" t="s">
        <v>104</v>
      </c>
      <c r="P12" s="47">
        <v>175610</v>
      </c>
      <c r="Q12" s="36">
        <f t="shared" si="6"/>
        <v>140488</v>
      </c>
      <c r="R12" s="43">
        <f t="shared" si="2"/>
        <v>35122</v>
      </c>
      <c r="S12" s="99">
        <v>0.8</v>
      </c>
      <c r="T12" s="43">
        <f t="shared" si="3"/>
        <v>140488</v>
      </c>
      <c r="U12" s="102" t="b">
        <f t="shared" si="0"/>
        <v>1</v>
      </c>
      <c r="V12" s="103">
        <f t="shared" si="4"/>
        <v>0.8</v>
      </c>
      <c r="W12" s="104" t="b">
        <f t="shared" si="5"/>
        <v>1</v>
      </c>
      <c r="X12" s="104" t="b">
        <f t="shared" si="1"/>
        <v>1</v>
      </c>
    </row>
    <row r="13" spans="1:24" s="4" customFormat="1" ht="30" customHeight="1" x14ac:dyDescent="0.3">
      <c r="A13" s="38">
        <v>11</v>
      </c>
      <c r="B13" s="38" t="s">
        <v>67</v>
      </c>
      <c r="C13" s="39" t="s">
        <v>111</v>
      </c>
      <c r="D13" s="40" t="s">
        <v>93</v>
      </c>
      <c r="E13" s="40">
        <v>1607053</v>
      </c>
      <c r="F13" s="40" t="s">
        <v>52</v>
      </c>
      <c r="G13" s="98" t="s">
        <v>94</v>
      </c>
      <c r="H13" s="98" t="s">
        <v>79</v>
      </c>
      <c r="I13" s="41">
        <v>0</v>
      </c>
      <c r="J13" s="41">
        <v>0.23899999999999999</v>
      </c>
      <c r="K13" s="41">
        <v>0</v>
      </c>
      <c r="L13" s="96">
        <v>0</v>
      </c>
      <c r="M13" s="96">
        <v>0</v>
      </c>
      <c r="N13" s="96">
        <v>0</v>
      </c>
      <c r="O13" s="42" t="s">
        <v>105</v>
      </c>
      <c r="P13" s="37">
        <v>935605.42</v>
      </c>
      <c r="Q13" s="36">
        <f t="shared" si="6"/>
        <v>748484.33</v>
      </c>
      <c r="R13" s="43">
        <f t="shared" si="2"/>
        <v>187121.09000000008</v>
      </c>
      <c r="S13" s="99">
        <v>0.8</v>
      </c>
      <c r="T13" s="43">
        <f t="shared" si="3"/>
        <v>748484.33</v>
      </c>
      <c r="U13" s="102" t="b">
        <f t="shared" si="0"/>
        <v>1</v>
      </c>
      <c r="V13" s="103">
        <f t="shared" si="4"/>
        <v>0.8</v>
      </c>
      <c r="W13" s="104" t="b">
        <f t="shared" si="5"/>
        <v>1</v>
      </c>
      <c r="X13" s="104" t="b">
        <f t="shared" si="1"/>
        <v>1</v>
      </c>
    </row>
    <row r="14" spans="1:24" s="4" customFormat="1" ht="39.75" customHeight="1" x14ac:dyDescent="0.3">
      <c r="A14" s="38">
        <v>12</v>
      </c>
      <c r="B14" s="38" t="s">
        <v>68</v>
      </c>
      <c r="C14" s="39" t="s">
        <v>111</v>
      </c>
      <c r="D14" s="45" t="s">
        <v>74</v>
      </c>
      <c r="E14" s="45">
        <v>1604023</v>
      </c>
      <c r="F14" s="45" t="s">
        <v>54</v>
      </c>
      <c r="G14" s="100" t="s">
        <v>95</v>
      </c>
      <c r="H14" s="98" t="s">
        <v>76</v>
      </c>
      <c r="I14" s="41">
        <v>0.01</v>
      </c>
      <c r="J14" s="41">
        <v>0</v>
      </c>
      <c r="K14" s="41">
        <v>0</v>
      </c>
      <c r="L14" s="96">
        <v>1</v>
      </c>
      <c r="M14" s="96">
        <v>0</v>
      </c>
      <c r="N14" s="96">
        <v>0</v>
      </c>
      <c r="O14" s="42" t="s">
        <v>104</v>
      </c>
      <c r="P14" s="47">
        <v>40300</v>
      </c>
      <c r="Q14" s="36">
        <f t="shared" si="6"/>
        <v>32240</v>
      </c>
      <c r="R14" s="43">
        <f t="shared" si="2"/>
        <v>8060</v>
      </c>
      <c r="S14" s="99">
        <v>0.8</v>
      </c>
      <c r="T14" s="43">
        <f t="shared" si="3"/>
        <v>32240</v>
      </c>
      <c r="U14" s="102" t="b">
        <f t="shared" si="0"/>
        <v>1</v>
      </c>
      <c r="V14" s="103">
        <f t="shared" si="4"/>
        <v>0.8</v>
      </c>
      <c r="W14" s="104" t="b">
        <f t="shared" si="5"/>
        <v>1</v>
      </c>
      <c r="X14" s="104" t="b">
        <f t="shared" si="1"/>
        <v>1</v>
      </c>
    </row>
    <row r="15" spans="1:24" s="4" customFormat="1" ht="30" customHeight="1" x14ac:dyDescent="0.3">
      <c r="A15" s="38">
        <v>13</v>
      </c>
      <c r="B15" s="38" t="s">
        <v>69</v>
      </c>
      <c r="C15" s="39" t="s">
        <v>111</v>
      </c>
      <c r="D15" s="40" t="s">
        <v>96</v>
      </c>
      <c r="E15" s="40">
        <v>1603022</v>
      </c>
      <c r="F15" s="40" t="s">
        <v>158</v>
      </c>
      <c r="G15" s="98" t="s">
        <v>97</v>
      </c>
      <c r="H15" s="98" t="s">
        <v>76</v>
      </c>
      <c r="I15" s="41">
        <v>0</v>
      </c>
      <c r="J15" s="41">
        <v>0</v>
      </c>
      <c r="K15" s="41">
        <v>0</v>
      </c>
      <c r="L15" s="96">
        <v>1</v>
      </c>
      <c r="M15" s="96">
        <v>0</v>
      </c>
      <c r="N15" s="96">
        <v>0</v>
      </c>
      <c r="O15" s="42" t="s">
        <v>151</v>
      </c>
      <c r="P15" s="37">
        <v>46124.27</v>
      </c>
      <c r="Q15" s="36">
        <f t="shared" si="6"/>
        <v>36899.410000000003</v>
      </c>
      <c r="R15" s="43">
        <f t="shared" si="2"/>
        <v>9224.8599999999933</v>
      </c>
      <c r="S15" s="99">
        <v>0.8</v>
      </c>
      <c r="T15" s="43">
        <f t="shared" si="3"/>
        <v>36899.410000000003</v>
      </c>
      <c r="U15" s="102" t="b">
        <f t="shared" si="0"/>
        <v>1</v>
      </c>
      <c r="V15" s="103">
        <f t="shared" si="4"/>
        <v>0.8</v>
      </c>
      <c r="W15" s="104" t="b">
        <f t="shared" si="5"/>
        <v>1</v>
      </c>
      <c r="X15" s="104" t="b">
        <f t="shared" si="1"/>
        <v>1</v>
      </c>
    </row>
    <row r="16" spans="1:24" s="4" customFormat="1" ht="40.5" customHeight="1" x14ac:dyDescent="0.3">
      <c r="A16" s="38">
        <v>14</v>
      </c>
      <c r="B16" s="38" t="s">
        <v>70</v>
      </c>
      <c r="C16" s="39" t="s">
        <v>111</v>
      </c>
      <c r="D16" s="48" t="s">
        <v>98</v>
      </c>
      <c r="E16" s="48">
        <v>1611073</v>
      </c>
      <c r="F16" s="48" t="s">
        <v>49</v>
      </c>
      <c r="G16" s="101" t="s">
        <v>99</v>
      </c>
      <c r="H16" s="98" t="s">
        <v>76</v>
      </c>
      <c r="I16" s="41">
        <v>0</v>
      </c>
      <c r="J16" s="41">
        <v>0</v>
      </c>
      <c r="K16" s="41">
        <v>0</v>
      </c>
      <c r="L16" s="96">
        <v>2</v>
      </c>
      <c r="M16" s="96">
        <v>0</v>
      </c>
      <c r="N16" s="96">
        <v>0</v>
      </c>
      <c r="O16" s="42" t="s">
        <v>109</v>
      </c>
      <c r="P16" s="49">
        <v>92354.44</v>
      </c>
      <c r="Q16" s="36">
        <f t="shared" si="6"/>
        <v>73883.55</v>
      </c>
      <c r="R16" s="43">
        <f t="shared" si="2"/>
        <v>18470.89</v>
      </c>
      <c r="S16" s="99">
        <v>0.8</v>
      </c>
      <c r="T16" s="43">
        <f t="shared" si="3"/>
        <v>73883.55</v>
      </c>
      <c r="U16" s="102" t="b">
        <f t="shared" si="0"/>
        <v>1</v>
      </c>
      <c r="V16" s="103">
        <f t="shared" si="4"/>
        <v>0.8</v>
      </c>
      <c r="W16" s="104" t="b">
        <f t="shared" si="5"/>
        <v>1</v>
      </c>
      <c r="X16" s="104" t="b">
        <f t="shared" si="1"/>
        <v>1</v>
      </c>
    </row>
    <row r="17" spans="1:24" s="4" customFormat="1" ht="64.5" customHeight="1" x14ac:dyDescent="0.3">
      <c r="A17" s="38">
        <v>15</v>
      </c>
      <c r="B17" s="38" t="s">
        <v>71</v>
      </c>
      <c r="C17" s="39" t="s">
        <v>111</v>
      </c>
      <c r="D17" s="40" t="s">
        <v>74</v>
      </c>
      <c r="E17" s="40">
        <v>1604023</v>
      </c>
      <c r="F17" s="40" t="s">
        <v>54</v>
      </c>
      <c r="G17" s="98" t="s">
        <v>100</v>
      </c>
      <c r="H17" s="98" t="s">
        <v>76</v>
      </c>
      <c r="I17" s="41">
        <v>0.29699999999999999</v>
      </c>
      <c r="J17" s="41">
        <v>0</v>
      </c>
      <c r="K17" s="41">
        <v>0</v>
      </c>
      <c r="L17" s="96">
        <v>3</v>
      </c>
      <c r="M17" s="96">
        <v>0</v>
      </c>
      <c r="N17" s="96">
        <v>0</v>
      </c>
      <c r="O17" s="42" t="s">
        <v>104</v>
      </c>
      <c r="P17" s="37">
        <v>305227</v>
      </c>
      <c r="Q17" s="36">
        <f t="shared" si="6"/>
        <v>244181.6</v>
      </c>
      <c r="R17" s="43">
        <f t="shared" si="2"/>
        <v>61045.399999999994</v>
      </c>
      <c r="S17" s="99">
        <v>0.8</v>
      </c>
      <c r="T17" s="43">
        <f t="shared" si="3"/>
        <v>244181.6</v>
      </c>
      <c r="U17" s="102" t="b">
        <f t="shared" si="0"/>
        <v>1</v>
      </c>
      <c r="V17" s="103">
        <f t="shared" si="4"/>
        <v>0.8</v>
      </c>
      <c r="W17" s="104" t="b">
        <f t="shared" si="5"/>
        <v>1</v>
      </c>
      <c r="X17" s="104" t="b">
        <f t="shared" si="1"/>
        <v>1</v>
      </c>
    </row>
    <row r="18" spans="1:24" s="4" customFormat="1" ht="60" customHeight="1" x14ac:dyDescent="0.3">
      <c r="A18" s="38">
        <v>16</v>
      </c>
      <c r="B18" s="38" t="s">
        <v>72</v>
      </c>
      <c r="C18" s="39" t="s">
        <v>111</v>
      </c>
      <c r="D18" s="40" t="s">
        <v>74</v>
      </c>
      <c r="E18" s="40">
        <v>1604023</v>
      </c>
      <c r="F18" s="40" t="s">
        <v>54</v>
      </c>
      <c r="G18" s="98" t="s">
        <v>101</v>
      </c>
      <c r="H18" s="98" t="s">
        <v>76</v>
      </c>
      <c r="I18" s="41">
        <v>0.47699999999999998</v>
      </c>
      <c r="J18" s="41">
        <v>0</v>
      </c>
      <c r="K18" s="41">
        <v>0</v>
      </c>
      <c r="L18" s="96">
        <v>3</v>
      </c>
      <c r="M18" s="96">
        <v>0</v>
      </c>
      <c r="N18" s="96">
        <v>0</v>
      </c>
      <c r="O18" s="42" t="s">
        <v>104</v>
      </c>
      <c r="P18" s="37">
        <v>513550</v>
      </c>
      <c r="Q18" s="36">
        <f t="shared" si="6"/>
        <v>410840</v>
      </c>
      <c r="R18" s="43">
        <f t="shared" si="2"/>
        <v>102710</v>
      </c>
      <c r="S18" s="99">
        <v>0.8</v>
      </c>
      <c r="T18" s="43">
        <f t="shared" si="3"/>
        <v>410840</v>
      </c>
      <c r="U18" s="102" t="b">
        <f t="shared" si="0"/>
        <v>1</v>
      </c>
      <c r="V18" s="103">
        <f t="shared" si="4"/>
        <v>0.8</v>
      </c>
      <c r="W18" s="104" t="b">
        <f t="shared" si="5"/>
        <v>1</v>
      </c>
      <c r="X18" s="104" t="b">
        <f t="shared" si="1"/>
        <v>1</v>
      </c>
    </row>
    <row r="19" spans="1:24" s="4" customFormat="1" ht="30" customHeight="1" x14ac:dyDescent="0.3">
      <c r="A19" s="38">
        <v>17</v>
      </c>
      <c r="B19" s="38" t="s">
        <v>73</v>
      </c>
      <c r="C19" s="39" t="s">
        <v>111</v>
      </c>
      <c r="D19" s="40" t="s">
        <v>102</v>
      </c>
      <c r="E19" s="40">
        <v>1607013</v>
      </c>
      <c r="F19" s="40" t="s">
        <v>159</v>
      </c>
      <c r="G19" s="98" t="s">
        <v>103</v>
      </c>
      <c r="H19" s="98" t="s">
        <v>79</v>
      </c>
      <c r="I19" s="41">
        <v>0.624</v>
      </c>
      <c r="J19" s="41">
        <v>0</v>
      </c>
      <c r="K19" s="41">
        <v>0</v>
      </c>
      <c r="L19" s="96">
        <v>0</v>
      </c>
      <c r="M19" s="96">
        <v>0</v>
      </c>
      <c r="N19" s="96">
        <v>0</v>
      </c>
      <c r="O19" s="42" t="s">
        <v>110</v>
      </c>
      <c r="P19" s="37">
        <v>482511.21</v>
      </c>
      <c r="Q19" s="36">
        <f t="shared" si="6"/>
        <v>386008.96</v>
      </c>
      <c r="R19" s="43">
        <f t="shared" si="2"/>
        <v>96502.25</v>
      </c>
      <c r="S19" s="99">
        <v>0.8</v>
      </c>
      <c r="T19" s="43">
        <f t="shared" si="3"/>
        <v>386008.96</v>
      </c>
      <c r="U19" s="102" t="b">
        <f t="shared" si="0"/>
        <v>1</v>
      </c>
      <c r="V19" s="103">
        <f t="shared" si="4"/>
        <v>0.8</v>
      </c>
      <c r="W19" s="104" t="b">
        <f t="shared" si="5"/>
        <v>1</v>
      </c>
      <c r="X19" s="104" t="b">
        <f t="shared" si="1"/>
        <v>1</v>
      </c>
    </row>
    <row r="20" spans="1:24" ht="20.100000000000001" customHeight="1" x14ac:dyDescent="0.3">
      <c r="A20" s="119" t="s">
        <v>34</v>
      </c>
      <c r="B20" s="119"/>
      <c r="C20" s="119"/>
      <c r="D20" s="119"/>
      <c r="E20" s="119"/>
      <c r="F20" s="119"/>
      <c r="G20" s="119"/>
      <c r="H20" s="119"/>
      <c r="I20" s="50">
        <f>SUM(I3:I19)</f>
        <v>4.6177999999999999</v>
      </c>
      <c r="J20" s="50">
        <f t="shared" ref="J20:N20" si="7">SUM(J3:J19)</f>
        <v>0.23899999999999999</v>
      </c>
      <c r="K20" s="50">
        <f t="shared" si="7"/>
        <v>0</v>
      </c>
      <c r="L20" s="97">
        <f t="shared" si="7"/>
        <v>36</v>
      </c>
      <c r="M20" s="97">
        <f t="shared" si="7"/>
        <v>0</v>
      </c>
      <c r="N20" s="97">
        <f t="shared" si="7"/>
        <v>1</v>
      </c>
      <c r="O20" s="51" t="s">
        <v>11</v>
      </c>
      <c r="P20" s="52">
        <f>SUM(P3:P19)</f>
        <v>9331640.1900000013</v>
      </c>
      <c r="Q20" s="52">
        <f>SUM(Q3:Q19)</f>
        <v>7465312.0999999996</v>
      </c>
      <c r="R20" s="52">
        <f>SUM(R3:R19)</f>
        <v>1866328.09</v>
      </c>
      <c r="S20" s="54" t="s">
        <v>11</v>
      </c>
      <c r="T20" s="53">
        <f>SUM(T3:T19)</f>
        <v>7465312.0999999996</v>
      </c>
      <c r="U20" s="1" t="b">
        <f>Q20=SUM(T20:T20)</f>
        <v>1</v>
      </c>
      <c r="V20" s="34">
        <f>ROUND(Q20/P20,4)</f>
        <v>0.8</v>
      </c>
      <c r="W20" s="35" t="s">
        <v>11</v>
      </c>
      <c r="X20" s="35" t="b">
        <f>P20=Q20+R20</f>
        <v>1</v>
      </c>
    </row>
    <row r="21" spans="1:24" ht="20.100000000000001" customHeight="1" x14ac:dyDescent="0.3">
      <c r="A21" s="29"/>
      <c r="B21" s="29"/>
      <c r="C21" s="29"/>
      <c r="D21" s="29"/>
      <c r="E21" s="29"/>
      <c r="F21" s="29"/>
      <c r="G21" s="29"/>
      <c r="H21" s="29"/>
      <c r="I21" s="120">
        <f>I20+J20+K20</f>
        <v>4.8567999999999998</v>
      </c>
      <c r="J21" s="120"/>
      <c r="K21" s="120"/>
      <c r="L21" s="121">
        <f>L20+M20+N20</f>
        <v>37</v>
      </c>
      <c r="M21" s="121"/>
      <c r="N21" s="121"/>
    </row>
    <row r="22" spans="1:24" ht="20.100000000000001" customHeight="1" x14ac:dyDescent="0.3">
      <c r="A22" s="28" t="s">
        <v>45</v>
      </c>
      <c r="B22" s="28"/>
      <c r="C22" s="28"/>
      <c r="D22" s="28"/>
      <c r="E22" s="28"/>
      <c r="F22" s="28"/>
      <c r="G22" s="28"/>
      <c r="H22" s="28"/>
      <c r="I22" s="11"/>
      <c r="J22" s="11"/>
      <c r="K22" s="11"/>
      <c r="L22" s="11"/>
      <c r="M22" s="11"/>
      <c r="N22" s="11"/>
      <c r="O22" s="11"/>
      <c r="P22" s="5"/>
      <c r="Q22" s="11"/>
      <c r="R22" s="11"/>
      <c r="T22" s="11"/>
      <c r="U22" s="1"/>
      <c r="X22" s="35"/>
    </row>
    <row r="23" spans="1:24" ht="28.5" customHeight="1" x14ac:dyDescent="0.3">
      <c r="A23" s="115" t="s">
        <v>33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"/>
    </row>
    <row r="24" spans="1:24" x14ac:dyDescent="0.3">
      <c r="B24" s="30"/>
      <c r="C24" s="30"/>
      <c r="D24" s="30"/>
      <c r="E24" s="30"/>
      <c r="F24" s="30"/>
      <c r="G24" s="30"/>
      <c r="H24" s="30"/>
      <c r="P24" s="25"/>
    </row>
    <row r="25" spans="1:24" x14ac:dyDescent="0.3">
      <c r="J25" s="35" t="b">
        <f>I20+J20+K20=I21</f>
        <v>1</v>
      </c>
      <c r="M25" s="35" t="b">
        <f>L20+M20+N20=L21</f>
        <v>1</v>
      </c>
    </row>
  </sheetData>
  <mergeCells count="19">
    <mergeCell ref="A20:H20"/>
    <mergeCell ref="A23:T23"/>
    <mergeCell ref="F1:F2"/>
    <mergeCell ref="H1:H2"/>
    <mergeCell ref="O1:O2"/>
    <mergeCell ref="P1:P2"/>
    <mergeCell ref="Q1:Q2"/>
    <mergeCell ref="R1:R2"/>
    <mergeCell ref="A1:A2"/>
    <mergeCell ref="B1:B2"/>
    <mergeCell ref="C1:C2"/>
    <mergeCell ref="D1:D2"/>
    <mergeCell ref="E1:E2"/>
    <mergeCell ref="G1:G2"/>
    <mergeCell ref="I1:K1"/>
    <mergeCell ref="L1:N1"/>
    <mergeCell ref="I21:K21"/>
    <mergeCell ref="L21:N21"/>
    <mergeCell ref="S1:S2"/>
  </mergeCells>
  <conditionalFormatting sqref="V3:W20">
    <cfRule type="cellIs" dxfId="24" priority="9" operator="equal">
      <formula>FALSE</formula>
    </cfRule>
  </conditionalFormatting>
  <conditionalFormatting sqref="U3:U20">
    <cfRule type="cellIs" dxfId="23" priority="8" operator="equal">
      <formula>FALSE</formula>
    </cfRule>
  </conditionalFormatting>
  <conditionalFormatting sqref="U3:W20">
    <cfRule type="containsText" dxfId="22" priority="7" operator="containsText" text="fałsz">
      <formula>NOT(ISERROR(SEARCH("fałsz",U3)))</formula>
    </cfRule>
  </conditionalFormatting>
  <conditionalFormatting sqref="X3:X20 X22">
    <cfRule type="cellIs" dxfId="21" priority="6" operator="equal">
      <formula>FALSE</formula>
    </cfRule>
  </conditionalFormatting>
  <conditionalFormatting sqref="X3:X20 X22">
    <cfRule type="cellIs" dxfId="20" priority="5" operator="equal">
      <formula>FALSE</formula>
    </cfRule>
  </conditionalFormatting>
  <conditionalFormatting sqref="J25">
    <cfRule type="cellIs" dxfId="19" priority="4" operator="equal">
      <formula>FALSE</formula>
    </cfRule>
  </conditionalFormatting>
  <conditionalFormatting sqref="J25">
    <cfRule type="cellIs" dxfId="18" priority="3" operator="equal">
      <formula>FALSE</formula>
    </cfRule>
  </conditionalFormatting>
  <conditionalFormatting sqref="M25">
    <cfRule type="cellIs" dxfId="17" priority="2" operator="equal">
      <formula>FALSE</formula>
    </cfRule>
  </conditionalFormatting>
  <conditionalFormatting sqref="M25">
    <cfRule type="cellIs" dxfId="16" priority="1" operator="equal">
      <formula>FALSE</formula>
    </cfRule>
  </conditionalFormatting>
  <dataValidations count="2">
    <dataValidation type="list" allowBlank="1" showInputMessage="1" showErrorMessage="1" sqref="C3:C19" xr:uid="{00000000-0002-0000-0200-000000000000}">
      <formula1>"N"</formula1>
    </dataValidation>
    <dataValidation type="list" allowBlank="1" showInputMessage="1" showErrorMessage="1" sqref="H3:H19" xr:uid="{00000000-0002-0000-0200-000001000000}">
      <formula1>"B , P , R"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&amp;LWojewództwo &amp;KFF0000Opolskie&amp;K01+000 -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"/>
  <sheetViews>
    <sheetView showGridLines="0" view="pageBreakPreview" zoomScale="85" zoomScaleNormal="78" zoomScaleSheetLayoutView="85" workbookViewId="0">
      <selection sqref="A1:A2"/>
    </sheetView>
  </sheetViews>
  <sheetFormatPr defaultColWidth="9.21875" defaultRowHeight="14.4" x14ac:dyDescent="0.3"/>
  <cols>
    <col min="1" max="14" width="15.77734375" style="3" customWidth="1"/>
    <col min="15" max="15" width="15.77734375" style="4" customWidth="1"/>
    <col min="16" max="17" width="15.77734375" style="3" customWidth="1"/>
    <col min="18" max="18" width="15.77734375" style="1" customWidth="1"/>
    <col min="19" max="19" width="15.77734375" style="3" customWidth="1"/>
    <col min="20" max="20" width="15.77734375" style="32" customWidth="1"/>
    <col min="21" max="22" width="15.77734375" style="1" customWidth="1"/>
    <col min="23" max="23" width="15.77734375" style="32" customWidth="1"/>
    <col min="24" max="16384" width="9.21875" style="3"/>
  </cols>
  <sheetData>
    <row r="1" spans="1:23" ht="33.75" customHeight="1" x14ac:dyDescent="0.3">
      <c r="A1" s="116" t="s">
        <v>4</v>
      </c>
      <c r="B1" s="116" t="s">
        <v>5</v>
      </c>
      <c r="C1" s="126" t="s">
        <v>36</v>
      </c>
      <c r="D1" s="117" t="s">
        <v>6</v>
      </c>
      <c r="E1" s="117" t="s">
        <v>26</v>
      </c>
      <c r="F1" s="117" t="s">
        <v>7</v>
      </c>
      <c r="G1" s="116" t="s">
        <v>21</v>
      </c>
      <c r="H1" s="122" t="s">
        <v>44</v>
      </c>
      <c r="I1" s="123"/>
      <c r="J1" s="124"/>
      <c r="K1" s="122" t="s">
        <v>40</v>
      </c>
      <c r="L1" s="123"/>
      <c r="M1" s="124"/>
      <c r="N1" s="116" t="s">
        <v>20</v>
      </c>
      <c r="O1" s="125" t="s">
        <v>8</v>
      </c>
      <c r="P1" s="116" t="s">
        <v>13</v>
      </c>
      <c r="Q1" s="117" t="s">
        <v>10</v>
      </c>
      <c r="R1" s="116" t="s">
        <v>9</v>
      </c>
      <c r="S1" s="95" t="s">
        <v>35</v>
      </c>
      <c r="T1" s="1"/>
    </row>
    <row r="2" spans="1:23" ht="48" customHeight="1" x14ac:dyDescent="0.3">
      <c r="A2" s="116"/>
      <c r="B2" s="116"/>
      <c r="C2" s="127"/>
      <c r="D2" s="118"/>
      <c r="E2" s="118"/>
      <c r="F2" s="118"/>
      <c r="G2" s="116"/>
      <c r="H2" s="95" t="s">
        <v>41</v>
      </c>
      <c r="I2" s="95" t="s">
        <v>42</v>
      </c>
      <c r="J2" s="95" t="s">
        <v>43</v>
      </c>
      <c r="K2" s="95" t="s">
        <v>37</v>
      </c>
      <c r="L2" s="95" t="s">
        <v>38</v>
      </c>
      <c r="M2" s="95" t="s">
        <v>39</v>
      </c>
      <c r="N2" s="116"/>
      <c r="O2" s="125"/>
      <c r="P2" s="116"/>
      <c r="Q2" s="118"/>
      <c r="R2" s="116"/>
      <c r="S2" s="95">
        <v>2023</v>
      </c>
      <c r="T2" s="1" t="s">
        <v>22</v>
      </c>
      <c r="U2" s="1" t="s">
        <v>23</v>
      </c>
      <c r="V2" s="1" t="s">
        <v>24</v>
      </c>
      <c r="W2" s="33" t="s">
        <v>25</v>
      </c>
    </row>
    <row r="3" spans="1:23" ht="30" customHeight="1" x14ac:dyDescent="0.3">
      <c r="A3" s="38"/>
      <c r="B3" s="38"/>
      <c r="C3" s="39"/>
      <c r="D3" s="40"/>
      <c r="E3" s="40"/>
      <c r="F3" s="38"/>
      <c r="G3" s="98"/>
      <c r="H3" s="41"/>
      <c r="I3" s="41"/>
      <c r="J3" s="41"/>
      <c r="K3" s="96"/>
      <c r="L3" s="96"/>
      <c r="M3" s="96"/>
      <c r="N3" s="42"/>
      <c r="O3" s="36"/>
      <c r="P3" s="36"/>
      <c r="Q3" s="43"/>
      <c r="R3" s="44"/>
      <c r="S3" s="43"/>
      <c r="T3" s="1" t="b">
        <f t="shared" ref="T3" si="0">P3=SUM(S3:S3)</f>
        <v>1</v>
      </c>
      <c r="U3" s="34" t="e">
        <f>ROUND(P3/O3,4)</f>
        <v>#DIV/0!</v>
      </c>
      <c r="V3" s="35" t="e">
        <f>U3=R3</f>
        <v>#DIV/0!</v>
      </c>
      <c r="W3" s="35" t="b">
        <f t="shared" ref="W3" si="1">O3=P3+Q3</f>
        <v>1</v>
      </c>
    </row>
    <row r="4" spans="1:23" ht="20.100000000000001" customHeight="1" x14ac:dyDescent="0.3">
      <c r="A4" s="119" t="s">
        <v>34</v>
      </c>
      <c r="B4" s="119"/>
      <c r="C4" s="119"/>
      <c r="D4" s="119"/>
      <c r="E4" s="119"/>
      <c r="F4" s="119"/>
      <c r="G4" s="119"/>
      <c r="H4" s="50">
        <f t="shared" ref="H4:M4" si="2">SUM(H3:H3)</f>
        <v>0</v>
      </c>
      <c r="I4" s="50">
        <f t="shared" si="2"/>
        <v>0</v>
      </c>
      <c r="J4" s="50">
        <f t="shared" si="2"/>
        <v>0</v>
      </c>
      <c r="K4" s="97">
        <f t="shared" si="2"/>
        <v>0</v>
      </c>
      <c r="L4" s="97">
        <f t="shared" si="2"/>
        <v>0</v>
      </c>
      <c r="M4" s="97">
        <f t="shared" si="2"/>
        <v>0</v>
      </c>
      <c r="N4" s="51" t="s">
        <v>11</v>
      </c>
      <c r="O4" s="52">
        <f>SUM(O3:O3)</f>
        <v>0</v>
      </c>
      <c r="P4" s="52">
        <f>SUM(P3:P3)</f>
        <v>0</v>
      </c>
      <c r="Q4" s="52">
        <f>SUM(Q3:Q3)</f>
        <v>0</v>
      </c>
      <c r="R4" s="54" t="s">
        <v>11</v>
      </c>
      <c r="S4" s="53">
        <f>SUM(S3:S3)</f>
        <v>0</v>
      </c>
      <c r="T4" s="1" t="b">
        <f>P4=SUM(S4:S4)</f>
        <v>1</v>
      </c>
      <c r="U4" s="34" t="e">
        <f>ROUND(P4/O4,4)</f>
        <v>#DIV/0!</v>
      </c>
      <c r="V4" s="35" t="s">
        <v>11</v>
      </c>
      <c r="W4" s="35" t="b">
        <f>O4=P4+Q4</f>
        <v>1</v>
      </c>
    </row>
    <row r="5" spans="1:23" ht="20.100000000000001" customHeight="1" x14ac:dyDescent="0.3">
      <c r="A5" s="29"/>
      <c r="B5" s="29"/>
      <c r="C5" s="29"/>
      <c r="D5" s="29"/>
      <c r="E5" s="29"/>
      <c r="F5" s="29"/>
      <c r="G5" s="29"/>
      <c r="H5" s="120">
        <f>H4+I4+J4</f>
        <v>0</v>
      </c>
      <c r="I5" s="120"/>
      <c r="J5" s="120"/>
      <c r="K5" s="121">
        <f>K4+L4+M4</f>
        <v>0</v>
      </c>
      <c r="L5" s="121"/>
      <c r="M5" s="121"/>
    </row>
    <row r="6" spans="1:23" ht="20.100000000000001" customHeight="1" x14ac:dyDescent="0.3">
      <c r="A6" s="28" t="s">
        <v>45</v>
      </c>
      <c r="B6" s="28"/>
      <c r="C6" s="28"/>
      <c r="D6" s="28"/>
      <c r="E6" s="28"/>
      <c r="F6" s="28"/>
      <c r="G6" s="28"/>
      <c r="H6" s="11"/>
      <c r="I6" s="11"/>
      <c r="J6" s="11"/>
      <c r="K6" s="11"/>
      <c r="L6" s="11"/>
      <c r="M6" s="11"/>
      <c r="N6" s="11"/>
      <c r="O6" s="5"/>
      <c r="P6" s="11"/>
      <c r="Q6" s="11"/>
      <c r="S6" s="11"/>
      <c r="T6" s="1"/>
      <c r="W6" s="35"/>
    </row>
    <row r="7" spans="1:23" ht="28.5" customHeight="1" x14ac:dyDescent="0.3">
      <c r="A7" s="115" t="s">
        <v>33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"/>
    </row>
    <row r="8" spans="1:23" x14ac:dyDescent="0.3">
      <c r="B8" s="30"/>
      <c r="C8" s="30"/>
      <c r="D8" s="30"/>
      <c r="E8" s="30"/>
      <c r="F8" s="30"/>
      <c r="G8" s="30"/>
      <c r="O8" s="25"/>
    </row>
    <row r="9" spans="1:23" x14ac:dyDescent="0.3">
      <c r="I9" s="35" t="b">
        <f>H4+I4+J4=H5</f>
        <v>1</v>
      </c>
      <c r="L9" s="35" t="b">
        <f>K4+L4+M4=K5</f>
        <v>1</v>
      </c>
    </row>
  </sheetData>
  <mergeCells count="18">
    <mergeCell ref="D1:D2"/>
    <mergeCell ref="E1:E2"/>
    <mergeCell ref="A7:S7"/>
    <mergeCell ref="P1:P2"/>
    <mergeCell ref="Q1:Q2"/>
    <mergeCell ref="R1:R2"/>
    <mergeCell ref="A4:G4"/>
    <mergeCell ref="H5:J5"/>
    <mergeCell ref="K5:M5"/>
    <mergeCell ref="F1:F2"/>
    <mergeCell ref="G1:G2"/>
    <mergeCell ref="H1:J1"/>
    <mergeCell ref="K1:M1"/>
    <mergeCell ref="N1:N2"/>
    <mergeCell ref="O1:O2"/>
    <mergeCell ref="A1:A2"/>
    <mergeCell ref="B1:B2"/>
    <mergeCell ref="C1:C2"/>
  </mergeCells>
  <conditionalFormatting sqref="T3:W4">
    <cfRule type="cellIs" dxfId="15" priority="9" operator="equal">
      <formula>FALSE</formula>
    </cfRule>
  </conditionalFormatting>
  <conditionalFormatting sqref="T3:V4">
    <cfRule type="containsText" dxfId="14" priority="7" operator="containsText" text="fałsz">
      <formula>NOT(ISERROR(SEARCH("fałsz",T3)))</formula>
    </cfRule>
  </conditionalFormatting>
  <conditionalFormatting sqref="W6">
    <cfRule type="cellIs" dxfId="13" priority="6" operator="equal">
      <formula>FALSE</formula>
    </cfRule>
  </conditionalFormatting>
  <conditionalFormatting sqref="W6">
    <cfRule type="cellIs" dxfId="12" priority="5" operator="equal">
      <formula>FALSE</formula>
    </cfRule>
  </conditionalFormatting>
  <conditionalFormatting sqref="I9">
    <cfRule type="cellIs" dxfId="11" priority="4" operator="equal">
      <formula>FALSE</formula>
    </cfRule>
  </conditionalFormatting>
  <conditionalFormatting sqref="I9">
    <cfRule type="cellIs" dxfId="10" priority="3" operator="equal">
      <formula>FALSE</formula>
    </cfRule>
  </conditionalFormatting>
  <conditionalFormatting sqref="L9">
    <cfRule type="cellIs" dxfId="9" priority="2" operator="equal">
      <formula>FALSE</formula>
    </cfRule>
  </conditionalFormatting>
  <conditionalFormatting sqref="L9">
    <cfRule type="cellIs" dxfId="8" priority="1" operator="equal">
      <formula>FALSE</formula>
    </cfRule>
  </conditionalFormatting>
  <dataValidations count="2">
    <dataValidation type="list" allowBlank="1" showInputMessage="1" showErrorMessage="1" sqref="C3" xr:uid="{00000000-0002-0000-0300-000000000000}">
      <formula1>"N"</formula1>
    </dataValidation>
    <dataValidation type="list" allowBlank="1" showInputMessage="1" showErrorMessage="1" sqref="G3" xr:uid="{00000000-0002-0000-0300-000001000000}">
      <formula1>"B , P , R"</formula1>
    </dataValidation>
  </dataValidations>
  <pageMargins left="0.23622047244094491" right="0.23622047244094491" top="0.74803149606299213" bottom="0.74803149606299213" header="0.31496062992125984" footer="0.31496062992125984"/>
  <pageSetup paperSize="8" scale="68" fitToHeight="0" orientation="landscape" r:id="rId1"/>
  <headerFooter>
    <oddHeader>&amp;LWojewództwo &amp;KFF0000Opolskie&amp;K01+000-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9"/>
  <sheetViews>
    <sheetView showGridLines="0" view="pageBreakPreview" zoomScale="85" zoomScaleNormal="78" zoomScaleSheetLayoutView="85" workbookViewId="0">
      <selection sqref="A1:A2"/>
    </sheetView>
  </sheetViews>
  <sheetFormatPr defaultColWidth="9.21875" defaultRowHeight="14.4" x14ac:dyDescent="0.3"/>
  <cols>
    <col min="1" max="15" width="15.77734375" style="3" customWidth="1"/>
    <col min="16" max="16" width="15.77734375" style="4" customWidth="1"/>
    <col min="17" max="18" width="15.77734375" style="3" customWidth="1"/>
    <col min="19" max="19" width="15.77734375" style="1" customWidth="1"/>
    <col min="20" max="20" width="15.77734375" style="3" customWidth="1"/>
    <col min="21" max="21" width="15.77734375" style="32" customWidth="1"/>
    <col min="22" max="23" width="15.77734375" style="1" customWidth="1"/>
    <col min="24" max="24" width="15.77734375" style="32" customWidth="1"/>
    <col min="25" max="16384" width="9.21875" style="3"/>
  </cols>
  <sheetData>
    <row r="1" spans="1:24" ht="33.75" customHeight="1" x14ac:dyDescent="0.3">
      <c r="A1" s="116" t="s">
        <v>4</v>
      </c>
      <c r="B1" s="116" t="s">
        <v>5</v>
      </c>
      <c r="C1" s="126" t="s">
        <v>36</v>
      </c>
      <c r="D1" s="117" t="s">
        <v>6</v>
      </c>
      <c r="E1" s="117" t="s">
        <v>26</v>
      </c>
      <c r="F1" s="117" t="s">
        <v>12</v>
      </c>
      <c r="G1" s="117" t="s">
        <v>7</v>
      </c>
      <c r="H1" s="116" t="s">
        <v>21</v>
      </c>
      <c r="I1" s="122" t="s">
        <v>44</v>
      </c>
      <c r="J1" s="123"/>
      <c r="K1" s="124"/>
      <c r="L1" s="122" t="s">
        <v>40</v>
      </c>
      <c r="M1" s="123"/>
      <c r="N1" s="124"/>
      <c r="O1" s="116" t="s">
        <v>20</v>
      </c>
      <c r="P1" s="125" t="s">
        <v>8</v>
      </c>
      <c r="Q1" s="116" t="s">
        <v>13</v>
      </c>
      <c r="R1" s="117" t="s">
        <v>10</v>
      </c>
      <c r="S1" s="116" t="s">
        <v>9</v>
      </c>
      <c r="T1" s="95" t="s">
        <v>35</v>
      </c>
      <c r="U1" s="1"/>
    </row>
    <row r="2" spans="1:24" ht="48" customHeight="1" x14ac:dyDescent="0.3">
      <c r="A2" s="116"/>
      <c r="B2" s="116"/>
      <c r="C2" s="127"/>
      <c r="D2" s="118"/>
      <c r="E2" s="118"/>
      <c r="F2" s="118"/>
      <c r="G2" s="118"/>
      <c r="H2" s="116"/>
      <c r="I2" s="95" t="s">
        <v>41</v>
      </c>
      <c r="J2" s="95" t="s">
        <v>42</v>
      </c>
      <c r="K2" s="95" t="s">
        <v>43</v>
      </c>
      <c r="L2" s="95" t="s">
        <v>37</v>
      </c>
      <c r="M2" s="95" t="s">
        <v>38</v>
      </c>
      <c r="N2" s="95" t="s">
        <v>39</v>
      </c>
      <c r="O2" s="116"/>
      <c r="P2" s="125"/>
      <c r="Q2" s="116"/>
      <c r="R2" s="118"/>
      <c r="S2" s="116"/>
      <c r="T2" s="95">
        <v>2023</v>
      </c>
      <c r="U2" s="1" t="s">
        <v>22</v>
      </c>
      <c r="V2" s="1" t="s">
        <v>23</v>
      </c>
      <c r="W2" s="1" t="s">
        <v>24</v>
      </c>
      <c r="X2" s="33" t="s">
        <v>25</v>
      </c>
    </row>
    <row r="3" spans="1:24" ht="30" customHeight="1" x14ac:dyDescent="0.3">
      <c r="A3" s="38"/>
      <c r="B3" s="38"/>
      <c r="C3" s="39"/>
      <c r="D3" s="40"/>
      <c r="E3" s="40"/>
      <c r="F3" s="40"/>
      <c r="G3" s="38"/>
      <c r="H3" s="98"/>
      <c r="I3" s="41"/>
      <c r="J3" s="41"/>
      <c r="K3" s="41"/>
      <c r="L3" s="96"/>
      <c r="M3" s="96"/>
      <c r="N3" s="96"/>
      <c r="O3" s="42"/>
      <c r="P3" s="36"/>
      <c r="Q3" s="36"/>
      <c r="R3" s="43"/>
      <c r="S3" s="44"/>
      <c r="T3" s="43"/>
      <c r="U3" s="1" t="b">
        <f t="shared" ref="U3" si="0">Q3=SUM(T3:T3)</f>
        <v>1</v>
      </c>
      <c r="V3" s="34" t="e">
        <f>ROUND(Q3/P3,4)</f>
        <v>#DIV/0!</v>
      </c>
      <c r="W3" s="35" t="e">
        <f>V3=S3</f>
        <v>#DIV/0!</v>
      </c>
      <c r="X3" s="35" t="b">
        <f t="shared" ref="X3" si="1">P3=Q3+R3</f>
        <v>1</v>
      </c>
    </row>
    <row r="4" spans="1:24" ht="20.100000000000001" customHeight="1" x14ac:dyDescent="0.3">
      <c r="A4" s="119" t="s">
        <v>34</v>
      </c>
      <c r="B4" s="119"/>
      <c r="C4" s="119"/>
      <c r="D4" s="119"/>
      <c r="E4" s="119"/>
      <c r="F4" s="119"/>
      <c r="G4" s="119"/>
      <c r="H4" s="119"/>
      <c r="I4" s="50">
        <f t="shared" ref="I4:N4" si="2">SUM(I3:I3)</f>
        <v>0</v>
      </c>
      <c r="J4" s="50">
        <f t="shared" si="2"/>
        <v>0</v>
      </c>
      <c r="K4" s="50">
        <f t="shared" si="2"/>
        <v>0</v>
      </c>
      <c r="L4" s="97">
        <f t="shared" si="2"/>
        <v>0</v>
      </c>
      <c r="M4" s="97">
        <f t="shared" si="2"/>
        <v>0</v>
      </c>
      <c r="N4" s="97">
        <f t="shared" si="2"/>
        <v>0</v>
      </c>
      <c r="O4" s="51" t="s">
        <v>11</v>
      </c>
      <c r="P4" s="52">
        <f>SUM(P3:P3)</f>
        <v>0</v>
      </c>
      <c r="Q4" s="52">
        <f>SUM(Q3:Q3)</f>
        <v>0</v>
      </c>
      <c r="R4" s="52">
        <f>SUM(R3:R3)</f>
        <v>0</v>
      </c>
      <c r="S4" s="54" t="s">
        <v>11</v>
      </c>
      <c r="T4" s="53">
        <f>SUM(T3:T3)</f>
        <v>0</v>
      </c>
      <c r="U4" s="1" t="b">
        <f>Q4=SUM(T4:T4)</f>
        <v>1</v>
      </c>
      <c r="V4" s="34" t="e">
        <f>ROUND(Q4/P4,4)</f>
        <v>#DIV/0!</v>
      </c>
      <c r="W4" s="35" t="s">
        <v>11</v>
      </c>
      <c r="X4" s="35" t="b">
        <f>P4=Q4+R4</f>
        <v>1</v>
      </c>
    </row>
    <row r="5" spans="1:24" ht="20.100000000000001" customHeight="1" x14ac:dyDescent="0.3">
      <c r="A5" s="29"/>
      <c r="B5" s="29"/>
      <c r="C5" s="29"/>
      <c r="D5" s="29"/>
      <c r="E5" s="29"/>
      <c r="F5" s="29"/>
      <c r="G5" s="29"/>
      <c r="H5" s="29"/>
      <c r="I5" s="120">
        <f>I4+J4+K4</f>
        <v>0</v>
      </c>
      <c r="J5" s="120"/>
      <c r="K5" s="120"/>
      <c r="L5" s="121">
        <f>L4+M4+N4</f>
        <v>0</v>
      </c>
      <c r="M5" s="121"/>
      <c r="N5" s="121"/>
    </row>
    <row r="6" spans="1:24" ht="20.100000000000001" customHeight="1" x14ac:dyDescent="0.3">
      <c r="A6" s="28" t="s">
        <v>45</v>
      </c>
      <c r="B6" s="28"/>
      <c r="C6" s="28"/>
      <c r="D6" s="28"/>
      <c r="E6" s="28"/>
      <c r="F6" s="28"/>
      <c r="G6" s="28"/>
      <c r="H6" s="28"/>
      <c r="I6" s="11"/>
      <c r="J6" s="11"/>
      <c r="K6" s="11"/>
      <c r="L6" s="11"/>
      <c r="M6" s="11"/>
      <c r="N6" s="11"/>
      <c r="O6" s="11"/>
      <c r="P6" s="5"/>
      <c r="Q6" s="11"/>
      <c r="R6" s="11"/>
      <c r="T6" s="11"/>
      <c r="U6" s="1"/>
      <c r="X6" s="35"/>
    </row>
    <row r="7" spans="1:24" ht="28.5" customHeight="1" x14ac:dyDescent="0.3">
      <c r="A7" s="115" t="s">
        <v>33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"/>
    </row>
    <row r="8" spans="1:24" x14ac:dyDescent="0.3">
      <c r="B8" s="30"/>
      <c r="C8" s="30"/>
      <c r="D8" s="30"/>
      <c r="E8" s="30"/>
      <c r="F8" s="30"/>
      <c r="G8" s="30"/>
      <c r="H8" s="30"/>
      <c r="P8" s="25"/>
    </row>
    <row r="9" spans="1:24" x14ac:dyDescent="0.3">
      <c r="J9" s="35" t="b">
        <f>I4+J4+K4=I5</f>
        <v>1</v>
      </c>
      <c r="M9" s="35" t="b">
        <f>L4+M4+N4=L5</f>
        <v>1</v>
      </c>
    </row>
  </sheetData>
  <mergeCells count="19">
    <mergeCell ref="F1:F2"/>
    <mergeCell ref="A7:T7"/>
    <mergeCell ref="Q1:Q2"/>
    <mergeCell ref="R1:R2"/>
    <mergeCell ref="S1:S2"/>
    <mergeCell ref="A4:H4"/>
    <mergeCell ref="I5:K5"/>
    <mergeCell ref="L5:N5"/>
    <mergeCell ref="G1:G2"/>
    <mergeCell ref="H1:H2"/>
    <mergeCell ref="I1:K1"/>
    <mergeCell ref="L1:N1"/>
    <mergeCell ref="O1:O2"/>
    <mergeCell ref="P1:P2"/>
    <mergeCell ref="A1:A2"/>
    <mergeCell ref="B1:B2"/>
    <mergeCell ref="C1:C2"/>
    <mergeCell ref="D1:D2"/>
    <mergeCell ref="E1:E2"/>
  </mergeCells>
  <conditionalFormatting sqref="U3:X4">
    <cfRule type="cellIs" dxfId="7" priority="9" operator="equal">
      <formula>FALSE</formula>
    </cfRule>
  </conditionalFormatting>
  <conditionalFormatting sqref="U3:W4">
    <cfRule type="containsText" dxfId="6" priority="7" operator="containsText" text="fałsz">
      <formula>NOT(ISERROR(SEARCH("fałsz",U3)))</formula>
    </cfRule>
  </conditionalFormatting>
  <conditionalFormatting sqref="X6">
    <cfRule type="cellIs" dxfId="5" priority="6" operator="equal">
      <formula>FALSE</formula>
    </cfRule>
  </conditionalFormatting>
  <conditionalFormatting sqref="X6">
    <cfRule type="cellIs" dxfId="4" priority="5" operator="equal">
      <formula>FALSE</formula>
    </cfRule>
  </conditionalFormatting>
  <conditionalFormatting sqref="J9">
    <cfRule type="cellIs" dxfId="3" priority="4" operator="equal">
      <formula>FALSE</formula>
    </cfRule>
  </conditionalFormatting>
  <conditionalFormatting sqref="J9">
    <cfRule type="cellIs" dxfId="2" priority="3" operator="equal">
      <formula>FALSE</formula>
    </cfRule>
  </conditionalFormatting>
  <conditionalFormatting sqref="M9">
    <cfRule type="cellIs" dxfId="1" priority="2" operator="equal">
      <formula>FALSE</formula>
    </cfRule>
  </conditionalFormatting>
  <conditionalFormatting sqref="M9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" xr:uid="{00000000-0002-0000-0500-000000000000}">
      <formula1>"B , P , R"</formula1>
    </dataValidation>
    <dataValidation type="list" allowBlank="1" showInputMessage="1" showErrorMessage="1" sqref="C3" xr:uid="{00000000-0002-0000-05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Header>&amp;LWojewództwo &amp;KFF0000Opolskie&amp;K01+000 -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2023-04-04T10:08:38Z</cp:lastPrinted>
  <dcterms:created xsi:type="dcterms:W3CDTF">2019-02-25T10:53:14Z</dcterms:created>
  <dcterms:modified xsi:type="dcterms:W3CDTF">2023-07-05T10:12:26Z</dcterms:modified>
</cp:coreProperties>
</file>