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ger\bfk\WZNiW\POŻYCZKI\Aktualizacja na stornie internetowej - RSI\12.2023- aktualizacja na stronie internetowej\"/>
    </mc:Choice>
  </mc:AlternateContent>
  <bookViews>
    <workbookView xWindow="0" yWindow="0" windowWidth="25200" windowHeight="11850" activeTab="3"/>
  </bookViews>
  <sheets>
    <sheet name="INSTRUKCJA" sheetId="4" r:id="rId1"/>
    <sheet name="Raty roczne" sheetId="1" r:id="rId2"/>
    <sheet name="Raty półroczne" sheetId="2" r:id="rId3"/>
    <sheet name="Raty kwartalne" sheetId="3" r:id="rId4"/>
  </sheets>
  <definedNames>
    <definedName name="NIE">'Raty roczne'!$L$9</definedName>
    <definedName name="TAK">'Raty roczne'!$L$9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3" l="1"/>
  <c r="C8" i="3"/>
  <c r="C9" i="2"/>
  <c r="C8" i="2"/>
  <c r="C9" i="1"/>
  <c r="E20" i="3" l="1"/>
  <c r="E26" i="3"/>
  <c r="E32" i="3"/>
  <c r="D7" i="3"/>
  <c r="E21" i="3" s="1"/>
  <c r="E22" i="2"/>
  <c r="D7" i="2"/>
  <c r="E17" i="2" s="1"/>
  <c r="E21" i="2" l="1"/>
  <c r="E16" i="2"/>
  <c r="E20" i="2"/>
  <c r="E25" i="2"/>
  <c r="E19" i="2"/>
  <c r="E24" i="2"/>
  <c r="E18" i="2"/>
  <c r="E23" i="2"/>
  <c r="E31" i="3"/>
  <c r="E25" i="3"/>
  <c r="E19" i="3"/>
  <c r="E16" i="3"/>
  <c r="E30" i="3"/>
  <c r="E24" i="3"/>
  <c r="E18" i="3"/>
  <c r="E35" i="3"/>
  <c r="E29" i="3"/>
  <c r="E23" i="3"/>
  <c r="E17" i="3"/>
  <c r="E34" i="3"/>
  <c r="E28" i="3"/>
  <c r="E22" i="3"/>
  <c r="E33" i="3"/>
  <c r="E27" i="3"/>
  <c r="D9" i="3"/>
  <c r="G26" i="3" s="1"/>
  <c r="D8" i="3"/>
  <c r="B16" i="3"/>
  <c r="C11" i="3"/>
  <c r="C22" i="3" s="1"/>
  <c r="K22" i="3" s="1"/>
  <c r="D9" i="2"/>
  <c r="G20" i="2" s="1"/>
  <c r="D8" i="2"/>
  <c r="B16" i="2"/>
  <c r="C11" i="2"/>
  <c r="C19" i="2" s="1"/>
  <c r="K19" i="2" s="1"/>
  <c r="C11" i="1"/>
  <c r="C16" i="1" s="1"/>
  <c r="K16" i="1" s="1"/>
  <c r="G17" i="1"/>
  <c r="G18" i="1"/>
  <c r="G19" i="1"/>
  <c r="G20" i="1"/>
  <c r="G16" i="1"/>
  <c r="B16" i="1"/>
  <c r="D16" i="1" s="1"/>
  <c r="G23" i="2" l="1"/>
  <c r="G19" i="2"/>
  <c r="G18" i="2"/>
  <c r="G25" i="2"/>
  <c r="G24" i="2"/>
  <c r="L16" i="3"/>
  <c r="G17" i="2"/>
  <c r="D16" i="2"/>
  <c r="D16" i="3"/>
  <c r="G35" i="3"/>
  <c r="G29" i="3"/>
  <c r="G30" i="3"/>
  <c r="G19" i="3"/>
  <c r="G34" i="3"/>
  <c r="G28" i="3"/>
  <c r="G33" i="3"/>
  <c r="F16" i="3"/>
  <c r="G31" i="3"/>
  <c r="G20" i="3"/>
  <c r="G27" i="3"/>
  <c r="G24" i="3"/>
  <c r="G25" i="3"/>
  <c r="G32" i="3"/>
  <c r="G22" i="2"/>
  <c r="G16" i="2"/>
  <c r="G21" i="2"/>
  <c r="C23" i="2"/>
  <c r="K23" i="2" s="1"/>
  <c r="E16" i="1"/>
  <c r="C18" i="3"/>
  <c r="K18" i="3" s="1"/>
  <c r="C34" i="3"/>
  <c r="K34" i="3" s="1"/>
  <c r="C19" i="3"/>
  <c r="K19" i="3" s="1"/>
  <c r="C26" i="3"/>
  <c r="K26" i="3" s="1"/>
  <c r="C29" i="3"/>
  <c r="K29" i="3" s="1"/>
  <c r="C32" i="3"/>
  <c r="K32" i="3" s="1"/>
  <c r="C24" i="3"/>
  <c r="K24" i="3" s="1"/>
  <c r="C35" i="3"/>
  <c r="K35" i="3" s="1"/>
  <c r="C28" i="3"/>
  <c r="K28" i="3" s="1"/>
  <c r="C25" i="3"/>
  <c r="K25" i="3" s="1"/>
  <c r="C31" i="3"/>
  <c r="K31" i="3" s="1"/>
  <c r="C17" i="3"/>
  <c r="K17" i="3" s="1"/>
  <c r="C33" i="3"/>
  <c r="K33" i="3" s="1"/>
  <c r="C30" i="3"/>
  <c r="K30" i="3" s="1"/>
  <c r="C27" i="3"/>
  <c r="K27" i="3" s="1"/>
  <c r="C23" i="3"/>
  <c r="K23" i="3" s="1"/>
  <c r="G21" i="3"/>
  <c r="G16" i="3"/>
  <c r="C20" i="3"/>
  <c r="K20" i="3" s="1"/>
  <c r="G22" i="3"/>
  <c r="G17" i="3"/>
  <c r="C21" i="3"/>
  <c r="K21" i="3" s="1"/>
  <c r="G23" i="3"/>
  <c r="C16" i="3"/>
  <c r="G18" i="3"/>
  <c r="C24" i="2"/>
  <c r="K24" i="2" s="1"/>
  <c r="C18" i="2"/>
  <c r="K18" i="2" s="1"/>
  <c r="C17" i="2"/>
  <c r="K17" i="2" s="1"/>
  <c r="C19" i="1"/>
  <c r="K19" i="1" s="1"/>
  <c r="C20" i="1"/>
  <c r="K20" i="1" s="1"/>
  <c r="C18" i="1"/>
  <c r="K18" i="1" s="1"/>
  <c r="C17" i="1"/>
  <c r="K17" i="1" s="1"/>
  <c r="C22" i="2"/>
  <c r="K22" i="2" s="1"/>
  <c r="C21" i="2"/>
  <c r="K21" i="2" s="1"/>
  <c r="C16" i="2"/>
  <c r="C20" i="2"/>
  <c r="K20" i="2" s="1"/>
  <c r="C25" i="2"/>
  <c r="K25" i="2" s="1"/>
  <c r="B17" i="1"/>
  <c r="H16" i="3" l="1"/>
  <c r="B17" i="2"/>
  <c r="D17" i="2" s="1"/>
  <c r="K16" i="2"/>
  <c r="F16" i="1"/>
  <c r="H16" i="1" s="1"/>
  <c r="L16" i="1"/>
  <c r="M16" i="1" s="1"/>
  <c r="B17" i="3"/>
  <c r="B18" i="3" s="1"/>
  <c r="K16" i="3"/>
  <c r="M16" i="3" s="1"/>
  <c r="F16" i="2"/>
  <c r="H16" i="2" s="1"/>
  <c r="L16" i="2"/>
  <c r="M16" i="2" s="1"/>
  <c r="D17" i="3"/>
  <c r="B18" i="2"/>
  <c r="D17" i="1"/>
  <c r="E17" i="1"/>
  <c r="L17" i="1" s="1"/>
  <c r="M17" i="1" s="1"/>
  <c r="B18" i="1"/>
  <c r="L17" i="2" l="1"/>
  <c r="M17" i="2" s="1"/>
  <c r="L17" i="3"/>
  <c r="M17" i="3" s="1"/>
  <c r="L18" i="3"/>
  <c r="M18" i="3" s="1"/>
  <c r="D18" i="3"/>
  <c r="B19" i="3"/>
  <c r="B19" i="2"/>
  <c r="D19" i="2" s="1"/>
  <c r="D18" i="2"/>
  <c r="F17" i="2"/>
  <c r="H17" i="2" s="1"/>
  <c r="L18" i="2"/>
  <c r="M18" i="2" s="1"/>
  <c r="F17" i="1"/>
  <c r="H17" i="1" s="1"/>
  <c r="E18" i="1"/>
  <c r="L18" i="1" s="1"/>
  <c r="M18" i="1" s="1"/>
  <c r="D18" i="1"/>
  <c r="B19" i="1"/>
  <c r="F17" i="3" l="1"/>
  <c r="H17" i="3" s="1"/>
  <c r="F18" i="3"/>
  <c r="H18" i="3" s="1"/>
  <c r="L19" i="3"/>
  <c r="M19" i="3" s="1"/>
  <c r="D19" i="3"/>
  <c r="B20" i="3"/>
  <c r="F18" i="2"/>
  <c r="H18" i="2" s="1"/>
  <c r="B20" i="2"/>
  <c r="D20" i="2" s="1"/>
  <c r="B21" i="2"/>
  <c r="D21" i="2" s="1"/>
  <c r="F18" i="1"/>
  <c r="H18" i="1" s="1"/>
  <c r="B20" i="1"/>
  <c r="D19" i="1"/>
  <c r="E19" i="1"/>
  <c r="L19" i="1" s="1"/>
  <c r="M19" i="1" s="1"/>
  <c r="L20" i="2" l="1"/>
  <c r="M20" i="2" s="1"/>
  <c r="F19" i="3"/>
  <c r="H19" i="3" s="1"/>
  <c r="F19" i="2"/>
  <c r="H19" i="2" s="1"/>
  <c r="L19" i="2"/>
  <c r="M19" i="2" s="1"/>
  <c r="L20" i="3"/>
  <c r="M20" i="3" s="1"/>
  <c r="D20" i="3"/>
  <c r="B21" i="3"/>
  <c r="B22" i="2"/>
  <c r="D22" i="2" s="1"/>
  <c r="F19" i="1"/>
  <c r="H19" i="1" s="1"/>
  <c r="D20" i="1"/>
  <c r="E20" i="1"/>
  <c r="L20" i="1" s="1"/>
  <c r="M20" i="1" s="1"/>
  <c r="F20" i="2" l="1"/>
  <c r="H20" i="2" s="1"/>
  <c r="F20" i="3"/>
  <c r="H20" i="3" s="1"/>
  <c r="F21" i="2"/>
  <c r="H21" i="2" s="1"/>
  <c r="L21" i="2"/>
  <c r="M21" i="2" s="1"/>
  <c r="D21" i="3"/>
  <c r="B22" i="3"/>
  <c r="L21" i="3"/>
  <c r="M21" i="3" s="1"/>
  <c r="B23" i="2"/>
  <c r="D23" i="2" s="1"/>
  <c r="F20" i="1"/>
  <c r="H20" i="1" s="1"/>
  <c r="H21" i="1" s="1"/>
  <c r="L8" i="1" s="1"/>
  <c r="L9" i="1" s="1"/>
  <c r="F22" i="2" l="1"/>
  <c r="H22" i="2" s="1"/>
  <c r="L22" i="2"/>
  <c r="M22" i="2" s="1"/>
  <c r="D22" i="3"/>
  <c r="B23" i="3"/>
  <c r="L22" i="3"/>
  <c r="M22" i="3" s="1"/>
  <c r="F21" i="3"/>
  <c r="H21" i="3" s="1"/>
  <c r="B24" i="2"/>
  <c r="D24" i="2" s="1"/>
  <c r="F23" i="2" l="1"/>
  <c r="H23" i="2" s="1"/>
  <c r="L23" i="2"/>
  <c r="M23" i="2" s="1"/>
  <c r="F22" i="3"/>
  <c r="H22" i="3" s="1"/>
  <c r="L23" i="3"/>
  <c r="M23" i="3" s="1"/>
  <c r="D23" i="3"/>
  <c r="B24" i="3"/>
  <c r="B25" i="2"/>
  <c r="D25" i="2" s="1"/>
  <c r="L25" i="2" l="1"/>
  <c r="M25" i="2" s="1"/>
  <c r="F24" i="2"/>
  <c r="H24" i="2" s="1"/>
  <c r="L24" i="2"/>
  <c r="M24" i="2" s="1"/>
  <c r="F23" i="3"/>
  <c r="H23" i="3" s="1"/>
  <c r="L24" i="3"/>
  <c r="M24" i="3" s="1"/>
  <c r="D24" i="3"/>
  <c r="B25" i="3"/>
  <c r="B26" i="3" s="1"/>
  <c r="F25" i="2"/>
  <c r="H25" i="2" s="1"/>
  <c r="H26" i="2" s="1"/>
  <c r="L8" i="2" s="1"/>
  <c r="L9" i="2" s="1"/>
  <c r="F24" i="3" l="1"/>
  <c r="H24" i="3" s="1"/>
  <c r="D26" i="3"/>
  <c r="L26" i="3"/>
  <c r="M26" i="3" s="1"/>
  <c r="B27" i="3"/>
  <c r="L25" i="3"/>
  <c r="M25" i="3" s="1"/>
  <c r="D25" i="3"/>
  <c r="F25" i="3" l="1"/>
  <c r="H25" i="3" s="1"/>
  <c r="F26" i="3"/>
  <c r="H26" i="3" s="1"/>
  <c r="B28" i="3"/>
  <c r="D27" i="3"/>
  <c r="L27" i="3"/>
  <c r="M27" i="3" s="1"/>
  <c r="B29" i="3" l="1"/>
  <c r="L28" i="3"/>
  <c r="M28" i="3" s="1"/>
  <c r="D28" i="3"/>
  <c r="F27" i="3"/>
  <c r="H27" i="3" s="1"/>
  <c r="F28" i="3" l="1"/>
  <c r="H28" i="3" s="1"/>
  <c r="L29" i="3"/>
  <c r="M29" i="3" s="1"/>
  <c r="B30" i="3"/>
  <c r="D29" i="3"/>
  <c r="F29" i="3" l="1"/>
  <c r="H29" i="3" s="1"/>
  <c r="B31" i="3"/>
  <c r="D30" i="3"/>
  <c r="L30" i="3"/>
  <c r="M30" i="3" s="1"/>
  <c r="F30" i="3" l="1"/>
  <c r="H30" i="3" s="1"/>
  <c r="B32" i="3"/>
  <c r="L31" i="3"/>
  <c r="M31" i="3" s="1"/>
  <c r="D31" i="3"/>
  <c r="F31" i="3" l="1"/>
  <c r="H31" i="3" s="1"/>
  <c r="L32" i="3"/>
  <c r="M32" i="3" s="1"/>
  <c r="B33" i="3"/>
  <c r="D32" i="3"/>
  <c r="F32" i="3" l="1"/>
  <c r="H32" i="3" s="1"/>
  <c r="B34" i="3"/>
  <c r="D33" i="3"/>
  <c r="L33" i="3"/>
  <c r="M33" i="3" s="1"/>
  <c r="F33" i="3" l="1"/>
  <c r="H33" i="3" s="1"/>
  <c r="L34" i="3"/>
  <c r="M34" i="3" s="1"/>
  <c r="B35" i="3"/>
  <c r="D34" i="3"/>
  <c r="F34" i="3" s="1"/>
  <c r="H34" i="3" s="1"/>
  <c r="L35" i="3" l="1"/>
  <c r="M35" i="3" s="1"/>
  <c r="D35" i="3"/>
  <c r="F35" i="3" l="1"/>
  <c r="H35" i="3" s="1"/>
  <c r="H36" i="3" s="1"/>
  <c r="L8" i="3" s="1"/>
  <c r="L9" i="3" s="1"/>
</calcChain>
</file>

<file path=xl/sharedStrings.xml><?xml version="1.0" encoding="utf-8"?>
<sst xmlns="http://schemas.openxmlformats.org/spreadsheetml/2006/main" count="99" uniqueCount="41">
  <si>
    <t>Kapitał</t>
  </si>
  <si>
    <t>Oprocentowanie</t>
  </si>
  <si>
    <t>Liczba rat</t>
  </si>
  <si>
    <t>Nr okresu</t>
  </si>
  <si>
    <t>Kapitał pozostały do spłaty</t>
  </si>
  <si>
    <t>Stopa referencyjna</t>
  </si>
  <si>
    <t>Stopa dyskontowa</t>
  </si>
  <si>
    <t>% referencyjne</t>
  </si>
  <si>
    <t>różnica%</t>
  </si>
  <si>
    <t>dyskonto</t>
  </si>
  <si>
    <t>EDB</t>
  </si>
  <si>
    <t>Wysokość raty</t>
  </si>
  <si>
    <t>Rata kapitałowa</t>
  </si>
  <si>
    <t>HARMONOGRAM SPŁATY</t>
  </si>
  <si>
    <t>Razem do spłaty na koniec okresu</t>
  </si>
  <si>
    <t>Spłata pożyczki w ratach rocznych</t>
  </si>
  <si>
    <t>Spłata pożyczki w ratach półrocznych</t>
  </si>
  <si>
    <t>Spłata pożyczki w ratach kwartalnych</t>
  </si>
  <si>
    <r>
      <t xml:space="preserve">SZACUNEK WYKORZYSTANIA LIMITU POMOCY DE MINIMIS W </t>
    </r>
    <r>
      <rPr>
        <b/>
        <sz val="16"/>
        <color theme="1"/>
        <rFont val="Calibri"/>
        <family val="2"/>
        <charset val="238"/>
        <scheme val="minor"/>
      </rPr>
      <t xml:space="preserve">ROLNICTWIE </t>
    </r>
    <r>
      <rPr>
        <b/>
        <sz val="14"/>
        <color theme="1"/>
        <rFont val="Calibri"/>
        <family val="2"/>
        <charset val="238"/>
        <scheme val="minor"/>
      </rPr>
      <t>PRZY POŻYCZKACH POMOCOWYCH</t>
    </r>
  </si>
  <si>
    <t>Aktualny średni kurs EURO publikowany przez NBP</t>
  </si>
  <si>
    <t>Pomoc de minimis w rolnictwie z tytułu pożyczki w EURO</t>
  </si>
  <si>
    <r>
      <t xml:space="preserve">Wykorzystanie limitu pomocy </t>
    </r>
    <r>
      <rPr>
        <b/>
        <i/>
        <sz val="14"/>
        <color theme="1"/>
        <rFont val="Calibri"/>
        <family val="2"/>
        <charset val="238"/>
        <scheme val="minor"/>
      </rPr>
      <t xml:space="preserve">de minimis </t>
    </r>
    <r>
      <rPr>
        <b/>
        <sz val="14"/>
        <color theme="1"/>
        <rFont val="Calibri"/>
        <family val="2"/>
        <charset val="238"/>
        <scheme val="minor"/>
      </rPr>
      <t>w rolnictwie przez wnioskodawcę</t>
    </r>
  </si>
  <si>
    <t>Możliwość udzielenia pożyczki na podanych warunkach</t>
  </si>
  <si>
    <t>INSTRUKCJA WYPEŁNIENIA TABELI</t>
  </si>
  <si>
    <t xml:space="preserve"> https://nbp.pl/statystyka-i-sprawozdawczosc/kursy/</t>
  </si>
  <si>
    <t>2. Wybierz spośród skoroszytów na dole strony rodzaj rat, w jakich chcesz spłacać pożyczkę pomocową.</t>
  </si>
  <si>
    <t>3. Uzupełnij wszystkie pola zaznaczone na niebiesko.</t>
  </si>
  <si>
    <t>4. Tabela A kursów średnich walut obcych publikowana jest na sronie Narodowego Banku Polskiego pod adresem</t>
  </si>
  <si>
    <t>Uwaga:</t>
  </si>
  <si>
    <t>Kwota pozyczki nie może przekroczyć 300 000,00 zł.</t>
  </si>
  <si>
    <t>Maksymalny okres spłaty wynosi 5 lat (5 rat rocznych, 10 rat półrocznych, 20 rat kwartalnych).</t>
  </si>
  <si>
    <t>1. Dostosowując odpowiednio takie parametry jak kwota pożyczki, oprocentowanie oraz rodzaj i liczba rat, sprawdzisz, na jakich warunkach możesz się ubiegać o pożyczkę pomocową (LINIA POM2023).</t>
  </si>
  <si>
    <r>
      <t xml:space="preserve">Szacunkowa wartość pomocy </t>
    </r>
    <r>
      <rPr>
        <b/>
        <i/>
        <sz val="14"/>
        <color theme="1"/>
        <rFont val="Calibri"/>
        <family val="2"/>
        <charset val="238"/>
        <scheme val="minor"/>
      </rPr>
      <t xml:space="preserve">de minimis </t>
    </r>
    <r>
      <rPr>
        <b/>
        <sz val="14"/>
        <color theme="1"/>
        <rFont val="Calibri"/>
        <family val="2"/>
        <charset val="238"/>
        <scheme val="minor"/>
      </rPr>
      <t>w rolnictwie dla pożyczki pomocowej</t>
    </r>
  </si>
  <si>
    <r>
      <t xml:space="preserve">Wykorzystany limit pomocy </t>
    </r>
    <r>
      <rPr>
        <b/>
        <i/>
        <sz val="14"/>
        <color theme="1"/>
        <rFont val="Calibri"/>
        <family val="2"/>
        <charset val="238"/>
        <scheme val="minor"/>
      </rPr>
      <t xml:space="preserve">de minimis </t>
    </r>
    <r>
      <rPr>
        <b/>
        <sz val="14"/>
        <color theme="1"/>
        <rFont val="Calibri"/>
        <family val="2"/>
        <charset val="238"/>
        <scheme val="minor"/>
      </rPr>
      <t>w rolnictwie w EURO</t>
    </r>
  </si>
  <si>
    <t xml:space="preserve">5. Sprawdź aktualną stopę bazową pod adresem </t>
  </si>
  <si>
    <t>https://uokik.gov.pl/stopa_referencyjna_i_archiwum.php</t>
  </si>
  <si>
    <t>a następnie wpisz ją w polu "Stopa bazowa".</t>
  </si>
  <si>
    <t>Oprocentowanie pożyczki zawiera się w przedziale 0% - stopa referencyjna.</t>
  </si>
  <si>
    <r>
      <t xml:space="preserve">6. W komórce "Wykorzystany limit pomocy </t>
    </r>
    <r>
      <rPr>
        <i/>
        <sz val="14"/>
        <color theme="1"/>
        <rFont val="Calibri"/>
        <family val="2"/>
        <charset val="238"/>
        <scheme val="minor"/>
      </rPr>
      <t xml:space="preserve">de minimis </t>
    </r>
    <r>
      <rPr>
        <sz val="14"/>
        <color theme="1"/>
        <rFont val="Calibri"/>
        <family val="2"/>
        <charset val="238"/>
        <scheme val="minor"/>
      </rPr>
      <t>w rolnictwie w EURO" wpisujesz kwotę limitu, jaki już wykorzystałeś.</t>
    </r>
  </si>
  <si>
    <r>
      <t xml:space="preserve">7. Jeżeli w komórce zaznaczonej na czerwono pojawi się </t>
    </r>
    <r>
      <rPr>
        <b/>
        <sz val="14"/>
        <color rgb="FFC00000"/>
        <rFont val="Calibri"/>
        <family val="2"/>
        <charset val="238"/>
        <scheme val="minor"/>
      </rPr>
      <t>"PRAWDA"</t>
    </r>
    <r>
      <rPr>
        <sz val="14"/>
        <color theme="1"/>
        <rFont val="Calibri"/>
        <family val="2"/>
        <charset val="238"/>
        <scheme val="minor"/>
      </rPr>
      <t>, oznacza to, że możesz skorzystać z pożyczki pomocowej na podanych przez Ciebie warunkach.</t>
    </r>
  </si>
  <si>
    <t>Stopa bazowa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</si>
</sst>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4"/>
      <color theme="1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10" fontId="2" fillId="0" borderId="0" xfId="1" applyNumberFormat="1" applyFont="1"/>
    <xf numFmtId="0" fontId="4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2" fillId="0" borderId="1" xfId="0" applyFont="1" applyBorder="1"/>
    <xf numFmtId="10" fontId="2" fillId="0" borderId="1" xfId="1" applyNumberFormat="1" applyFont="1" applyBorder="1"/>
    <xf numFmtId="164" fontId="2" fillId="0" borderId="1" xfId="0" applyNumberFormat="1" applyFont="1" applyBorder="1"/>
    <xf numFmtId="4" fontId="2" fillId="0" borderId="1" xfId="0" applyNumberFormat="1" applyFont="1" applyBorder="1"/>
    <xf numFmtId="164" fontId="7" fillId="3" borderId="1" xfId="0" applyNumberFormat="1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4" fontId="11" fillId="0" borderId="1" xfId="0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2" fontId="7" fillId="3" borderId="1" xfId="0" applyNumberFormat="1" applyFont="1" applyFill="1" applyBorder="1"/>
    <xf numFmtId="0" fontId="8" fillId="0" borderId="0" xfId="0" applyFont="1"/>
    <xf numFmtId="0" fontId="9" fillId="0" borderId="0" xfId="0" applyFont="1"/>
    <xf numFmtId="0" fontId="3" fillId="0" borderId="1" xfId="0" applyFont="1" applyFill="1" applyBorder="1"/>
    <xf numFmtId="0" fontId="13" fillId="0" borderId="0" xfId="2" applyFont="1" applyAlignment="1">
      <alignment horizontal="center"/>
    </xf>
    <xf numFmtId="164" fontId="7" fillId="2" borderId="1" xfId="0" applyNumberFormat="1" applyFont="1" applyFill="1" applyBorder="1" applyProtection="1">
      <protection locked="0"/>
    </xf>
    <xf numFmtId="0" fontId="3" fillId="0" borderId="0" xfId="0" applyFont="1" applyProtection="1"/>
    <xf numFmtId="0" fontId="2" fillId="0" borderId="0" xfId="0" applyFont="1" applyProtection="1"/>
    <xf numFmtId="0" fontId="3" fillId="0" borderId="1" xfId="0" applyFont="1" applyFill="1" applyBorder="1" applyProtection="1"/>
    <xf numFmtId="4" fontId="4" fillId="0" borderId="0" xfId="0" applyNumberFormat="1" applyFont="1" applyProtection="1"/>
    <xf numFmtId="4" fontId="5" fillId="0" borderId="0" xfId="0" applyNumberFormat="1" applyFont="1" applyProtection="1"/>
    <xf numFmtId="0" fontId="2" fillId="0" borderId="1" xfId="0" applyFont="1" applyBorder="1" applyProtection="1"/>
    <xf numFmtId="10" fontId="2" fillId="0" borderId="1" xfId="1" applyNumberFormat="1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4" fontId="11" fillId="0" borderId="1" xfId="0" applyNumberFormat="1" applyFont="1" applyFill="1" applyBorder="1" applyProtection="1"/>
    <xf numFmtId="2" fontId="7" fillId="3" borderId="1" xfId="0" applyNumberFormat="1" applyFont="1" applyFill="1" applyBorder="1" applyProtection="1"/>
    <xf numFmtId="164" fontId="2" fillId="0" borderId="1" xfId="0" applyNumberFormat="1" applyFont="1" applyBorder="1" applyProtection="1"/>
    <xf numFmtId="0" fontId="4" fillId="0" borderId="0" xfId="0" applyFont="1" applyProtection="1"/>
    <xf numFmtId="4" fontId="2" fillId="0" borderId="0" xfId="0" applyNumberFormat="1" applyFont="1" applyProtection="1"/>
    <xf numFmtId="0" fontId="3" fillId="4" borderId="1" xfId="0" applyFont="1" applyFill="1" applyBorder="1" applyProtection="1"/>
    <xf numFmtId="0" fontId="3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wrapText="1"/>
    </xf>
    <xf numFmtId="4" fontId="2" fillId="0" borderId="1" xfId="0" applyNumberFormat="1" applyFont="1" applyBorder="1" applyProtection="1"/>
    <xf numFmtId="164" fontId="3" fillId="5" borderId="1" xfId="0" applyNumberFormat="1" applyFont="1" applyFill="1" applyBorder="1" applyProtection="1"/>
    <xf numFmtId="4" fontId="3" fillId="0" borderId="0" xfId="0" applyNumberFormat="1" applyFont="1" applyProtection="1"/>
    <xf numFmtId="0" fontId="6" fillId="0" borderId="0" xfId="0" applyFont="1" applyAlignment="1" applyProtection="1">
      <alignment wrapText="1"/>
    </xf>
    <xf numFmtId="4" fontId="6" fillId="0" borderId="0" xfId="0" applyNumberFormat="1" applyFont="1" applyProtection="1"/>
    <xf numFmtId="10" fontId="7" fillId="2" borderId="1" xfId="1" applyNumberFormat="1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4" fontId="7" fillId="2" borderId="1" xfId="0" applyNumberFormat="1" applyFont="1" applyFill="1" applyBorder="1" applyProtection="1">
      <protection locked="0"/>
    </xf>
    <xf numFmtId="0" fontId="13" fillId="0" borderId="0" xfId="2" applyFont="1" applyAlignment="1">
      <alignment horizontal="center"/>
    </xf>
    <xf numFmtId="0" fontId="13" fillId="0" borderId="0" xfId="2" applyFont="1" applyAlignment="1">
      <alignment horizontal="left"/>
    </xf>
    <xf numFmtId="0" fontId="3" fillId="0" borderId="1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left" wrapText="1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left" wrapText="1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bp.pl/statystyka-i-sprawozdawczosc/kursy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U24"/>
  <sheetViews>
    <sheetView showGridLines="0" workbookViewId="0"/>
  </sheetViews>
  <sheetFormatPr defaultColWidth="9.140625" defaultRowHeight="18.75" x14ac:dyDescent="0.3"/>
  <cols>
    <col min="1" max="9" width="9.140625" style="1"/>
    <col min="10" max="10" width="11.42578125" style="1" customWidth="1"/>
    <col min="11" max="11" width="9.140625" style="1"/>
    <col min="12" max="12" width="11.85546875" style="1" customWidth="1"/>
    <col min="13" max="13" width="6.7109375" style="1" customWidth="1"/>
    <col min="14" max="14" width="4.42578125" style="1" customWidth="1"/>
    <col min="15" max="15" width="6.85546875" style="1" customWidth="1"/>
    <col min="16" max="16384" width="9.140625" style="1"/>
  </cols>
  <sheetData>
    <row r="1" spans="1:21" x14ac:dyDescent="0.3">
      <c r="A1" s="2" t="s">
        <v>23</v>
      </c>
    </row>
    <row r="3" spans="1:21" ht="30" customHeight="1" x14ac:dyDescent="0.3">
      <c r="A3" s="1" t="s">
        <v>31</v>
      </c>
    </row>
    <row r="4" spans="1:21" ht="30" customHeight="1" x14ac:dyDescent="0.3">
      <c r="A4" s="1" t="s">
        <v>25</v>
      </c>
    </row>
    <row r="5" spans="1:21" ht="30" customHeight="1" x14ac:dyDescent="0.3">
      <c r="A5" s="1" t="s">
        <v>26</v>
      </c>
    </row>
    <row r="6" spans="1:21" ht="30" customHeight="1" x14ac:dyDescent="0.3">
      <c r="A6" s="1" t="s">
        <v>27</v>
      </c>
      <c r="O6" s="51" t="s">
        <v>24</v>
      </c>
      <c r="P6" s="51"/>
      <c r="Q6" s="51"/>
      <c r="R6" s="51"/>
      <c r="S6" s="51"/>
      <c r="T6" s="51"/>
      <c r="U6" s="51"/>
    </row>
    <row r="7" spans="1:21" ht="30" customHeight="1" x14ac:dyDescent="0.3">
      <c r="A7" s="1" t="s">
        <v>34</v>
      </c>
      <c r="G7" s="52" t="s">
        <v>35</v>
      </c>
      <c r="H7" s="52"/>
      <c r="I7" s="52"/>
      <c r="J7" s="52"/>
      <c r="K7" s="52"/>
      <c r="L7" s="52"/>
      <c r="M7" s="52"/>
      <c r="N7" s="1" t="s">
        <v>36</v>
      </c>
      <c r="O7" s="23"/>
      <c r="P7" s="23"/>
      <c r="Q7" s="23"/>
      <c r="R7" s="23"/>
      <c r="S7" s="23"/>
      <c r="T7" s="23"/>
      <c r="U7" s="23"/>
    </row>
    <row r="8" spans="1:21" ht="30" customHeight="1" x14ac:dyDescent="0.3">
      <c r="A8" s="1" t="s">
        <v>38</v>
      </c>
    </row>
    <row r="9" spans="1:21" ht="30" customHeight="1" x14ac:dyDescent="0.3">
      <c r="A9" s="1" t="s">
        <v>39</v>
      </c>
    </row>
    <row r="10" spans="1:21" ht="30" customHeight="1" x14ac:dyDescent="0.3"/>
    <row r="11" spans="1:21" x14ac:dyDescent="0.3">
      <c r="A11" s="21" t="s">
        <v>28</v>
      </c>
      <c r="B11" s="20"/>
      <c r="C11" s="20"/>
      <c r="D11" s="20"/>
      <c r="E11" s="20"/>
    </row>
    <row r="12" spans="1:21" x14ac:dyDescent="0.3">
      <c r="A12" s="20" t="s">
        <v>29</v>
      </c>
      <c r="B12" s="20"/>
      <c r="C12" s="20"/>
      <c r="D12" s="20"/>
      <c r="E12" s="20"/>
    </row>
    <row r="13" spans="1:21" x14ac:dyDescent="0.3">
      <c r="A13" s="20" t="s">
        <v>37</v>
      </c>
      <c r="B13" s="20"/>
      <c r="C13" s="20"/>
      <c r="D13" s="20"/>
      <c r="E13" s="20"/>
    </row>
    <row r="14" spans="1:21" x14ac:dyDescent="0.3">
      <c r="A14" s="20" t="s">
        <v>30</v>
      </c>
      <c r="B14" s="20"/>
      <c r="C14" s="20"/>
      <c r="D14" s="20"/>
      <c r="E14" s="20"/>
    </row>
    <row r="24" spans="4:4" x14ac:dyDescent="0.3">
      <c r="D24" s="2"/>
    </row>
  </sheetData>
  <sheetProtection algorithmName="SHA-512" hashValue="5Q80fv71ZmxElKymC0emH8QMRtBSyQKzHl3rmNyy/uCDVt+G4qzf7Bc2Lfc/cAOUbfYQVYw9M5I4aTGL9DPn4A==" saltValue="GbT08VFGNguBEiRARBGRJA==" spinCount="100000" sheet="1" objects="1" scenarios="1" selectLockedCells="1"/>
  <mergeCells count="2">
    <mergeCell ref="O6:U6"/>
    <mergeCell ref="G7:M7"/>
  </mergeCells>
  <hyperlinks>
    <hyperlink ref="O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M26"/>
  <sheetViews>
    <sheetView showGridLines="0" workbookViewId="0">
      <selection activeCell="C6" sqref="C6"/>
    </sheetView>
  </sheetViews>
  <sheetFormatPr defaultColWidth="9.140625" defaultRowHeight="18.75" x14ac:dyDescent="0.3"/>
  <cols>
    <col min="1" max="1" width="14.5703125" style="26" customWidth="1"/>
    <col min="2" max="2" width="34.28515625" style="26" customWidth="1"/>
    <col min="3" max="3" width="22.5703125" style="26" customWidth="1"/>
    <col min="4" max="4" width="22.42578125" style="26" hidden="1" customWidth="1"/>
    <col min="5" max="5" width="26.42578125" style="26" customWidth="1"/>
    <col min="6" max="6" width="18" style="26" hidden="1" customWidth="1"/>
    <col min="7" max="7" width="15.28515625" style="26" hidden="1" customWidth="1"/>
    <col min="8" max="8" width="22" style="26" customWidth="1"/>
    <col min="9" max="9" width="9.140625" style="26"/>
    <col min="10" max="10" width="14.85546875" style="26" customWidth="1"/>
    <col min="11" max="11" width="29.28515625" style="26" customWidth="1"/>
    <col min="12" max="12" width="21.42578125" style="26" customWidth="1"/>
    <col min="13" max="13" width="26.28515625" style="26" customWidth="1"/>
    <col min="14" max="16384" width="9.140625" style="26"/>
  </cols>
  <sheetData>
    <row r="2" spans="1:13" x14ac:dyDescent="0.3">
      <c r="B2" s="27" t="s">
        <v>40</v>
      </c>
      <c r="C2" s="48">
        <v>5.6800000000000003E-2</v>
      </c>
    </row>
    <row r="3" spans="1:13" x14ac:dyDescent="0.3">
      <c r="A3" s="25"/>
    </row>
    <row r="4" spans="1:13" x14ac:dyDescent="0.3">
      <c r="B4" s="25" t="s">
        <v>15</v>
      </c>
      <c r="H4" s="25" t="s">
        <v>21</v>
      </c>
    </row>
    <row r="6" spans="1:13" ht="27.75" customHeight="1" x14ac:dyDescent="0.3">
      <c r="B6" s="27" t="s">
        <v>0</v>
      </c>
      <c r="C6" s="24">
        <v>300000</v>
      </c>
      <c r="F6" s="28"/>
      <c r="G6" s="29"/>
      <c r="H6" s="27" t="s">
        <v>33</v>
      </c>
      <c r="I6" s="27"/>
      <c r="J6" s="27"/>
      <c r="K6" s="27"/>
      <c r="L6" s="50">
        <v>0</v>
      </c>
    </row>
    <row r="7" spans="1:13" ht="27.75" customHeight="1" x14ac:dyDescent="0.3">
      <c r="B7" s="27" t="s">
        <v>1</v>
      </c>
      <c r="C7" s="48">
        <v>0</v>
      </c>
      <c r="H7" s="27" t="s">
        <v>19</v>
      </c>
      <c r="I7" s="27"/>
      <c r="J7" s="27"/>
      <c r="K7" s="27"/>
      <c r="L7" s="50">
        <v>4.5999999999999996</v>
      </c>
    </row>
    <row r="8" spans="1:13" ht="27.75" customHeight="1" x14ac:dyDescent="0.3">
      <c r="B8" s="30" t="s">
        <v>5</v>
      </c>
      <c r="C8" s="31">
        <f>+C2+0.01</f>
        <v>6.6799999999999998E-2</v>
      </c>
      <c r="H8" s="32" t="s">
        <v>20</v>
      </c>
      <c r="I8" s="33"/>
      <c r="J8" s="33"/>
      <c r="K8" s="34"/>
      <c r="L8" s="35">
        <f>+H21/L7</f>
        <v>11275.185030027133</v>
      </c>
    </row>
    <row r="9" spans="1:13" ht="27.75" customHeight="1" x14ac:dyDescent="0.3">
      <c r="B9" s="30" t="s">
        <v>6</v>
      </c>
      <c r="C9" s="31">
        <f>+C2+0.01</f>
        <v>6.6799999999999998E-2</v>
      </c>
      <c r="H9" s="32" t="s">
        <v>22</v>
      </c>
      <c r="I9" s="33"/>
      <c r="J9" s="33"/>
      <c r="K9" s="34"/>
      <c r="L9" s="36" t="b">
        <f>IF(20000-(L6+L8)&gt;=0,TRUE,FALSE)</f>
        <v>1</v>
      </c>
    </row>
    <row r="10" spans="1:13" ht="27.75" customHeight="1" x14ac:dyDescent="0.3">
      <c r="B10" s="27" t="s">
        <v>2</v>
      </c>
      <c r="C10" s="49">
        <v>5</v>
      </c>
    </row>
    <row r="11" spans="1:13" ht="27.75" customHeight="1" x14ac:dyDescent="0.3">
      <c r="B11" s="30" t="s">
        <v>11</v>
      </c>
      <c r="C11" s="37">
        <f>+C6/C10</f>
        <v>60000</v>
      </c>
    </row>
    <row r="12" spans="1:13" x14ac:dyDescent="0.3">
      <c r="C12" s="38"/>
    </row>
    <row r="14" spans="1:13" ht="39.75" customHeight="1" x14ac:dyDescent="0.3">
      <c r="A14" s="54" t="s">
        <v>18</v>
      </c>
      <c r="B14" s="54"/>
      <c r="C14" s="54"/>
      <c r="D14" s="54"/>
      <c r="E14" s="54"/>
      <c r="F14" s="54"/>
      <c r="G14" s="54"/>
      <c r="H14" s="54"/>
      <c r="J14" s="25" t="s">
        <v>13</v>
      </c>
      <c r="K14" s="39"/>
    </row>
    <row r="15" spans="1:13" s="25" customFormat="1" ht="38.25" customHeight="1" x14ac:dyDescent="0.3">
      <c r="A15" s="40" t="s">
        <v>3</v>
      </c>
      <c r="B15" s="41" t="s">
        <v>4</v>
      </c>
      <c r="C15" s="41" t="s">
        <v>12</v>
      </c>
      <c r="D15" s="41" t="s">
        <v>7</v>
      </c>
      <c r="E15" s="41" t="s">
        <v>1</v>
      </c>
      <c r="F15" s="41" t="s">
        <v>8</v>
      </c>
      <c r="G15" s="41" t="s">
        <v>9</v>
      </c>
      <c r="H15" s="41" t="s">
        <v>10</v>
      </c>
      <c r="J15" s="40" t="s">
        <v>3</v>
      </c>
      <c r="K15" s="41" t="s">
        <v>12</v>
      </c>
      <c r="L15" s="41" t="s">
        <v>1</v>
      </c>
      <c r="M15" s="42" t="s">
        <v>14</v>
      </c>
    </row>
    <row r="16" spans="1:13" x14ac:dyDescent="0.3">
      <c r="A16" s="30">
        <v>1</v>
      </c>
      <c r="B16" s="37">
        <f>+C6</f>
        <v>300000</v>
      </c>
      <c r="C16" s="37">
        <f>IF(A16&lt;=$C$10,$C$11,0)</f>
        <v>60000</v>
      </c>
      <c r="D16" s="37">
        <f>+B16*$C$8</f>
        <v>20040</v>
      </c>
      <c r="E16" s="37">
        <f>+B16*$C$7</f>
        <v>0</v>
      </c>
      <c r="F16" s="37">
        <f>+D16-E16</f>
        <v>20040</v>
      </c>
      <c r="G16" s="43">
        <f>1/(1+$C$9)^A16</f>
        <v>0.9373828271466067</v>
      </c>
      <c r="H16" s="37">
        <f>+G16*F16</f>
        <v>18785.151856017997</v>
      </c>
      <c r="I16" s="39"/>
      <c r="J16" s="30">
        <v>1</v>
      </c>
      <c r="K16" s="37">
        <f>+C16</f>
        <v>60000</v>
      </c>
      <c r="L16" s="37">
        <f>+E16</f>
        <v>0</v>
      </c>
      <c r="M16" s="37">
        <f>+K16+L16</f>
        <v>60000</v>
      </c>
    </row>
    <row r="17" spans="1:13" x14ac:dyDescent="0.3">
      <c r="A17" s="30">
        <v>2</v>
      </c>
      <c r="B17" s="37">
        <f>+B16-C16</f>
        <v>240000</v>
      </c>
      <c r="C17" s="37">
        <f t="shared" ref="C17:C20" si="0">IF(A17&lt;=$C$10,$C$11,0)</f>
        <v>60000</v>
      </c>
      <c r="D17" s="37">
        <f t="shared" ref="D17:D20" si="1">+B17*$C$8</f>
        <v>16032</v>
      </c>
      <c r="E17" s="37">
        <f t="shared" ref="E17:E20" si="2">+B17*$C$7</f>
        <v>0</v>
      </c>
      <c r="F17" s="37">
        <f t="shared" ref="F17:F20" si="3">+D17-E17</f>
        <v>16032</v>
      </c>
      <c r="G17" s="43">
        <f t="shared" ref="G17:G20" si="4">1/(1+$C$9)^A17</f>
        <v>0.87868656462936512</v>
      </c>
      <c r="H17" s="37">
        <f t="shared" ref="H17:H20" si="5">+G17*F17</f>
        <v>14087.103004137982</v>
      </c>
      <c r="I17" s="39"/>
      <c r="J17" s="30">
        <v>2</v>
      </c>
      <c r="K17" s="37">
        <f>+C17</f>
        <v>60000</v>
      </c>
      <c r="L17" s="37">
        <f>+E17</f>
        <v>0</v>
      </c>
      <c r="M17" s="37">
        <f t="shared" ref="M17:M20" si="6">+K17+L17</f>
        <v>60000</v>
      </c>
    </row>
    <row r="18" spans="1:13" x14ac:dyDescent="0.3">
      <c r="A18" s="30">
        <v>3</v>
      </c>
      <c r="B18" s="37">
        <f t="shared" ref="B18:B20" si="7">+B17-C17</f>
        <v>180000</v>
      </c>
      <c r="C18" s="37">
        <f t="shared" si="0"/>
        <v>60000</v>
      </c>
      <c r="D18" s="37">
        <f t="shared" si="1"/>
        <v>12024</v>
      </c>
      <c r="E18" s="37">
        <f t="shared" si="2"/>
        <v>0</v>
      </c>
      <c r="F18" s="37">
        <f t="shared" si="3"/>
        <v>12024</v>
      </c>
      <c r="G18" s="43">
        <f t="shared" si="4"/>
        <v>0.82366569612801377</v>
      </c>
      <c r="H18" s="37">
        <f t="shared" si="5"/>
        <v>9903.7563302432372</v>
      </c>
      <c r="I18" s="39"/>
      <c r="J18" s="30">
        <v>3</v>
      </c>
      <c r="K18" s="37">
        <f>+C18</f>
        <v>60000</v>
      </c>
      <c r="L18" s="37">
        <f>+E18</f>
        <v>0</v>
      </c>
      <c r="M18" s="37">
        <f t="shared" si="6"/>
        <v>60000</v>
      </c>
    </row>
    <row r="19" spans="1:13" x14ac:dyDescent="0.3">
      <c r="A19" s="30">
        <v>4</v>
      </c>
      <c r="B19" s="37">
        <f t="shared" si="7"/>
        <v>120000</v>
      </c>
      <c r="C19" s="37">
        <f t="shared" si="0"/>
        <v>60000</v>
      </c>
      <c r="D19" s="37">
        <f t="shared" si="1"/>
        <v>8016</v>
      </c>
      <c r="E19" s="37">
        <f t="shared" si="2"/>
        <v>0</v>
      </c>
      <c r="F19" s="37">
        <f t="shared" si="3"/>
        <v>8016</v>
      </c>
      <c r="G19" s="43">
        <f t="shared" si="4"/>
        <v>0.77209007886015535</v>
      </c>
      <c r="H19" s="37">
        <f t="shared" si="5"/>
        <v>6189.0740721430057</v>
      </c>
      <c r="I19" s="39"/>
      <c r="J19" s="30">
        <v>4</v>
      </c>
      <c r="K19" s="37">
        <f>+C19</f>
        <v>60000</v>
      </c>
      <c r="L19" s="37">
        <f>+E19</f>
        <v>0</v>
      </c>
      <c r="M19" s="37">
        <f t="shared" si="6"/>
        <v>60000</v>
      </c>
    </row>
    <row r="20" spans="1:13" x14ac:dyDescent="0.3">
      <c r="A20" s="30">
        <v>5</v>
      </c>
      <c r="B20" s="37">
        <f t="shared" si="7"/>
        <v>60000</v>
      </c>
      <c r="C20" s="37">
        <f t="shared" si="0"/>
        <v>60000</v>
      </c>
      <c r="D20" s="37">
        <f t="shared" si="1"/>
        <v>4008</v>
      </c>
      <c r="E20" s="37">
        <f t="shared" si="2"/>
        <v>0</v>
      </c>
      <c r="F20" s="37">
        <f t="shared" si="3"/>
        <v>4008</v>
      </c>
      <c r="G20" s="43">
        <f t="shared" si="4"/>
        <v>0.72374398093377901</v>
      </c>
      <c r="H20" s="37">
        <f t="shared" si="5"/>
        <v>2900.7658755825864</v>
      </c>
      <c r="I20" s="39"/>
      <c r="J20" s="30">
        <v>5</v>
      </c>
      <c r="K20" s="37">
        <f>+C20</f>
        <v>60000</v>
      </c>
      <c r="L20" s="37">
        <f>+E20</f>
        <v>0</v>
      </c>
      <c r="M20" s="37">
        <f t="shared" si="6"/>
        <v>60000</v>
      </c>
    </row>
    <row r="21" spans="1:13" x14ac:dyDescent="0.3">
      <c r="A21" s="53" t="s">
        <v>32</v>
      </c>
      <c r="B21" s="53"/>
      <c r="C21" s="53"/>
      <c r="D21" s="53"/>
      <c r="E21" s="53"/>
      <c r="F21" s="53"/>
      <c r="G21" s="53"/>
      <c r="H21" s="44">
        <f>SUM(H16:H20)</f>
        <v>51865.85113812481</v>
      </c>
    </row>
    <row r="22" spans="1:13" x14ac:dyDescent="0.3">
      <c r="B22" s="39"/>
      <c r="C22" s="39"/>
      <c r="H22" s="45"/>
    </row>
    <row r="23" spans="1:13" x14ac:dyDescent="0.3">
      <c r="B23" s="39"/>
      <c r="C23" s="39"/>
    </row>
    <row r="24" spans="1:13" x14ac:dyDescent="0.3">
      <c r="A24" s="25"/>
      <c r="B24" s="39"/>
      <c r="C24" s="39"/>
    </row>
    <row r="25" spans="1:13" x14ac:dyDescent="0.3">
      <c r="B25" s="39"/>
      <c r="C25" s="39"/>
    </row>
    <row r="26" spans="1:13" ht="41.25" customHeight="1" x14ac:dyDescent="0.3">
      <c r="G26" s="46"/>
      <c r="H26" s="47"/>
    </row>
  </sheetData>
  <sheetProtection algorithmName="SHA-512" hashValue="p1WiR4kK1xJ/ZeDGhx7gXFcWMe6W68TYgS1NC32IUDnP96NU3U+5m39dK2Zqeesrb/XdAv15xnpdt4a8fyYNig==" saltValue="fflwMBTR/KCIXHK/h/+hIg==" spinCount="100000" sheet="1" objects="1" scenarios="1" selectLockedCells="1"/>
  <mergeCells count="2">
    <mergeCell ref="A21:G21"/>
    <mergeCell ref="A14:H14"/>
  </mergeCells>
  <pageMargins left="0.7" right="0.7" top="0.75" bottom="0.75" header="0.3" footer="0.3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M31"/>
  <sheetViews>
    <sheetView showGridLines="0" workbookViewId="0">
      <selection activeCell="C6" sqref="C6"/>
    </sheetView>
  </sheetViews>
  <sheetFormatPr defaultColWidth="9.140625" defaultRowHeight="21.75" customHeight="1" x14ac:dyDescent="0.3"/>
  <cols>
    <col min="1" max="1" width="15" style="1" customWidth="1"/>
    <col min="2" max="2" width="32.28515625" style="1" customWidth="1"/>
    <col min="3" max="3" width="21" style="1" customWidth="1"/>
    <col min="4" max="4" width="22" style="1" hidden="1" customWidth="1"/>
    <col min="5" max="5" width="22" style="1" customWidth="1"/>
    <col min="6" max="6" width="18" style="1" hidden="1" customWidth="1"/>
    <col min="7" max="7" width="15.28515625" style="1" hidden="1" customWidth="1"/>
    <col min="8" max="8" width="20.42578125" style="1" customWidth="1"/>
    <col min="9" max="9" width="9.140625" style="1"/>
    <col min="10" max="10" width="14.7109375" style="1" customWidth="1"/>
    <col min="11" max="11" width="27" style="1" customWidth="1"/>
    <col min="12" max="12" width="26.85546875" style="1" customWidth="1"/>
    <col min="13" max="13" width="24" style="1" customWidth="1"/>
    <col min="14" max="16384" width="9.140625" style="1"/>
  </cols>
  <sheetData>
    <row r="2" spans="1:13" ht="21.75" customHeight="1" x14ac:dyDescent="0.3">
      <c r="B2" s="27" t="s">
        <v>40</v>
      </c>
      <c r="C2" s="48">
        <v>5.6800000000000003E-2</v>
      </c>
    </row>
    <row r="3" spans="1:13" ht="18.75" x14ac:dyDescent="0.3">
      <c r="A3" s="2"/>
    </row>
    <row r="4" spans="1:13" ht="18.75" x14ac:dyDescent="0.3">
      <c r="B4" s="2" t="s">
        <v>16</v>
      </c>
      <c r="H4" s="2" t="s">
        <v>21</v>
      </c>
    </row>
    <row r="6" spans="1:13" ht="27.75" customHeight="1" x14ac:dyDescent="0.3">
      <c r="B6" s="22" t="s">
        <v>0</v>
      </c>
      <c r="C6" s="24">
        <v>300000</v>
      </c>
      <c r="H6" s="22" t="s">
        <v>33</v>
      </c>
      <c r="I6" s="22"/>
      <c r="J6" s="22"/>
      <c r="K6" s="22"/>
      <c r="L6" s="50">
        <v>0</v>
      </c>
    </row>
    <row r="7" spans="1:13" ht="27.75" customHeight="1" x14ac:dyDescent="0.3">
      <c r="B7" s="22" t="s">
        <v>1</v>
      </c>
      <c r="C7" s="48">
        <v>0</v>
      </c>
      <c r="D7" s="1">
        <f>+C7/2</f>
        <v>0</v>
      </c>
      <c r="H7" s="22" t="s">
        <v>19</v>
      </c>
      <c r="I7" s="22"/>
      <c r="J7" s="22"/>
      <c r="K7" s="22"/>
      <c r="L7" s="50">
        <v>4.6039000000000003</v>
      </c>
    </row>
    <row r="8" spans="1:13" ht="27.75" customHeight="1" x14ac:dyDescent="0.3">
      <c r="B8" s="7" t="s">
        <v>5</v>
      </c>
      <c r="C8" s="8">
        <f>+C2+0.01</f>
        <v>6.6799999999999998E-2</v>
      </c>
      <c r="D8" s="3">
        <f>+C8/2</f>
        <v>3.3399999999999999E-2</v>
      </c>
      <c r="H8" s="16" t="s">
        <v>20</v>
      </c>
      <c r="I8" s="17"/>
      <c r="J8" s="17"/>
      <c r="K8" s="18"/>
      <c r="L8" s="15">
        <f>+H26/L7</f>
        <v>10529.676539228942</v>
      </c>
    </row>
    <row r="9" spans="1:13" ht="27.75" customHeight="1" x14ac:dyDescent="0.3">
      <c r="B9" s="7" t="s">
        <v>6</v>
      </c>
      <c r="C9" s="8">
        <f>+C2+0.01</f>
        <v>6.6799999999999998E-2</v>
      </c>
      <c r="D9" s="3">
        <f>+C9/2</f>
        <v>3.3399999999999999E-2</v>
      </c>
      <c r="H9" s="16" t="s">
        <v>22</v>
      </c>
      <c r="I9" s="17"/>
      <c r="J9" s="17"/>
      <c r="K9" s="18"/>
      <c r="L9" s="19" t="b">
        <f>IF(20000-(L6+L8)&gt;=0,TRUE,FALSE)</f>
        <v>1</v>
      </c>
    </row>
    <row r="10" spans="1:13" ht="27.75" customHeight="1" x14ac:dyDescent="0.3">
      <c r="B10" s="22" t="s">
        <v>2</v>
      </c>
      <c r="C10" s="49">
        <v>10</v>
      </c>
    </row>
    <row r="11" spans="1:13" ht="27.75" customHeight="1" x14ac:dyDescent="0.3">
      <c r="B11" s="7" t="s">
        <v>11</v>
      </c>
      <c r="C11" s="9">
        <f>+C6/C10</f>
        <v>30000</v>
      </c>
    </row>
    <row r="12" spans="1:13" ht="21.75" customHeight="1" x14ac:dyDescent="0.3">
      <c r="C12" s="4"/>
    </row>
    <row r="14" spans="1:13" ht="43.5" customHeight="1" x14ac:dyDescent="0.3">
      <c r="A14" s="56" t="s">
        <v>18</v>
      </c>
      <c r="B14" s="56"/>
      <c r="C14" s="56"/>
      <c r="D14" s="56"/>
      <c r="E14" s="56"/>
      <c r="F14" s="56"/>
      <c r="G14" s="56"/>
      <c r="H14" s="56"/>
      <c r="J14" s="2" t="s">
        <v>13</v>
      </c>
      <c r="K14" s="5"/>
    </row>
    <row r="15" spans="1:13" s="2" customFormat="1" ht="36.75" customHeight="1" x14ac:dyDescent="0.3">
      <c r="A15" s="12" t="s">
        <v>3</v>
      </c>
      <c r="B15" s="13" t="s">
        <v>4</v>
      </c>
      <c r="C15" s="13" t="s">
        <v>12</v>
      </c>
      <c r="D15" s="13" t="s">
        <v>7</v>
      </c>
      <c r="E15" s="13" t="s">
        <v>1</v>
      </c>
      <c r="F15" s="13" t="s">
        <v>8</v>
      </c>
      <c r="G15" s="13" t="s">
        <v>9</v>
      </c>
      <c r="H15" s="13" t="s">
        <v>10</v>
      </c>
      <c r="J15" s="12" t="s">
        <v>3</v>
      </c>
      <c r="K15" s="13" t="s">
        <v>12</v>
      </c>
      <c r="L15" s="13" t="s">
        <v>1</v>
      </c>
      <c r="M15" s="14" t="s">
        <v>14</v>
      </c>
    </row>
    <row r="16" spans="1:13" ht="21.75" customHeight="1" x14ac:dyDescent="0.3">
      <c r="A16" s="7">
        <v>1</v>
      </c>
      <c r="B16" s="10">
        <f>+C6</f>
        <v>300000</v>
      </c>
      <c r="C16" s="10">
        <f>IF(A16&lt;=$C$10,$C$11,0)</f>
        <v>30000</v>
      </c>
      <c r="D16" s="10">
        <f>+B16*$D$8</f>
        <v>10020</v>
      </c>
      <c r="E16" s="10">
        <f>+B16*$D$7</f>
        <v>0</v>
      </c>
      <c r="F16" s="10">
        <f>+D16-E16</f>
        <v>10020</v>
      </c>
      <c r="G16" s="10">
        <f>1/(1+$D$9)^A16</f>
        <v>0.96767950454809359</v>
      </c>
      <c r="H16" s="10">
        <f>+G16*F16</f>
        <v>9696.1486355718971</v>
      </c>
      <c r="I16" s="5"/>
      <c r="J16" s="7">
        <v>1</v>
      </c>
      <c r="K16" s="9">
        <f t="shared" ref="K16:K25" si="0">+C16</f>
        <v>30000</v>
      </c>
      <c r="L16" s="9">
        <f t="shared" ref="L16:L25" si="1">+E16</f>
        <v>0</v>
      </c>
      <c r="M16" s="9">
        <f>+K16+L16</f>
        <v>30000</v>
      </c>
    </row>
    <row r="17" spans="1:13" ht="21.75" customHeight="1" x14ac:dyDescent="0.3">
      <c r="A17" s="7">
        <v>2</v>
      </c>
      <c r="B17" s="10">
        <f>+B16-C16</f>
        <v>270000</v>
      </c>
      <c r="C17" s="10">
        <f t="shared" ref="C17:C25" si="2">IF(A17&lt;=$C$10,$C$11,0)</f>
        <v>30000</v>
      </c>
      <c r="D17" s="10">
        <f t="shared" ref="D17:D25" si="3">+B17*$D$8</f>
        <v>9018</v>
      </c>
      <c r="E17" s="10">
        <f t="shared" ref="E17:E25" si="4">+B17*$D$7</f>
        <v>0</v>
      </c>
      <c r="F17" s="10">
        <f t="shared" ref="F17:F25" si="5">+D17-E17</f>
        <v>9018</v>
      </c>
      <c r="G17" s="10">
        <f t="shared" ref="G17:G25" si="6">1/(1+$D$9)^A17</f>
        <v>0.936403623522444</v>
      </c>
      <c r="H17" s="10">
        <f t="shared" ref="H17:H25" si="7">+G17*F17</f>
        <v>8444.4878769253992</v>
      </c>
      <c r="I17" s="5"/>
      <c r="J17" s="7">
        <v>2</v>
      </c>
      <c r="K17" s="9">
        <f t="shared" si="0"/>
        <v>30000</v>
      </c>
      <c r="L17" s="9">
        <f t="shared" si="1"/>
        <v>0</v>
      </c>
      <c r="M17" s="9">
        <f t="shared" ref="M17:M25" si="8">+K17+L17</f>
        <v>30000</v>
      </c>
    </row>
    <row r="18" spans="1:13" ht="21.75" customHeight="1" x14ac:dyDescent="0.3">
      <c r="A18" s="7">
        <v>3</v>
      </c>
      <c r="B18" s="10">
        <f t="shared" ref="B18:B25" si="9">+B17-C17</f>
        <v>240000</v>
      </c>
      <c r="C18" s="10">
        <f t="shared" si="2"/>
        <v>30000</v>
      </c>
      <c r="D18" s="10">
        <f t="shared" si="3"/>
        <v>8016</v>
      </c>
      <c r="E18" s="10">
        <f t="shared" si="4"/>
        <v>0</v>
      </c>
      <c r="F18" s="10">
        <f t="shared" si="5"/>
        <v>8016</v>
      </c>
      <c r="G18" s="10">
        <f t="shared" si="6"/>
        <v>0.90613859446723821</v>
      </c>
      <c r="H18" s="10">
        <f t="shared" si="7"/>
        <v>7263.6069732493816</v>
      </c>
      <c r="I18" s="5"/>
      <c r="J18" s="7">
        <v>3</v>
      </c>
      <c r="K18" s="9">
        <f t="shared" si="0"/>
        <v>30000</v>
      </c>
      <c r="L18" s="9">
        <f t="shared" si="1"/>
        <v>0</v>
      </c>
      <c r="M18" s="9">
        <f t="shared" si="8"/>
        <v>30000</v>
      </c>
    </row>
    <row r="19" spans="1:13" ht="21.75" customHeight="1" x14ac:dyDescent="0.3">
      <c r="A19" s="7">
        <v>4</v>
      </c>
      <c r="B19" s="10">
        <f t="shared" si="9"/>
        <v>210000</v>
      </c>
      <c r="C19" s="10">
        <f t="shared" si="2"/>
        <v>30000</v>
      </c>
      <c r="D19" s="10">
        <f t="shared" si="3"/>
        <v>7014</v>
      </c>
      <c r="E19" s="10">
        <f t="shared" si="4"/>
        <v>0</v>
      </c>
      <c r="F19" s="10">
        <f t="shared" si="5"/>
        <v>7014</v>
      </c>
      <c r="G19" s="10">
        <f t="shared" si="6"/>
        <v>0.87685174614596306</v>
      </c>
      <c r="H19" s="10">
        <f t="shared" si="7"/>
        <v>6150.238147467785</v>
      </c>
      <c r="I19" s="5"/>
      <c r="J19" s="7">
        <v>4</v>
      </c>
      <c r="K19" s="9">
        <f t="shared" si="0"/>
        <v>30000</v>
      </c>
      <c r="L19" s="9">
        <f t="shared" si="1"/>
        <v>0</v>
      </c>
      <c r="M19" s="9">
        <f t="shared" si="8"/>
        <v>30000</v>
      </c>
    </row>
    <row r="20" spans="1:13" ht="21.75" customHeight="1" x14ac:dyDescent="0.3">
      <c r="A20" s="7">
        <v>5</v>
      </c>
      <c r="B20" s="10">
        <f t="shared" si="9"/>
        <v>180000</v>
      </c>
      <c r="C20" s="10">
        <f t="shared" si="2"/>
        <v>30000</v>
      </c>
      <c r="D20" s="10">
        <f t="shared" si="3"/>
        <v>6012</v>
      </c>
      <c r="E20" s="10">
        <f t="shared" si="4"/>
        <v>0</v>
      </c>
      <c r="F20" s="10">
        <f t="shared" si="5"/>
        <v>6012</v>
      </c>
      <c r="G20" s="10">
        <f t="shared" si="6"/>
        <v>0.84851146327265625</v>
      </c>
      <c r="H20" s="10">
        <f t="shared" si="7"/>
        <v>5101.2509171952097</v>
      </c>
      <c r="I20" s="5"/>
      <c r="J20" s="7">
        <v>5</v>
      </c>
      <c r="K20" s="9">
        <f t="shared" si="0"/>
        <v>30000</v>
      </c>
      <c r="L20" s="9">
        <f t="shared" si="1"/>
        <v>0</v>
      </c>
      <c r="M20" s="9">
        <f t="shared" si="8"/>
        <v>30000</v>
      </c>
    </row>
    <row r="21" spans="1:13" ht="21.75" customHeight="1" x14ac:dyDescent="0.3">
      <c r="A21" s="7">
        <v>6</v>
      </c>
      <c r="B21" s="10">
        <f t="shared" si="9"/>
        <v>150000</v>
      </c>
      <c r="C21" s="10">
        <f t="shared" si="2"/>
        <v>30000</v>
      </c>
      <c r="D21" s="10">
        <f t="shared" si="3"/>
        <v>5010</v>
      </c>
      <c r="E21" s="10">
        <f t="shared" si="4"/>
        <v>0</v>
      </c>
      <c r="F21" s="10">
        <f t="shared" si="5"/>
        <v>5010</v>
      </c>
      <c r="G21" s="10">
        <f t="shared" si="6"/>
        <v>0.82108715238306196</v>
      </c>
      <c r="H21" s="10">
        <f t="shared" si="7"/>
        <v>4113.6466334391407</v>
      </c>
      <c r="J21" s="7">
        <v>6</v>
      </c>
      <c r="K21" s="9">
        <f t="shared" si="0"/>
        <v>30000</v>
      </c>
      <c r="L21" s="9">
        <f t="shared" si="1"/>
        <v>0</v>
      </c>
      <c r="M21" s="9">
        <f t="shared" si="8"/>
        <v>30000</v>
      </c>
    </row>
    <row r="22" spans="1:13" ht="21.75" customHeight="1" x14ac:dyDescent="0.3">
      <c r="A22" s="7">
        <v>7</v>
      </c>
      <c r="B22" s="10">
        <f t="shared" si="9"/>
        <v>120000</v>
      </c>
      <c r="C22" s="10">
        <f t="shared" si="2"/>
        <v>30000</v>
      </c>
      <c r="D22" s="10">
        <f t="shared" si="3"/>
        <v>4008</v>
      </c>
      <c r="E22" s="10">
        <f t="shared" si="4"/>
        <v>0</v>
      </c>
      <c r="F22" s="10">
        <f t="shared" si="5"/>
        <v>4008</v>
      </c>
      <c r="G22" s="10">
        <f t="shared" si="6"/>
        <v>0.7945492088088465</v>
      </c>
      <c r="H22" s="10">
        <f t="shared" si="7"/>
        <v>3184.5532289058569</v>
      </c>
      <c r="J22" s="7">
        <v>7</v>
      </c>
      <c r="K22" s="9">
        <f t="shared" si="0"/>
        <v>30000</v>
      </c>
      <c r="L22" s="9">
        <f t="shared" si="1"/>
        <v>0</v>
      </c>
      <c r="M22" s="9">
        <f t="shared" si="8"/>
        <v>30000</v>
      </c>
    </row>
    <row r="23" spans="1:13" ht="21.75" customHeight="1" x14ac:dyDescent="0.3">
      <c r="A23" s="7">
        <v>8</v>
      </c>
      <c r="B23" s="10">
        <f t="shared" si="9"/>
        <v>90000</v>
      </c>
      <c r="C23" s="10">
        <f t="shared" si="2"/>
        <v>30000</v>
      </c>
      <c r="D23" s="10">
        <f t="shared" si="3"/>
        <v>3006</v>
      </c>
      <c r="E23" s="10">
        <f t="shared" si="4"/>
        <v>0</v>
      </c>
      <c r="F23" s="10">
        <f t="shared" si="5"/>
        <v>3006</v>
      </c>
      <c r="G23" s="10">
        <f t="shared" si="6"/>
        <v>0.76886898471922438</v>
      </c>
      <c r="H23" s="10">
        <f t="shared" si="7"/>
        <v>2311.2201680659887</v>
      </c>
      <c r="J23" s="7">
        <v>8</v>
      </c>
      <c r="K23" s="9">
        <f t="shared" si="0"/>
        <v>30000</v>
      </c>
      <c r="L23" s="9">
        <f t="shared" si="1"/>
        <v>0</v>
      </c>
      <c r="M23" s="9">
        <f t="shared" si="8"/>
        <v>30000</v>
      </c>
    </row>
    <row r="24" spans="1:13" ht="21.75" customHeight="1" x14ac:dyDescent="0.3">
      <c r="A24" s="7">
        <v>9</v>
      </c>
      <c r="B24" s="10">
        <f t="shared" si="9"/>
        <v>60000</v>
      </c>
      <c r="C24" s="10">
        <f t="shared" si="2"/>
        <v>30000</v>
      </c>
      <c r="D24" s="10">
        <f t="shared" si="3"/>
        <v>2004</v>
      </c>
      <c r="E24" s="10">
        <f t="shared" si="4"/>
        <v>0</v>
      </c>
      <c r="F24" s="10">
        <f t="shared" si="5"/>
        <v>2004</v>
      </c>
      <c r="G24" s="10">
        <f t="shared" si="6"/>
        <v>0.74401875819549479</v>
      </c>
      <c r="H24" s="10">
        <f t="shared" si="7"/>
        <v>1491.0135914237715</v>
      </c>
      <c r="J24" s="7">
        <v>9</v>
      </c>
      <c r="K24" s="9">
        <f t="shared" si="0"/>
        <v>30000</v>
      </c>
      <c r="L24" s="9">
        <f t="shared" si="1"/>
        <v>0</v>
      </c>
      <c r="M24" s="9">
        <f t="shared" si="8"/>
        <v>30000</v>
      </c>
    </row>
    <row r="25" spans="1:13" ht="21.75" customHeight="1" x14ac:dyDescent="0.3">
      <c r="A25" s="7">
        <v>10</v>
      </c>
      <c r="B25" s="10">
        <f t="shared" si="9"/>
        <v>30000</v>
      </c>
      <c r="C25" s="10">
        <f t="shared" si="2"/>
        <v>30000</v>
      </c>
      <c r="D25" s="10">
        <f t="shared" si="3"/>
        <v>1002</v>
      </c>
      <c r="E25" s="10">
        <f t="shared" si="4"/>
        <v>0</v>
      </c>
      <c r="F25" s="10">
        <f t="shared" si="5"/>
        <v>1002</v>
      </c>
      <c r="G25" s="10">
        <f t="shared" si="6"/>
        <v>0.71997170330510418</v>
      </c>
      <c r="H25" s="10">
        <f t="shared" si="7"/>
        <v>721.41164671171441</v>
      </c>
      <c r="J25" s="7">
        <v>10</v>
      </c>
      <c r="K25" s="9">
        <f t="shared" si="0"/>
        <v>30000</v>
      </c>
      <c r="L25" s="9">
        <f t="shared" si="1"/>
        <v>0</v>
      </c>
      <c r="M25" s="9">
        <f t="shared" si="8"/>
        <v>30000</v>
      </c>
    </row>
    <row r="26" spans="1:13" ht="21.75" customHeight="1" x14ac:dyDescent="0.3">
      <c r="A26" s="55" t="s">
        <v>32</v>
      </c>
      <c r="B26" s="55"/>
      <c r="C26" s="55"/>
      <c r="D26" s="55"/>
      <c r="E26" s="55"/>
      <c r="F26" s="55"/>
      <c r="G26" s="55"/>
      <c r="H26" s="11">
        <f>SUM(H16:H25)</f>
        <v>48477.577818956132</v>
      </c>
    </row>
    <row r="27" spans="1:13" ht="21.75" customHeight="1" x14ac:dyDescent="0.3">
      <c r="B27" s="5"/>
      <c r="C27" s="5"/>
      <c r="H27" s="6"/>
    </row>
    <row r="28" spans="1:13" ht="21.75" customHeight="1" x14ac:dyDescent="0.3">
      <c r="B28" s="5"/>
      <c r="C28" s="5"/>
    </row>
    <row r="29" spans="1:13" ht="21.75" customHeight="1" x14ac:dyDescent="0.3">
      <c r="A29" s="2"/>
      <c r="B29" s="5"/>
      <c r="C29" s="5"/>
    </row>
    <row r="30" spans="1:13" ht="21.75" customHeight="1" x14ac:dyDescent="0.3">
      <c r="B30" s="5"/>
      <c r="C30" s="5"/>
    </row>
    <row r="31" spans="1:13" ht="37.5" customHeight="1" x14ac:dyDescent="0.3"/>
  </sheetData>
  <sheetProtection algorithmName="SHA-512" hashValue="fYEgpt2u7FlMvPOE/nfSQE1lhqgLgpfmQ4gE5xYYZ0sj77npJlTGcrwiWlS1xYuLD74Yn4Zt0mKLa2jagTcodw==" saltValue="OgPdwO5Q4OeRQP9+tBqBJw==" spinCount="100000" sheet="1" objects="1" scenarios="1" selectLockedCells="1"/>
  <mergeCells count="2">
    <mergeCell ref="A26:G26"/>
    <mergeCell ref="A14:H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M37"/>
  <sheetViews>
    <sheetView showGridLines="0" tabSelected="1" workbookViewId="0">
      <selection activeCell="C6" sqref="C6"/>
    </sheetView>
  </sheetViews>
  <sheetFormatPr defaultColWidth="9.140625" defaultRowHeight="18.75" x14ac:dyDescent="0.3"/>
  <cols>
    <col min="1" max="1" width="14.42578125" style="1" customWidth="1"/>
    <col min="2" max="2" width="32.85546875" style="1" customWidth="1"/>
    <col min="3" max="3" width="23" style="1" customWidth="1"/>
    <col min="4" max="4" width="21.5703125" style="1" hidden="1" customWidth="1"/>
    <col min="5" max="5" width="22" style="1" customWidth="1"/>
    <col min="6" max="6" width="18" style="1" hidden="1" customWidth="1"/>
    <col min="7" max="7" width="15.28515625" style="1" hidden="1" customWidth="1"/>
    <col min="8" max="8" width="21.7109375" style="1" customWidth="1"/>
    <col min="9" max="9" width="9.140625" style="1"/>
    <col min="10" max="10" width="17" style="1" customWidth="1"/>
    <col min="11" max="12" width="25.28515625" style="1" customWidth="1"/>
    <col min="13" max="13" width="28.140625" style="1" customWidth="1"/>
    <col min="14" max="16384" width="9.140625" style="1"/>
  </cols>
  <sheetData>
    <row r="2" spans="1:13" x14ac:dyDescent="0.3">
      <c r="B2" s="27" t="s">
        <v>40</v>
      </c>
      <c r="C2" s="48">
        <v>5.6800000000000003E-2</v>
      </c>
    </row>
    <row r="4" spans="1:13" x14ac:dyDescent="0.3">
      <c r="B4" s="2" t="s">
        <v>17</v>
      </c>
      <c r="H4" s="2" t="s">
        <v>21</v>
      </c>
    </row>
    <row r="6" spans="1:13" ht="27.75" customHeight="1" x14ac:dyDescent="0.3">
      <c r="B6" s="22" t="s">
        <v>0</v>
      </c>
      <c r="C6" s="24">
        <v>300000</v>
      </c>
      <c r="H6" s="22" t="s">
        <v>33</v>
      </c>
      <c r="I6" s="22"/>
      <c r="J6" s="22"/>
      <c r="K6" s="22"/>
      <c r="L6" s="50">
        <v>0</v>
      </c>
    </row>
    <row r="7" spans="1:13" ht="27.75" customHeight="1" x14ac:dyDescent="0.3">
      <c r="B7" s="22" t="s">
        <v>1</v>
      </c>
      <c r="C7" s="48">
        <v>0</v>
      </c>
      <c r="D7" s="1">
        <f>+C7/4</f>
        <v>0</v>
      </c>
      <c r="H7" s="22" t="s">
        <v>19</v>
      </c>
      <c r="I7" s="22"/>
      <c r="J7" s="22"/>
      <c r="K7" s="22"/>
      <c r="L7" s="50">
        <v>4.5999999999999996</v>
      </c>
    </row>
    <row r="8" spans="1:13" ht="27.75" customHeight="1" x14ac:dyDescent="0.3">
      <c r="B8" s="7" t="s">
        <v>5</v>
      </c>
      <c r="C8" s="8">
        <f>+C2+0.01</f>
        <v>6.6799999999999998E-2</v>
      </c>
      <c r="D8" s="3">
        <f>+C8/4</f>
        <v>1.67E-2</v>
      </c>
      <c r="H8" s="16" t="s">
        <v>20</v>
      </c>
      <c r="I8" s="17"/>
      <c r="J8" s="17"/>
      <c r="K8" s="18"/>
      <c r="L8" s="15">
        <f>+H36/L7</f>
        <v>10159.766815767882</v>
      </c>
    </row>
    <row r="9" spans="1:13" ht="27.75" customHeight="1" x14ac:dyDescent="0.3">
      <c r="B9" s="7" t="s">
        <v>6</v>
      </c>
      <c r="C9" s="8">
        <f>+C2+0.01</f>
        <v>6.6799999999999998E-2</v>
      </c>
      <c r="D9" s="3">
        <f>+C9/4</f>
        <v>1.67E-2</v>
      </c>
      <c r="H9" s="16" t="s">
        <v>22</v>
      </c>
      <c r="I9" s="17"/>
      <c r="J9" s="17"/>
      <c r="K9" s="18"/>
      <c r="L9" s="19" t="b">
        <f>IF(20000-(L6+L8)&gt;=0,TRUE,FALSE)</f>
        <v>1</v>
      </c>
    </row>
    <row r="10" spans="1:13" ht="27.75" customHeight="1" x14ac:dyDescent="0.3">
      <c r="B10" s="22" t="s">
        <v>2</v>
      </c>
      <c r="C10" s="49">
        <v>20</v>
      </c>
    </row>
    <row r="11" spans="1:13" ht="27.75" customHeight="1" x14ac:dyDescent="0.3">
      <c r="B11" s="7" t="s">
        <v>11</v>
      </c>
      <c r="C11" s="9">
        <f>+C6/C10</f>
        <v>15000</v>
      </c>
    </row>
    <row r="12" spans="1:13" x14ac:dyDescent="0.3">
      <c r="C12" s="4"/>
    </row>
    <row r="13" spans="1:13" x14ac:dyDescent="0.3">
      <c r="J13" s="2"/>
      <c r="K13" s="5"/>
      <c r="L13" s="5"/>
    </row>
    <row r="14" spans="1:13" ht="45" customHeight="1" x14ac:dyDescent="0.3">
      <c r="A14" s="56" t="s">
        <v>18</v>
      </c>
      <c r="B14" s="56"/>
      <c r="C14" s="56"/>
      <c r="D14" s="56"/>
      <c r="E14" s="56"/>
      <c r="F14" s="56"/>
      <c r="G14" s="56"/>
      <c r="H14" s="56"/>
      <c r="J14" s="2" t="s">
        <v>13</v>
      </c>
      <c r="K14" s="5"/>
      <c r="L14" s="5"/>
    </row>
    <row r="15" spans="1:13" s="2" customFormat="1" ht="41.25" customHeight="1" x14ac:dyDescent="0.3">
      <c r="A15" s="12" t="s">
        <v>3</v>
      </c>
      <c r="B15" s="13" t="s">
        <v>4</v>
      </c>
      <c r="C15" s="13" t="s">
        <v>12</v>
      </c>
      <c r="D15" s="13" t="s">
        <v>7</v>
      </c>
      <c r="E15" s="13" t="s">
        <v>1</v>
      </c>
      <c r="F15" s="13" t="s">
        <v>8</v>
      </c>
      <c r="G15" s="13" t="s">
        <v>9</v>
      </c>
      <c r="H15" s="13" t="s">
        <v>10</v>
      </c>
      <c r="J15" s="12" t="s">
        <v>3</v>
      </c>
      <c r="K15" s="13" t="s">
        <v>12</v>
      </c>
      <c r="L15" s="13" t="s">
        <v>1</v>
      </c>
      <c r="M15" s="14" t="s">
        <v>14</v>
      </c>
    </row>
    <row r="16" spans="1:13" x14ac:dyDescent="0.3">
      <c r="A16" s="7">
        <v>1</v>
      </c>
      <c r="B16" s="9">
        <f>+C6</f>
        <v>300000</v>
      </c>
      <c r="C16" s="9">
        <f>IF(A16&lt;=$C$10,$C$11,0)</f>
        <v>15000</v>
      </c>
      <c r="D16" s="9">
        <f>+B16*$D$8</f>
        <v>5010</v>
      </c>
      <c r="E16" s="9">
        <f>+B16*$D$7</f>
        <v>0</v>
      </c>
      <c r="F16" s="9">
        <f>+D16-E16</f>
        <v>5010</v>
      </c>
      <c r="G16" s="10">
        <f>1/(1+$D$9)^A16</f>
        <v>0.98357430903904797</v>
      </c>
      <c r="H16" s="9">
        <f>+G16*F16</f>
        <v>4927.7072882856301</v>
      </c>
      <c r="I16" s="5"/>
      <c r="J16" s="7">
        <v>1</v>
      </c>
      <c r="K16" s="9">
        <f t="shared" ref="K16:K35" si="0">+C16</f>
        <v>15000</v>
      </c>
      <c r="L16" s="9">
        <f t="shared" ref="L16:L35" si="1">+E16</f>
        <v>0</v>
      </c>
      <c r="M16" s="9">
        <f>+K16+L16</f>
        <v>15000</v>
      </c>
    </row>
    <row r="17" spans="1:13" x14ac:dyDescent="0.3">
      <c r="A17" s="7">
        <v>2</v>
      </c>
      <c r="B17" s="9">
        <f>+B16-C16</f>
        <v>285000</v>
      </c>
      <c r="C17" s="9">
        <f t="shared" ref="C17:C25" si="2">IF(A17&lt;=$C$10,$C$11,0)</f>
        <v>15000</v>
      </c>
      <c r="D17" s="9">
        <f t="shared" ref="D17:D25" si="3">+B17*$D$8</f>
        <v>4759.5</v>
      </c>
      <c r="E17" s="9">
        <f t="shared" ref="E17:E35" si="4">+B17*$D$7</f>
        <v>0</v>
      </c>
      <c r="F17" s="9">
        <f t="shared" ref="F17:F25" si="5">+D17-E17</f>
        <v>4759.5</v>
      </c>
      <c r="G17" s="10">
        <f t="shared" ref="G17:G25" si="6">1/(1+$D$9)^A17</f>
        <v>0.96741842140164069</v>
      </c>
      <c r="H17" s="9">
        <f t="shared" ref="H17:H25" si="7">+G17*F17</f>
        <v>4604.4279766611089</v>
      </c>
      <c r="I17" s="5"/>
      <c r="J17" s="7">
        <v>2</v>
      </c>
      <c r="K17" s="9">
        <f t="shared" si="0"/>
        <v>15000</v>
      </c>
      <c r="L17" s="9">
        <f t="shared" si="1"/>
        <v>0</v>
      </c>
      <c r="M17" s="9">
        <f t="shared" ref="M17:M35" si="8">+K17+L17</f>
        <v>15000</v>
      </c>
    </row>
    <row r="18" spans="1:13" x14ac:dyDescent="0.3">
      <c r="A18" s="7">
        <v>3</v>
      </c>
      <c r="B18" s="9">
        <f t="shared" ref="B18:B25" si="9">+B17-C17</f>
        <v>270000</v>
      </c>
      <c r="C18" s="9">
        <f t="shared" si="2"/>
        <v>15000</v>
      </c>
      <c r="D18" s="9">
        <f t="shared" si="3"/>
        <v>4509</v>
      </c>
      <c r="E18" s="9">
        <f t="shared" si="4"/>
        <v>0</v>
      </c>
      <c r="F18" s="9">
        <f t="shared" si="5"/>
        <v>4509</v>
      </c>
      <c r="G18" s="10">
        <f t="shared" si="6"/>
        <v>0.95152790538176524</v>
      </c>
      <c r="H18" s="9">
        <f t="shared" si="7"/>
        <v>4290.4393253663793</v>
      </c>
      <c r="I18" s="5"/>
      <c r="J18" s="7">
        <v>3</v>
      </c>
      <c r="K18" s="9">
        <f t="shared" si="0"/>
        <v>15000</v>
      </c>
      <c r="L18" s="9">
        <f t="shared" si="1"/>
        <v>0</v>
      </c>
      <c r="M18" s="9">
        <f t="shared" si="8"/>
        <v>15000</v>
      </c>
    </row>
    <row r="19" spans="1:13" x14ac:dyDescent="0.3">
      <c r="A19" s="7">
        <v>4</v>
      </c>
      <c r="B19" s="9">
        <f t="shared" si="9"/>
        <v>255000</v>
      </c>
      <c r="C19" s="9">
        <f t="shared" si="2"/>
        <v>15000</v>
      </c>
      <c r="D19" s="9">
        <f t="shared" si="3"/>
        <v>4258.5</v>
      </c>
      <c r="E19" s="9">
        <f t="shared" si="4"/>
        <v>0</v>
      </c>
      <c r="F19" s="9">
        <f t="shared" si="5"/>
        <v>4258.5</v>
      </c>
      <c r="G19" s="10">
        <f t="shared" si="6"/>
        <v>0.9358984020672424</v>
      </c>
      <c r="H19" s="9">
        <f t="shared" si="7"/>
        <v>3985.5233452033517</v>
      </c>
      <c r="I19" s="5"/>
      <c r="J19" s="7">
        <v>4</v>
      </c>
      <c r="K19" s="9">
        <f t="shared" si="0"/>
        <v>15000</v>
      </c>
      <c r="L19" s="9">
        <f t="shared" si="1"/>
        <v>0</v>
      </c>
      <c r="M19" s="9">
        <f t="shared" si="8"/>
        <v>15000</v>
      </c>
    </row>
    <row r="20" spans="1:13" x14ac:dyDescent="0.3">
      <c r="A20" s="7">
        <v>5</v>
      </c>
      <c r="B20" s="9">
        <f t="shared" si="9"/>
        <v>240000</v>
      </c>
      <c r="C20" s="9">
        <f t="shared" si="2"/>
        <v>15000</v>
      </c>
      <c r="D20" s="9">
        <f t="shared" si="3"/>
        <v>4008</v>
      </c>
      <c r="E20" s="9">
        <f t="shared" si="4"/>
        <v>0</v>
      </c>
      <c r="F20" s="9">
        <f t="shared" si="5"/>
        <v>4008</v>
      </c>
      <c r="G20" s="10">
        <f t="shared" si="6"/>
        <v>0.92052562414403694</v>
      </c>
      <c r="H20" s="9">
        <f t="shared" si="7"/>
        <v>3689.4667015692999</v>
      </c>
      <c r="I20" s="5"/>
      <c r="J20" s="7">
        <v>5</v>
      </c>
      <c r="K20" s="9">
        <f t="shared" si="0"/>
        <v>15000</v>
      </c>
      <c r="L20" s="9">
        <f t="shared" si="1"/>
        <v>0</v>
      </c>
      <c r="M20" s="9">
        <f t="shared" si="8"/>
        <v>15000</v>
      </c>
    </row>
    <row r="21" spans="1:13" x14ac:dyDescent="0.3">
      <c r="A21" s="7">
        <v>6</v>
      </c>
      <c r="B21" s="9">
        <f t="shared" si="9"/>
        <v>225000</v>
      </c>
      <c r="C21" s="9">
        <f t="shared" si="2"/>
        <v>15000</v>
      </c>
      <c r="D21" s="9">
        <f t="shared" si="3"/>
        <v>3757.5</v>
      </c>
      <c r="E21" s="9">
        <f t="shared" si="4"/>
        <v>0</v>
      </c>
      <c r="F21" s="9">
        <f t="shared" si="5"/>
        <v>3757.5</v>
      </c>
      <c r="G21" s="10">
        <f t="shared" si="6"/>
        <v>0.90540535472020967</v>
      </c>
      <c r="H21" s="9">
        <f t="shared" si="7"/>
        <v>3402.0606203611878</v>
      </c>
      <c r="J21" s="7">
        <v>6</v>
      </c>
      <c r="K21" s="9">
        <f t="shared" si="0"/>
        <v>15000</v>
      </c>
      <c r="L21" s="9">
        <f t="shared" si="1"/>
        <v>0</v>
      </c>
      <c r="M21" s="9">
        <f t="shared" si="8"/>
        <v>15000</v>
      </c>
    </row>
    <row r="22" spans="1:13" x14ac:dyDescent="0.3">
      <c r="A22" s="7">
        <v>7</v>
      </c>
      <c r="B22" s="9">
        <f t="shared" si="9"/>
        <v>210000</v>
      </c>
      <c r="C22" s="9">
        <f t="shared" si="2"/>
        <v>15000</v>
      </c>
      <c r="D22" s="9">
        <f t="shared" si="3"/>
        <v>3507</v>
      </c>
      <c r="E22" s="9">
        <f t="shared" si="4"/>
        <v>0</v>
      </c>
      <c r="F22" s="9">
        <f t="shared" si="5"/>
        <v>3507</v>
      </c>
      <c r="G22" s="10">
        <f t="shared" si="6"/>
        <v>0.8905334461691844</v>
      </c>
      <c r="H22" s="9">
        <f t="shared" si="7"/>
        <v>3123.1007957153297</v>
      </c>
      <c r="J22" s="7">
        <v>7</v>
      </c>
      <c r="K22" s="9">
        <f t="shared" si="0"/>
        <v>15000</v>
      </c>
      <c r="L22" s="9">
        <f t="shared" si="1"/>
        <v>0</v>
      </c>
      <c r="M22" s="9">
        <f t="shared" si="8"/>
        <v>15000</v>
      </c>
    </row>
    <row r="23" spans="1:13" x14ac:dyDescent="0.3">
      <c r="A23" s="7">
        <v>8</v>
      </c>
      <c r="B23" s="9">
        <f t="shared" si="9"/>
        <v>195000</v>
      </c>
      <c r="C23" s="9">
        <f t="shared" si="2"/>
        <v>15000</v>
      </c>
      <c r="D23" s="9">
        <f t="shared" si="3"/>
        <v>3256.5</v>
      </c>
      <c r="E23" s="9">
        <f t="shared" si="4"/>
        <v>0</v>
      </c>
      <c r="F23" s="9">
        <f t="shared" si="5"/>
        <v>3256.5</v>
      </c>
      <c r="G23" s="10">
        <f t="shared" si="6"/>
        <v>0.8759058189920178</v>
      </c>
      <c r="H23" s="9">
        <f t="shared" si="7"/>
        <v>2852.3872995475058</v>
      </c>
      <c r="J23" s="7">
        <v>8</v>
      </c>
      <c r="K23" s="9">
        <f t="shared" si="0"/>
        <v>15000</v>
      </c>
      <c r="L23" s="9">
        <f t="shared" si="1"/>
        <v>0</v>
      </c>
      <c r="M23" s="9">
        <f t="shared" si="8"/>
        <v>15000</v>
      </c>
    </row>
    <row r="24" spans="1:13" x14ac:dyDescent="0.3">
      <c r="A24" s="7">
        <v>9</v>
      </c>
      <c r="B24" s="9">
        <f t="shared" si="9"/>
        <v>180000</v>
      </c>
      <c r="C24" s="9">
        <f t="shared" si="2"/>
        <v>15000</v>
      </c>
      <c r="D24" s="9">
        <f t="shared" si="3"/>
        <v>3006</v>
      </c>
      <c r="E24" s="9">
        <f t="shared" si="4"/>
        <v>0</v>
      </c>
      <c r="F24" s="9">
        <f t="shared" si="5"/>
        <v>3006</v>
      </c>
      <c r="G24" s="10">
        <f t="shared" si="6"/>
        <v>0.86151846069835525</v>
      </c>
      <c r="H24" s="9">
        <f t="shared" si="7"/>
        <v>2589.7244928592559</v>
      </c>
      <c r="J24" s="7">
        <v>9</v>
      </c>
      <c r="K24" s="9">
        <f t="shared" si="0"/>
        <v>15000</v>
      </c>
      <c r="L24" s="9">
        <f t="shared" si="1"/>
        <v>0</v>
      </c>
      <c r="M24" s="9">
        <f t="shared" si="8"/>
        <v>15000</v>
      </c>
    </row>
    <row r="25" spans="1:13" x14ac:dyDescent="0.3">
      <c r="A25" s="7">
        <v>10</v>
      </c>
      <c r="B25" s="9">
        <f t="shared" si="9"/>
        <v>165000</v>
      </c>
      <c r="C25" s="9">
        <f t="shared" si="2"/>
        <v>15000</v>
      </c>
      <c r="D25" s="9">
        <f t="shared" si="3"/>
        <v>2755.5</v>
      </c>
      <c r="E25" s="9">
        <f t="shared" si="4"/>
        <v>0</v>
      </c>
      <c r="F25" s="9">
        <f t="shared" si="5"/>
        <v>2755.5</v>
      </c>
      <c r="G25" s="10">
        <f t="shared" si="6"/>
        <v>0.84736742470576909</v>
      </c>
      <c r="H25" s="9">
        <f t="shared" si="7"/>
        <v>2334.9209387767469</v>
      </c>
      <c r="J25" s="7">
        <v>10</v>
      </c>
      <c r="K25" s="9">
        <f t="shared" si="0"/>
        <v>15000</v>
      </c>
      <c r="L25" s="9">
        <f t="shared" si="1"/>
        <v>0</v>
      </c>
      <c r="M25" s="9">
        <f t="shared" si="8"/>
        <v>15000</v>
      </c>
    </row>
    <row r="26" spans="1:13" x14ac:dyDescent="0.3">
      <c r="A26" s="7">
        <v>11</v>
      </c>
      <c r="B26" s="9">
        <f t="shared" ref="B26:B35" si="10">+B25-C25</f>
        <v>150000</v>
      </c>
      <c r="C26" s="9">
        <f t="shared" ref="C26:C35" si="11">IF(A26&lt;=$C$10,$C$11,0)</f>
        <v>15000</v>
      </c>
      <c r="D26" s="9">
        <f t="shared" ref="D26:D35" si="12">+B26*$D$8</f>
        <v>2505</v>
      </c>
      <c r="E26" s="9">
        <f t="shared" si="4"/>
        <v>0</v>
      </c>
      <c r="F26" s="9">
        <f t="shared" ref="F26:F35" si="13">+D26-E26</f>
        <v>2505</v>
      </c>
      <c r="G26" s="10">
        <f t="shared" ref="G26:G35" si="14">1/(1+$D$9)^A26</f>
        <v>0.83344882925717434</v>
      </c>
      <c r="H26" s="9">
        <f t="shared" ref="H26:H35" si="15">+G26*F26</f>
        <v>2087.7893172892218</v>
      </c>
      <c r="J26" s="7">
        <v>11</v>
      </c>
      <c r="K26" s="9">
        <f t="shared" si="0"/>
        <v>15000</v>
      </c>
      <c r="L26" s="9">
        <f t="shared" si="1"/>
        <v>0</v>
      </c>
      <c r="M26" s="9">
        <f t="shared" si="8"/>
        <v>15000</v>
      </c>
    </row>
    <row r="27" spans="1:13" x14ac:dyDescent="0.3">
      <c r="A27" s="7">
        <v>12</v>
      </c>
      <c r="B27" s="9">
        <f t="shared" si="10"/>
        <v>135000</v>
      </c>
      <c r="C27" s="9">
        <f t="shared" si="11"/>
        <v>15000</v>
      </c>
      <c r="D27" s="9">
        <f t="shared" si="12"/>
        <v>2254.5</v>
      </c>
      <c r="E27" s="9">
        <f t="shared" si="4"/>
        <v>0</v>
      </c>
      <c r="F27" s="9">
        <f t="shared" si="13"/>
        <v>2254.5</v>
      </c>
      <c r="G27" s="10">
        <f t="shared" si="14"/>
        <v>0.81975885635602874</v>
      </c>
      <c r="H27" s="9">
        <f t="shared" si="15"/>
        <v>1848.1463416546669</v>
      </c>
      <c r="J27" s="7">
        <v>12</v>
      </c>
      <c r="K27" s="9">
        <f t="shared" si="0"/>
        <v>15000</v>
      </c>
      <c r="L27" s="9">
        <f t="shared" si="1"/>
        <v>0</v>
      </c>
      <c r="M27" s="9">
        <f t="shared" si="8"/>
        <v>15000</v>
      </c>
    </row>
    <row r="28" spans="1:13" x14ac:dyDescent="0.3">
      <c r="A28" s="7">
        <v>13</v>
      </c>
      <c r="B28" s="9">
        <f t="shared" si="10"/>
        <v>120000</v>
      </c>
      <c r="C28" s="9">
        <f t="shared" si="11"/>
        <v>15000</v>
      </c>
      <c r="D28" s="9">
        <f t="shared" si="12"/>
        <v>2004</v>
      </c>
      <c r="E28" s="9">
        <f t="shared" si="4"/>
        <v>0</v>
      </c>
      <c r="F28" s="9">
        <f t="shared" si="13"/>
        <v>2004</v>
      </c>
      <c r="G28" s="10">
        <f t="shared" si="14"/>
        <v>0.80629375071902099</v>
      </c>
      <c r="H28" s="9">
        <f t="shared" si="15"/>
        <v>1615.812676440918</v>
      </c>
      <c r="J28" s="7">
        <v>13</v>
      </c>
      <c r="K28" s="9">
        <f t="shared" si="0"/>
        <v>15000</v>
      </c>
      <c r="L28" s="9">
        <f t="shared" si="1"/>
        <v>0</v>
      </c>
      <c r="M28" s="9">
        <f t="shared" si="8"/>
        <v>15000</v>
      </c>
    </row>
    <row r="29" spans="1:13" x14ac:dyDescent="0.3">
      <c r="A29" s="7">
        <v>14</v>
      </c>
      <c r="B29" s="9">
        <f t="shared" si="10"/>
        <v>105000</v>
      </c>
      <c r="C29" s="9">
        <f t="shared" si="11"/>
        <v>15000</v>
      </c>
      <c r="D29" s="9">
        <f t="shared" si="12"/>
        <v>1753.5</v>
      </c>
      <c r="E29" s="9">
        <f t="shared" si="4"/>
        <v>0</v>
      </c>
      <c r="F29" s="9">
        <f t="shared" si="13"/>
        <v>1753.5</v>
      </c>
      <c r="G29" s="10">
        <f t="shared" si="14"/>
        <v>0.7930498187459637</v>
      </c>
      <c r="H29" s="9">
        <f t="shared" si="15"/>
        <v>1390.6128571710474</v>
      </c>
      <c r="J29" s="7">
        <v>14</v>
      </c>
      <c r="K29" s="9">
        <f t="shared" si="0"/>
        <v>15000</v>
      </c>
      <c r="L29" s="9">
        <f t="shared" si="1"/>
        <v>0</v>
      </c>
      <c r="M29" s="9">
        <f t="shared" si="8"/>
        <v>15000</v>
      </c>
    </row>
    <row r="30" spans="1:13" x14ac:dyDescent="0.3">
      <c r="A30" s="7">
        <v>15</v>
      </c>
      <c r="B30" s="9">
        <f t="shared" si="10"/>
        <v>90000</v>
      </c>
      <c r="C30" s="9">
        <f t="shared" si="11"/>
        <v>15000</v>
      </c>
      <c r="D30" s="9">
        <f t="shared" si="12"/>
        <v>1503</v>
      </c>
      <c r="E30" s="9">
        <f t="shared" si="4"/>
        <v>0</v>
      </c>
      <c r="F30" s="9">
        <f t="shared" si="13"/>
        <v>1503</v>
      </c>
      <c r="G30" s="10">
        <f t="shared" si="14"/>
        <v>0.78002342750660336</v>
      </c>
      <c r="H30" s="9">
        <f t="shared" si="15"/>
        <v>1172.3752115424249</v>
      </c>
      <c r="J30" s="7">
        <v>15</v>
      </c>
      <c r="K30" s="9">
        <f t="shared" si="0"/>
        <v>15000</v>
      </c>
      <c r="L30" s="9">
        <f t="shared" si="1"/>
        <v>0</v>
      </c>
      <c r="M30" s="9">
        <f t="shared" si="8"/>
        <v>15000</v>
      </c>
    </row>
    <row r="31" spans="1:13" x14ac:dyDescent="0.3">
      <c r="A31" s="7">
        <v>16</v>
      </c>
      <c r="B31" s="9">
        <f t="shared" si="10"/>
        <v>75000</v>
      </c>
      <c r="C31" s="9">
        <f t="shared" si="11"/>
        <v>15000</v>
      </c>
      <c r="D31" s="9">
        <f t="shared" si="12"/>
        <v>1252.5</v>
      </c>
      <c r="E31" s="9">
        <f t="shared" si="4"/>
        <v>0</v>
      </c>
      <c r="F31" s="9">
        <f t="shared" si="13"/>
        <v>1252.5</v>
      </c>
      <c r="G31" s="10">
        <f t="shared" si="14"/>
        <v>0.76721100374407747</v>
      </c>
      <c r="H31" s="9">
        <f t="shared" si="15"/>
        <v>960.93178218945707</v>
      </c>
      <c r="J31" s="7">
        <v>16</v>
      </c>
      <c r="K31" s="9">
        <f t="shared" si="0"/>
        <v>15000</v>
      </c>
      <c r="L31" s="9">
        <f t="shared" si="1"/>
        <v>0</v>
      </c>
      <c r="M31" s="9">
        <f t="shared" si="8"/>
        <v>15000</v>
      </c>
    </row>
    <row r="32" spans="1:13" x14ac:dyDescent="0.3">
      <c r="A32" s="7">
        <v>17</v>
      </c>
      <c r="B32" s="9">
        <f t="shared" si="10"/>
        <v>60000</v>
      </c>
      <c r="C32" s="9">
        <f t="shared" si="11"/>
        <v>15000</v>
      </c>
      <c r="D32" s="9">
        <f t="shared" si="12"/>
        <v>1002</v>
      </c>
      <c r="E32" s="9">
        <f t="shared" si="4"/>
        <v>0</v>
      </c>
      <c r="F32" s="9">
        <f t="shared" si="13"/>
        <v>1002</v>
      </c>
      <c r="G32" s="10">
        <f t="shared" si="14"/>
        <v>0.75460903289473547</v>
      </c>
      <c r="H32" s="9">
        <f t="shared" si="15"/>
        <v>756.11825096052496</v>
      </c>
      <c r="J32" s="7">
        <v>17</v>
      </c>
      <c r="K32" s="9">
        <f t="shared" si="0"/>
        <v>15000</v>
      </c>
      <c r="L32" s="9">
        <f t="shared" si="1"/>
        <v>0</v>
      </c>
      <c r="M32" s="9">
        <f t="shared" si="8"/>
        <v>15000</v>
      </c>
    </row>
    <row r="33" spans="1:13" x14ac:dyDescent="0.3">
      <c r="A33" s="7">
        <v>18</v>
      </c>
      <c r="B33" s="9">
        <f t="shared" si="10"/>
        <v>45000</v>
      </c>
      <c r="C33" s="9">
        <f t="shared" si="11"/>
        <v>15000</v>
      </c>
      <c r="D33" s="9">
        <f t="shared" si="12"/>
        <v>751.5</v>
      </c>
      <c r="E33" s="9">
        <f t="shared" si="4"/>
        <v>0</v>
      </c>
      <c r="F33" s="9">
        <f t="shared" si="13"/>
        <v>751.5</v>
      </c>
      <c r="G33" s="10">
        <f t="shared" si="14"/>
        <v>0.74221405812406371</v>
      </c>
      <c r="H33" s="9">
        <f t="shared" si="15"/>
        <v>557.77386468023383</v>
      </c>
      <c r="J33" s="7">
        <v>18</v>
      </c>
      <c r="K33" s="9">
        <f t="shared" si="0"/>
        <v>15000</v>
      </c>
      <c r="L33" s="9">
        <f t="shared" si="1"/>
        <v>0</v>
      </c>
      <c r="M33" s="9">
        <f t="shared" si="8"/>
        <v>15000</v>
      </c>
    </row>
    <row r="34" spans="1:13" x14ac:dyDescent="0.3">
      <c r="A34" s="7">
        <v>19</v>
      </c>
      <c r="B34" s="9">
        <f t="shared" si="10"/>
        <v>30000</v>
      </c>
      <c r="C34" s="9">
        <f t="shared" si="11"/>
        <v>15000</v>
      </c>
      <c r="D34" s="9">
        <f t="shared" si="12"/>
        <v>501</v>
      </c>
      <c r="E34" s="9">
        <f t="shared" si="4"/>
        <v>0</v>
      </c>
      <c r="F34" s="9">
        <f t="shared" si="13"/>
        <v>501</v>
      </c>
      <c r="G34" s="10">
        <f t="shared" si="14"/>
        <v>0.73002267937844367</v>
      </c>
      <c r="H34" s="9">
        <f t="shared" si="15"/>
        <v>365.74136236860028</v>
      </c>
      <c r="J34" s="7">
        <v>19</v>
      </c>
      <c r="K34" s="9">
        <f t="shared" si="0"/>
        <v>15000</v>
      </c>
      <c r="L34" s="9">
        <f t="shared" si="1"/>
        <v>0</v>
      </c>
      <c r="M34" s="9">
        <f t="shared" si="8"/>
        <v>15000</v>
      </c>
    </row>
    <row r="35" spans="1:13" x14ac:dyDescent="0.3">
      <c r="A35" s="7">
        <v>20</v>
      </c>
      <c r="B35" s="9">
        <f t="shared" si="10"/>
        <v>15000</v>
      </c>
      <c r="C35" s="9">
        <f t="shared" si="11"/>
        <v>15000</v>
      </c>
      <c r="D35" s="9">
        <f t="shared" si="12"/>
        <v>250.5</v>
      </c>
      <c r="E35" s="9">
        <f t="shared" si="4"/>
        <v>0</v>
      </c>
      <c r="F35" s="9">
        <f t="shared" si="13"/>
        <v>250.5</v>
      </c>
      <c r="G35" s="10">
        <f t="shared" si="14"/>
        <v>0.71803155245248729</v>
      </c>
      <c r="H35" s="9">
        <f t="shared" si="15"/>
        <v>179.86690388934807</v>
      </c>
      <c r="J35" s="7">
        <v>20</v>
      </c>
      <c r="K35" s="9">
        <f t="shared" si="0"/>
        <v>15000</v>
      </c>
      <c r="L35" s="9">
        <f t="shared" si="1"/>
        <v>0</v>
      </c>
      <c r="M35" s="9">
        <f t="shared" si="8"/>
        <v>15000</v>
      </c>
    </row>
    <row r="36" spans="1:13" x14ac:dyDescent="0.3">
      <c r="A36" s="55" t="s">
        <v>32</v>
      </c>
      <c r="B36" s="55"/>
      <c r="C36" s="55"/>
      <c r="D36" s="55"/>
      <c r="E36" s="55"/>
      <c r="F36" s="55"/>
      <c r="G36" s="55"/>
      <c r="H36" s="11">
        <f>SUM(H16:H35)</f>
        <v>46734.92735253225</v>
      </c>
    </row>
    <row r="37" spans="1:13" x14ac:dyDescent="0.3">
      <c r="H37" s="6"/>
    </row>
  </sheetData>
  <sheetProtection algorithmName="SHA-512" hashValue="PeBoSeZ4pcb9CePAMSNi59klBuKJsjBYv9oOaRRRiANsEsltSNZh4oHdUc/ToNybF3/4ZnZEn7pB6SpjYnzshg==" saltValue="/v4y1yBYxUkbmc5Nlm/NCQ==" spinCount="100000" sheet="1" objects="1" scenarios="1" selectLockedCells="1"/>
  <mergeCells count="2">
    <mergeCell ref="A36:G36"/>
    <mergeCell ref="A14:H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INSTRUKCJA</vt:lpstr>
      <vt:lpstr>Raty roczne</vt:lpstr>
      <vt:lpstr>Raty półroczne</vt:lpstr>
      <vt:lpstr>Raty kwartalne</vt:lpstr>
      <vt:lpstr>NIE</vt:lpstr>
      <vt:lpstr>TAK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Wyszkowska Anna</dc:creator>
  <cp:lastModifiedBy>Kapusta Katarzyna</cp:lastModifiedBy>
  <cp:lastPrinted>2023-03-09T10:16:29Z</cp:lastPrinted>
  <dcterms:created xsi:type="dcterms:W3CDTF">2023-03-09T08:19:27Z</dcterms:created>
  <dcterms:modified xsi:type="dcterms:W3CDTF">2023-12-28T09:47:20Z</dcterms:modified>
</cp:coreProperties>
</file>