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8_{2AB5DF3E-E101-4F4B-86C5-DA2C90161916}"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1" i="1" l="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74" i="1"/>
  <c r="C873" i="1"/>
  <c r="C872" i="1"/>
  <c r="C871" i="1"/>
  <c r="C870" i="1"/>
  <c r="C869" i="1"/>
  <c r="C868" i="1"/>
  <c r="C867" i="1"/>
  <c r="C866" i="1"/>
  <c r="C865" i="1"/>
  <c r="C864" i="1"/>
  <c r="C863" i="1"/>
  <c r="C862" i="1"/>
  <c r="C861" i="1"/>
  <c r="C860" i="1"/>
  <c r="C859" i="1"/>
  <c r="C858" i="1"/>
  <c r="C857" i="1"/>
  <c r="C849" i="1"/>
  <c r="C848" i="1"/>
  <c r="C847" i="1"/>
  <c r="C846" i="1"/>
  <c r="C845" i="1"/>
  <c r="C844" i="1"/>
  <c r="C843" i="1"/>
  <c r="C842" i="1"/>
  <c r="C841" i="1"/>
  <c r="C840" i="1"/>
  <c r="C839" i="1"/>
  <c r="C838" i="1"/>
  <c r="C837" i="1"/>
  <c r="C836" i="1"/>
  <c r="C835" i="1"/>
  <c r="C834" i="1"/>
  <c r="C833" i="1"/>
  <c r="C832" i="1"/>
  <c r="C831" i="1"/>
  <c r="C830" i="1"/>
  <c r="C829" i="1"/>
  <c r="C828" i="1"/>
  <c r="C820" i="1"/>
  <c r="C819"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77" i="1"/>
  <c r="C776" i="1"/>
  <c r="C775" i="1"/>
  <c r="C774" i="1"/>
  <c r="C773" i="1"/>
  <c r="C772" i="1"/>
  <c r="C771" i="1"/>
  <c r="C770" i="1"/>
  <c r="C769" i="1"/>
  <c r="C768" i="1"/>
  <c r="C767" i="1"/>
  <c r="C766" i="1"/>
  <c r="C765" i="1"/>
  <c r="C764" i="1"/>
  <c r="C763" i="1"/>
  <c r="C762" i="1"/>
  <c r="C761" i="1"/>
  <c r="C760" i="1"/>
  <c r="C752" i="1"/>
  <c r="C751" i="1"/>
  <c r="C750" i="1"/>
  <c r="C742" i="1"/>
  <c r="C741" i="1"/>
  <c r="C733" i="1"/>
  <c r="C732" i="1"/>
  <c r="C724" i="1"/>
  <c r="C723" i="1"/>
  <c r="C715" i="1"/>
  <c r="C714" i="1"/>
  <c r="C713" i="1"/>
  <c r="C712" i="1"/>
  <c r="C711" i="1"/>
  <c r="C710" i="1"/>
  <c r="C709" i="1"/>
  <c r="C708" i="1"/>
  <c r="C707" i="1"/>
  <c r="C706" i="1"/>
  <c r="C705" i="1"/>
  <c r="C704" i="1"/>
  <c r="C703" i="1"/>
  <c r="C702" i="1"/>
  <c r="C701" i="1"/>
  <c r="C700" i="1"/>
  <c r="C692" i="1"/>
  <c r="C691" i="1"/>
  <c r="C683" i="1"/>
  <c r="C682" i="1"/>
  <c r="C681" i="1"/>
  <c r="C680" i="1"/>
  <c r="C679" i="1"/>
  <c r="C678" i="1"/>
  <c r="C677" i="1"/>
  <c r="C676" i="1"/>
  <c r="C675" i="1"/>
  <c r="C674" i="1"/>
  <c r="C673" i="1"/>
  <c r="C672" i="1"/>
  <c r="C671" i="1"/>
  <c r="C663" i="1"/>
  <c r="C662" i="1"/>
  <c r="C654" i="1"/>
  <c r="C653" i="1"/>
  <c r="C652" i="1"/>
  <c r="C651" i="1"/>
  <c r="C650" i="1"/>
  <c r="C649" i="1"/>
  <c r="C648" i="1"/>
  <c r="C647" i="1"/>
  <c r="C646" i="1"/>
  <c r="C645" i="1"/>
  <c r="C644" i="1"/>
  <c r="C643" i="1"/>
  <c r="C642" i="1"/>
  <c r="C641" i="1"/>
  <c r="C640" i="1"/>
  <c r="C639" i="1"/>
  <c r="C638" i="1"/>
  <c r="C637" i="1"/>
  <c r="C629" i="1"/>
  <c r="C628" i="1"/>
  <c r="C620" i="1"/>
  <c r="C619"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78" i="1"/>
  <c r="C577"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65" i="1"/>
  <c r="C464"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18" i="1"/>
  <c r="C417" i="1"/>
  <c r="C409" i="1"/>
  <c r="C408" i="1"/>
  <c r="C407" i="1"/>
  <c r="C406" i="1"/>
  <c r="C405" i="1"/>
  <c r="C404" i="1"/>
  <c r="C403" i="1"/>
  <c r="C402" i="1"/>
  <c r="C401" i="1"/>
  <c r="C400" i="1"/>
  <c r="C399" i="1"/>
  <c r="C398" i="1"/>
  <c r="C397" i="1"/>
  <c r="C396" i="1"/>
  <c r="C395" i="1"/>
  <c r="C394" i="1"/>
  <c r="C393" i="1"/>
  <c r="C385" i="1"/>
  <c r="C384" i="1"/>
  <c r="C376" i="1"/>
  <c r="C375" i="1"/>
  <c r="C374" i="1"/>
  <c r="C373" i="1"/>
  <c r="C372" i="1"/>
  <c r="C371" i="1"/>
  <c r="C370" i="1"/>
  <c r="C369" i="1"/>
  <c r="C368" i="1"/>
  <c r="C367" i="1"/>
  <c r="C359" i="1"/>
  <c r="C358" i="1"/>
  <c r="C350" i="1"/>
  <c r="C349" i="1"/>
  <c r="C348" i="1"/>
  <c r="C347" i="1"/>
  <c r="C346" i="1"/>
  <c r="C338" i="1"/>
  <c r="C337" i="1"/>
  <c r="C336" i="1"/>
  <c r="C335" i="1"/>
  <c r="C334" i="1"/>
  <c r="C326" i="1"/>
  <c r="C325" i="1"/>
  <c r="C317" i="1"/>
  <c r="C316" i="1"/>
  <c r="C315" i="1"/>
  <c r="C307" i="1"/>
  <c r="C306" i="1"/>
  <c r="C305" i="1"/>
  <c r="C304" i="1"/>
  <c r="C303" i="1"/>
  <c r="C302" i="1"/>
  <c r="C301" i="1"/>
  <c r="C300" i="1"/>
  <c r="C299" i="1"/>
  <c r="C298" i="1"/>
  <c r="C297" i="1"/>
  <c r="C296" i="1"/>
  <c r="C295" i="1"/>
  <c r="C294" i="1"/>
  <c r="C293" i="1"/>
  <c r="C292" i="1"/>
  <c r="C284" i="1"/>
  <c r="C283" i="1"/>
  <c r="C282" i="1"/>
  <c r="C274" i="1"/>
  <c r="C273" i="1"/>
  <c r="C272" i="1"/>
  <c r="C271" i="1"/>
  <c r="C270" i="1"/>
  <c r="C269" i="1"/>
  <c r="C268" i="1"/>
  <c r="C267" i="1"/>
  <c r="C266" i="1"/>
  <c r="C265" i="1"/>
  <c r="C264" i="1"/>
  <c r="C263" i="1"/>
  <c r="C262" i="1"/>
  <c r="C261" i="1"/>
  <c r="C260" i="1"/>
  <c r="C259" i="1"/>
  <c r="C251" i="1"/>
  <c r="C250" i="1"/>
  <c r="C249" i="1"/>
  <c r="C248" i="1"/>
  <c r="C247" i="1"/>
  <c r="C246" i="1"/>
  <c r="C245" i="1"/>
  <c r="C244" i="1"/>
  <c r="C243" i="1"/>
  <c r="C242" i="1"/>
  <c r="C241" i="1"/>
  <c r="C240" i="1"/>
  <c r="C239" i="1"/>
  <c r="C231" i="1"/>
  <c r="C230"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06" i="1"/>
  <c r="C105" i="1"/>
  <c r="C104" i="1"/>
  <c r="C103" i="1"/>
  <c r="C102" i="1"/>
  <c r="C101" i="1"/>
  <c r="C100" i="1"/>
  <c r="C99" i="1"/>
  <c r="C98" i="1"/>
  <c r="C97" i="1"/>
  <c r="C96" i="1"/>
  <c r="C95" i="1"/>
  <c r="C94" i="1"/>
  <c r="C93" i="1"/>
  <c r="C92" i="1"/>
  <c r="C91" i="1"/>
  <c r="C90" i="1"/>
  <c r="C82" i="1"/>
  <c r="C81" i="1"/>
  <c r="C73" i="1"/>
  <c r="C72" i="1"/>
  <c r="C71" i="1"/>
  <c r="C70" i="1"/>
  <c r="C69" i="1"/>
  <c r="C68" i="1"/>
  <c r="C67" i="1"/>
  <c r="C66" i="1"/>
  <c r="C65" i="1"/>
  <c r="C64" i="1"/>
  <c r="C63" i="1"/>
  <c r="C55" i="1"/>
  <c r="C54" i="1"/>
  <c r="C46" i="1"/>
  <c r="C45" i="1"/>
  <c r="C44" i="1"/>
  <c r="C43" i="1"/>
  <c r="C42" i="1"/>
  <c r="C41" i="1"/>
  <c r="C40" i="1"/>
  <c r="C39" i="1"/>
  <c r="C38" i="1"/>
  <c r="C37" i="1"/>
  <c r="C36" i="1"/>
  <c r="C35" i="1"/>
  <c r="C34" i="1"/>
  <c r="C33" i="1"/>
  <c r="C25" i="1"/>
  <c r="C24" i="1"/>
  <c r="C16" i="1"/>
  <c r="C15" i="1"/>
  <c r="C14" i="1"/>
  <c r="C13" i="1"/>
  <c r="C5" i="1"/>
  <c r="C4" i="1"/>
</calcChain>
</file>

<file path=xl/sharedStrings.xml><?xml version="1.0" encoding="utf-8"?>
<sst xmlns="http://schemas.openxmlformats.org/spreadsheetml/2006/main" count="1073" uniqueCount="613">
  <si>
    <t>Płeć:</t>
  </si>
  <si>
    <t>Odpowiedź</t>
  </si>
  <si>
    <t>%</t>
  </si>
  <si>
    <t>Liczba odpowiedzi</t>
  </si>
  <si>
    <t>Kobieta</t>
  </si>
  <si>
    <t>Mężczyzna</t>
  </si>
  <si>
    <t>Wiek:</t>
  </si>
  <si>
    <t>do 25 lat</t>
  </si>
  <si>
    <t>25-40 lat</t>
  </si>
  <si>
    <t>41-55 lat</t>
  </si>
  <si>
    <t>powyżej 55 lat</t>
  </si>
  <si>
    <t>Czy wyszukiwarka jest przejrzysta i łatwa w obsłudze?</t>
  </si>
  <si>
    <t>Tak</t>
  </si>
  <si>
    <t>Nie</t>
  </si>
  <si>
    <t>Jeśli nie, to jakie zmiany powinny zostać wprowadzone?</t>
  </si>
  <si>
    <t>Teoretycznie jest przejrzysta i łatwa, tylko efekty do niczego. 
Szukam np. "mediacja cywilna", "mazowieckie", "Warszawa" - zero!; 
usuwam "Warszawa" - 550 osób (niemal wszyscy wpisani, skoro 600+?), 
w tym osoby z Pomorza, Podkarpacia, Śląska, obok nazwisk specjalizacje dziwnie pomieszane; 
gdy spojrzę w profil: często nic nie uzasadnia deklarowanych specjalizacji, a (słabo widoczne) szkolenia mogą być zarówno kilkudniowe, jak dwugodzinne. 
W sumie: system teoretycznie działa, tylko wyniki zupełnie bezwartościowe.
Konieczne oparcie informacji na konkretnych kryteriach np. specjalizacja nie deklarowana, ale warunkowana szkoleniem i/lub praktyką, a szkolenia z czasem trwania w godzinach, datą ukończenia , organizatorem. Z kolei miejsce prowadzenia mediacji wymaga dookreślenia, bo online lub nawet za odpowiednim wynagrodzeniem kosztów i czasu podróży - każdy może wszędzie.</t>
  </si>
  <si>
    <t>Na chwilę obecną zawiera zbyt mało treści, te które są zamieszczone mają charakter ogólny, podobny który można znaleźć na innych stronach internetowych. Na chwilę obecną nie dopatruję się wyróżnika co motywowałoby potencjalnego Kowalskiego do skorzystania właśnie ze strony KRM a nie innej strony internetowej czy youtube w przypadku chęci zasięgnięcia ogólnych informacji o mediacjach.</t>
  </si>
  <si>
    <t>Nie wiem bo się wcale nie widzę</t>
  </si>
  <si>
    <t>przede wszystkim wyszukiwarka nie zwraca poprawnych rezultatów - przy wybraniu np med. cywilne i woj. dolnośląskie - pojawia sie lista zawierajaca mediatorów np z Warszawy  i Włocławka</t>
  </si>
  <si>
    <t>Nie dotyczy</t>
  </si>
  <si>
    <t>Był problem z zalogowaniem. Moim zdaniem powinno być więcej miejsca o osobie będącą mediatorem.</t>
  </si>
  <si>
    <t>Specjalizacje nie powinny wyświetlać się w formie pop-up, ale być wypisane np.: w formie tabeli.
Szkolenia powinny być ujawnione w ten sam sposób, co specjalizacje - z podaniem liczby godzin danych szkoleń.
Można mieć 1000 godzin szkoleń, a można mieć 50 przy tej samej liczbie wpisów/ rekordów w tej kategorii
Taki sposób wyświetlania nie zapewnia przejrzystości informacji zawartych o osobach wpisanych do KRM</t>
  </si>
  <si>
    <t>Powinna być możliwość wyszukiwania po nazwisku,typie specjalizacji, latach prowadzenia mediacji</t>
  </si>
  <si>
    <t>Wyszukiwarka nie działa właściwie. Nie działa wyszukiwarka po województwie i po miejscowości. W wyszukiwaniu zaawansowanym można wybrać tylko SO Opole</t>
  </si>
  <si>
    <t>Wyszukiwarka na pierwszej stronie nie działa poprawnie</t>
  </si>
  <si>
    <t>ok</t>
  </si>
  <si>
    <t>Nie pokazuje nazwisk z zaznaczonych miast lub specjalizacji.
"Wyskakują" za każdym razem te same i
i w tej samej kolejności.</t>
  </si>
  <si>
    <t>podkreślić dane kontaktowe (tel., mail, miasto), wykształcenie i szkolenia (z organizatorem, liczbą godzin, rokiem ukończenia) - to najważniejsze kryteria, "specjalizacje" - dokąd oparte na czczych deklaracjach - są mało wartosciowe</t>
  </si>
  <si>
    <t>Coś poszło nie tak i do tej pory nie mogę się wylogować. Nie wiem jak sobie z tym poradzić bo nie mam kontaktu do administratora aby zresetować moje konto</t>
  </si>
  <si>
    <t>Czy podstawowe kryteria wyszukiwania są wystarczające?</t>
  </si>
  <si>
    <t>Poza jw. konkretyzacją - dużo bardziej przemyślana lista specjalizacji (obecna jest przypadkowa) w powiązaniu ze szkoleniami, dodatkowo wykształcenie i wiek (bywają w praktyce istotne dla stron)</t>
  </si>
  <si>
    <t>Mediator zalogowany powinien mieć możliwość, aktualizacji informacji zamieszonych w jego profilu.</t>
  </si>
  <si>
    <t>Nie wiem bo siebie nie widzę</t>
  </si>
  <si>
    <t>j.w. oraz system powinien pokazywać wszystkie specjalizacje mediatora a nie samodzielnie wskazywać wiodącą</t>
  </si>
  <si>
    <t>jest dobrze</t>
  </si>
  <si>
    <t>Pozycjonowanie strony powinno dotyczych wielu haseł z dziedziny mediator. Wpisanie w wyszukiwarce hasła Mediator Sądowy nie pokazuje KRMu a strona winna się wręcz narzucać jako ministerialna. To daje szerszy zakres odbiorców i szanse na powodzenie projektu.</t>
  </si>
  <si>
    <t>duże</t>
  </si>
  <si>
    <t>Wprowadzenie bardziej szczegółowych opisów np. sprawy o rozwód, o podział majątku, o dział spadku.</t>
  </si>
  <si>
    <t>Dodałbym mediacje w sprawach kredytów walutowych</t>
  </si>
  <si>
    <t>Nie mam podglądu. Jak wyżej</t>
  </si>
  <si>
    <t>Czy zaawansowane kryteria wyszukiwania są wystarczające?</t>
  </si>
  <si>
    <t>Na liście dodatkowych parametrów nie widnieje Sąd Okręgowy w Kielcach.</t>
  </si>
  <si>
    <t>Znów częściowo teoretycznie ok, ale szukanie daje dziwne wyniki np. w mazowieckim jw. (gdzie było 550!) wychodzi 46 osób z wpisanym szkoleniem "cywilne" i wyborem "stacjonarnie" - absurd.
Wszystkie filtry powinny być wg wyboru z listy, za profilami tak skonstruowanymi; zaś słowo szukane - odrębnie lub w wynikach filtrowania, ale nie razem jw.</t>
  </si>
  <si>
    <t>brak możliwości zawężenia wyszukiwania o konkretny j. obcy. Brakuje wskazania ilości lat doświadczenia mediatora w mediacji</t>
  </si>
  <si>
    <t>Ilość mediacji, lata praktyki albo od kiedy praktykuje</t>
  </si>
  <si>
    <t>Więcej danych o mediatorze.</t>
  </si>
  <si>
    <t>Brakuje płci - ktoś może chcieć wyszukać od razu kobiety. Teraz nie ma takiej możliwości</t>
  </si>
  <si>
    <t>j.w.</t>
  </si>
  <si>
    <t>Lista specjalizacji mogłaby być spójna z typem mediatora, bo w kryterium "typ" jest tylko mediator w sprawach cywilnych lub karnych a specjalizacji jest więcej</t>
  </si>
  <si>
    <t>Nie widać wszystkich przynależności do Ośrodków mediacyjnych oraz specjalizacji mediatora po wyszukaniu</t>
  </si>
  <si>
    <t>jest OK</t>
  </si>
  <si>
    <t>Staż pracy jako mediatora</t>
  </si>
  <si>
    <t>Z kolei w polu typ mediatora powinna być możliwość wyboru mediatora w sprawach frankowych. Jest to specyficzny tym mediacji wymagający znajomosci ekonomiki kredytu i problematyki kredytów frankowych. Jest to szczególnie ważne teraz, gdy rząd pracuje nad rozwiązaniem systemowym problematyki tych kredytów, stawiając na mediacje.</t>
  </si>
  <si>
    <t>Jak wyzej</t>
  </si>
  <si>
    <t>Jakie zmiany wprowadziłabyś/wprowadziłbyś w wyszukiwarce?</t>
  </si>
  <si>
    <t>-</t>
  </si>
  <si>
    <t>Nie widzę potrzeby zmian</t>
  </si>
  <si>
    <t>brak</t>
  </si>
  <si>
    <t>nie dotyczy</t>
  </si>
  <si>
    <t>alfabetyczne zestawienie nie działa prawidłowo</t>
  </si>
  <si>
    <t>Sortowanie ogólne następuje wg "Nazwisko od A do Z", "Nazwisko od Z do A" lub "Sortowanie domyślne".
Pierwsza funkcja jest niewłaściwie skonfigurowana, ponieważ na pierwszych miejscach wskazuje osoby losowo, nie zaś alfabetycznie.</t>
  </si>
  <si>
    <t>Nowocześniejszy interface, nawiązujący do aktualnych trendów</t>
  </si>
  <si>
    <t>Poza sprecyzowaniem jw. - kryteria: wiek, wykształcenie (kierunek)</t>
  </si>
  <si>
    <t>Wyszukiwarka nie pokazuje wpisu we wszystkich okręgach, tylko w jednym. Mediator może być wpisany na listę prezesa SO w kilku okręgach, czasami są to sądy ościenne, lub mediator mieszka na granicy dwóch województw i może prowadzić mediacje na terenie dwóch właściwości - wyszukiwarka nie uwzględnia tego</t>
  </si>
  <si>
    <t>Brak zdania</t>
  </si>
  <si>
    <t>nie widzę potrzeby zmian</t>
  </si>
  <si>
    <t>Nie dostrzegłem potrzeby dodatkowych zmian</t>
  </si>
  <si>
    <t>Wszystko jest jasne i przejrzyste</t>
  </si>
  <si>
    <t>Bez zmian</t>
  </si>
  <si>
    <t>brak uwag</t>
  </si>
  <si>
    <t>Nie wprowadzałbym</t>
  </si>
  <si>
    <t>Żadnych</t>
  </si>
  <si>
    <t>zadnych</t>
  </si>
  <si>
    <t>Sądzę że na tym etapie funkcjonowania wyszukiwarki spełnia ona swoje przeznaczenie .</t>
  </si>
  <si>
    <t>Usunąłbym nr wpisu, bo działa myląco a nic  nie wnosi.</t>
  </si>
  <si>
    <t>Więcej informacji o mediatorze (np. wykonywane inne zawody).</t>
  </si>
  <si>
    <t>Jeśli w formularzu mediator/ka podawałby informację:
- o polisie OC
- o superwizowaniu swojej pracy
- certyfikacie ZSK
te dane powinny być rekordami do wyszukiwania.</t>
  </si>
  <si>
    <t>Powinna być bardziej intuicyjna</t>
  </si>
  <si>
    <t>Nie wprowadziłbym zmian</t>
  </si>
  <si>
    <t>Nie mam pomysłu</t>
  </si>
  <si>
    <t>nie mam propozycji</t>
  </si>
  <si>
    <t>Żadnych zmian, dane są wystarczające</t>
  </si>
  <si>
    <t>wyniki wyszukiwania powinny być posortowane względem odległości bądź przynależności / badź nie do wskazanej lokalizacji - np. konkretnie wybranego miasta. 
Szkolenia - nie jest to jasne do jakiego wyniku prowadzi to wyszukanie.</t>
  </si>
  <si>
    <t>dodałbym to, czego brakuje (opisane wyżej)</t>
  </si>
  <si>
    <t>sama wyszukiwarka nie jest widoczna!! Nie pojawia się np. na hasło: "szukam mediatora"</t>
  </si>
  <si>
    <t>żadnych</t>
  </si>
  <si>
    <t>W mojej ocenie jest wystarczjąca</t>
  </si>
  <si>
    <t>Strona nie jest intuicyjna</t>
  </si>
  <si>
    <t>nie</t>
  </si>
  <si>
    <t>nic</t>
  </si>
  <si>
    <t>Umieściłabym fotografie</t>
  </si>
  <si>
    <t>O</t>
  </si>
  <si>
    <t>Tylko edytowanie swojego profilu</t>
  </si>
  <si>
    <t>Województwo -miasto- specjalizacja : nazwiska mediatorów</t>
  </si>
  <si>
    <t>Żadnych zmian</t>
  </si>
  <si>
    <t>Informację o stażu mediatora</t>
  </si>
  <si>
    <t>Mapka geograficzna.</t>
  </si>
  <si>
    <t>Większą efektywność w wyszukiwarce regionalnej</t>
  </si>
  <si>
    <t>brak propozycji</t>
  </si>
  <si>
    <t>,</t>
  </si>
  <si>
    <t>Trudno wyłączyć pole wyszukiwanie zaawansowane</t>
  </si>
  <si>
    <t>Uwaga: w tabeli zawarto odpowiedzi znajdujące się tylko na pierwszej stronie raportu. Aby przeanalizować wszystkie odpowiedzi pobierz surowe dane.</t>
  </si>
  <si>
    <t>Jakie zmiany wprowadziłabyś/wprowadziłbyś w profilu mediatora?</t>
  </si>
  <si>
    <t>oddzielenie wykształcenia od odbytych szkoleń</t>
  </si>
  <si>
    <t>nd.</t>
  </si>
  <si>
    <t>Możliwość dodawania pików, filmów etc</t>
  </si>
  <si>
    <t>dane kontaktowe na początku, więcej miejsca na szkolenia i edukację (zakres, daty), w tym data pierwszego będącego podstawą wpisu szkolenia; adres własnej www lub fb (aby zalinkować można było więcej informacji o sobie), jeden adres zamieszk./dział. (wyszukiwanie po odległości od tego, bez pustych deklaracji), połączenie listy/ośrodka/organizacji, usunięcie numeru wpisu (nic nie daje, może być mylący), pole na kilka dowolnych słów 'od siebie' (ograniczona ilość znaków)</t>
  </si>
  <si>
    <t>Niewystarczająca ilość miejsca na pokazanie całego wpisu danego kontentu. Tekst jest  momentami urwany.</t>
  </si>
  <si>
    <t>Nie mam zdania</t>
  </si>
  <si>
    <t>uważam dane za wystarczające</t>
  </si>
  <si>
    <t>Jestem aktywnym mediatorem w sprawach karnych i cywilnych i w obu obszarach chciałam założyć profil niestety system żąda ode mnie innego adresu email. Nie mogę stworzyć tu konta. Uważam, że jest to przesada w sprawach zawodowych posługuję się już dwoma adresami email jeden mam do spraw prywatnych, a jeden mediacyjny. Ile adresów email mam obsługiwać? Sądy nie mają problemu z tym, że posługuję się jednym adresem, a współpracuję z kilkoma Sądami na Opolszczyźnie. Uważam, że powinien wystarczyć do stworzenia profilu w sprawach karnych, cywilnych, czy rodzinnych jeden adres. Więcej adresów to niepotrzebne komplikowanie sytuacji</t>
  </si>
  <si>
    <t>Możliwość dodania wpisu do listy mediatorów w kilku Sądach Okręgowych</t>
  </si>
  <si>
    <t>Jest wystarczająco informacji</t>
  </si>
  <si>
    <t>bez zmian</t>
  </si>
  <si>
    <t>zdjęcie, adres strony internetowej jeśli mediator posiada</t>
  </si>
  <si>
    <t>Przebyte szkolenia, zdjecie.</t>
  </si>
  <si>
    <t>Na chwilę obecną nie widzę  potrzeby wprowadzenia zmian</t>
  </si>
  <si>
    <t>Usunąłbym adres prowadzenia działalności, bo to zakłada, ze jest jeden i że można ew. kierować tam korespondencję, co nie zawsze jest możliwe (np. gdy jest to jeden z wynajmowanych lokali). Nie każdy, jak pokazuje doświadczenie, zauważa rubrykę „adres korespondencyjny”.</t>
  </si>
  <si>
    <t>Nowe specjalizacje np. prawo medyczne, prawo rodzinne.</t>
  </si>
  <si>
    <t>1. Specjalizacje i ukończone szkolenia powinny się wyświetlać w formie jakiejś tabeli lub innej, a nie jako pop-up
2. Szkolenia powinny zawierać informacje o liczbie godzin i instytucji szkolącej
3. Oddzielne pole na informację o certyfikacie ZSK
4. Oddzielne pole na informację o  poddawaniu się superwizji
5. Oddzielne pole na informację o posiadaniu polisy OC</t>
  </si>
  <si>
    <t>Odzielne pola dla każdej specjalizacji</t>
  </si>
  <si>
    <t>Żadnych zmian, zakres danych jest wystarczający</t>
  </si>
  <si>
    <t>możliwość dodania zdjęcia mediatora oraz adresu strony internetowej mediatora</t>
  </si>
  <si>
    <t>1. doprecyzowanie jakie przygotowanie teoretyczne: studia, kursy mogą być wpisane w celu standaryzacji kompetencji,
2. uwidocznienie głównej specjalizacji mediacyjnej w pierwszej kolejności.</t>
  </si>
  <si>
    <t>Wszystkie informacje są czytelne</t>
  </si>
  <si>
    <t>Jak wyżej - nie widać wszystkich specjalizacji i przynależności do ośrodków mediacji</t>
  </si>
  <si>
    <t>OKI</t>
  </si>
  <si>
    <t>Nie rozdzielałabym miejscowości na delegatury (ale może się mylę).</t>
  </si>
  <si>
    <t>Możliwość edytowania swojego profilu i uzupełnianie np.  danych</t>
  </si>
  <si>
    <t>Dodać lata praktyki</t>
  </si>
  <si>
    <t>Staż mediatora</t>
  </si>
  <si>
    <t>aby mediatorzy mieli staly numer</t>
  </si>
  <si>
    <t>Wiekszą ilość infomacji i opis własny</t>
  </si>
  <si>
    <t>Podanie przynajmniej dwóch Sądów Okręgowych, w ramach których działa mediator (np. SO Katowice, SO Sosnowiec), które leżą w odległości kilkunastu kilometrów od siebie.</t>
  </si>
  <si>
    <t>Profil jest nieczytelny z uwagi na to, że nie wszystkie dane o mediatorze się wyświetlają i tworzony jest np. przy szkoleniach, specjalizacji, afiliacji do ośrodków skrót, który dopiero po najechaniu na niego pokazuje wszystkie dane. Jest to mylące i nieintuicyjne. Warto aby główne informacje o mediatorze były dostępne w pełni i w innej kolejności.</t>
  </si>
  <si>
    <t>Pole wykształcenie wypełnia się zero-jedynkowymi. Przykładowo większość osób ma napisane po prostu, że posiada wykształcenie wyższe drugiego stopnia. Skoro wszyscy maja wpisane te same informacje to jaka jest przydatność tego pola? 
Powinno hyc to rozszerzone o kierunek wykształcenie - inne kwalifikacje powinna mieć osoba będąca mediatorem w sprawach rodzinnych, a inne w sprawach finansowych. Tym bardziej, ze wiele mediatorów zaznacza wszystkie dostępne rodzaje mediacji.
Fotoalbum również doświadczenie zawodowe.</t>
  </si>
  <si>
    <t>Wystarczającą ilość informacji. Czytelnie i przejrzyście.</t>
  </si>
  <si>
    <t>Czy lista specjalizacji znajdująca się pod wyszukiwarką jest czytelna?</t>
  </si>
  <si>
    <t>systematyczne i piętrowe specjalizacje na konkretnych podstawach, w tej chwili to przypadkowy bałagan pustych deklaracji</t>
  </si>
  <si>
    <t>Przede wszystkim powinny być oddzielone np. prawo rodzinne czy prawo medyczne. Prawo cywilne jest bardzo nieprecyzyjnym zakresem.</t>
  </si>
  <si>
    <t>opisałem to wyżej.
Na marginesie jedynie wspomnę, że wskazanie specjalizacji jest uznaniowe przez mediatora/kę i nie ma oparcia w żadnej podstawie prawnej.
Wskazanie danej specjalizacji powinno korelować z ukończonymi szkoleniami w danym zakresie i użytkownik KRM powinien mieć możliwość zobaczenia, że mediator/ka deklarujący specjalizację X ma ukończone w tym zakresie szkolenie X,Y,Z.
Najprzejrzyściej byłoby to zaprezentować obok siebie
specjalizacja X -&gt; ukończone szkolenia XYZ
specjalizacja Y -&gt; ukończone szkolenia XYZ
itd.</t>
  </si>
  <si>
    <t>Jak wyżej</t>
  </si>
  <si>
    <t>Wyszukiwarka niepotrzebnie zawęża miasta na dzielnice.</t>
  </si>
  <si>
    <t>lista powinna być nie po specjalizacjach i gałęziach prawa a po sprawach jakie ludzie mają załatwić u mediatora. Ta lista ma być nie dla prawników a dla przciętnych ludzi którzy nie rozumieją prawniczyczych ząrgonów a wiedzą jaka mają sprawę i o co.</t>
  </si>
  <si>
    <t>Przy wyszukiwaniu lista się skraca, nie widać jakimi mediacjami zajmuje się dana osoba.
Jest też śmieszne, że spora część osób ma wypisane wszystkie typy mediacji - mediatorzy od wszystkiego.
Dlatego wprowadziłbym pole mediacje wiążące, w których specjalizuje się dana osoba (z limitem 1-2 typów mediacji) oraz pozostałe.</t>
  </si>
  <si>
    <t>Nie wiem</t>
  </si>
  <si>
    <t>Inne uwagi:</t>
  </si>
  <si>
    <t>podstawą są kryteria wpisu, bez skonkretyzowania wymagań każda konstrukcja będzie fikcją; koniecznie więcej miejsca na edukację (kierunki studiów i szkolenia - standardowo, z danymi), bo to jedno z niewielu kryteriów dla oceny kompetencji</t>
  </si>
  <si>
    <t>Brak uwag</t>
  </si>
  <si>
    <t>siebie nie widzę</t>
  </si>
  <si>
    <t>brak możliwości samodzielnej  pełnej  edycji swojego profilu, możliwości dodania specjalizacji, szkoleń, zdjęcia etc</t>
  </si>
  <si>
    <t>Obecnie nie zgłaszam uwag</t>
  </si>
  <si>
    <t>Nie mam</t>
  </si>
  <si>
    <t>nie mam</t>
  </si>
  <si>
    <t>dla przeciętnęgo użytkownika pomocna byłaby  dodatkowa zakładka - lista z hasłami np. rozwody, alimenty, kontakty, spadki, pracownicze, gospodarcze, szkolne, rówieśnicze, itp.</t>
  </si>
  <si>
    <t>Przydałaby się bardziej spersonalizowana wyszukiwarka mediatorów, wedle preferencji klienta (coś jak OLX)</t>
  </si>
  <si>
    <t>Brak</t>
  </si>
  <si>
    <t>ukończone 18 lat</t>
  </si>
  <si>
    <t>ukończone 25 lat</t>
  </si>
  <si>
    <t>więcej</t>
  </si>
  <si>
    <t>Jeśli więcej, to ile?</t>
  </si>
  <si>
    <t>30</t>
  </si>
  <si>
    <t>26</t>
  </si>
  <si>
    <t>55</t>
  </si>
  <si>
    <t>69</t>
  </si>
  <si>
    <t>30 (przynajmniej dla rodzinnych, gospodarczych i pracowniczych - to praktycznie wykonalne uprawdopodobnienie pewnego doświadczenia życiowego i zawodowego, koniecznego dla zrozumienia sytuacji)</t>
  </si>
  <si>
    <t>30 lub 35</t>
  </si>
  <si>
    <t>57</t>
  </si>
  <si>
    <t>54</t>
  </si>
  <si>
    <t>o 34</t>
  </si>
  <si>
    <t>60</t>
  </si>
  <si>
    <t>8</t>
  </si>
  <si>
    <t>47</t>
  </si>
  <si>
    <t>65</t>
  </si>
  <si>
    <t>40</t>
  </si>
  <si>
    <t>30 lat</t>
  </si>
  <si>
    <t>59</t>
  </si>
  <si>
    <t>Wykształcenie:</t>
  </si>
  <si>
    <t>średnie</t>
  </si>
  <si>
    <t>wyższe licencjackie</t>
  </si>
  <si>
    <t>wyższe magisterskie</t>
  </si>
  <si>
    <t>Czy kandydat na mediatora powinien mieć wykształcenie prawnicze?</t>
  </si>
  <si>
    <t>Doświadczenie w prowadzeniu mediacji wyrażone w miesiącach:</t>
  </si>
  <si>
    <t>0</t>
  </si>
  <si>
    <t>3</t>
  </si>
  <si>
    <t>6</t>
  </si>
  <si>
    <t>12</t>
  </si>
  <si>
    <t>więcej niż 12</t>
  </si>
  <si>
    <t>Liczba przeprowadzonych mediacji:</t>
  </si>
  <si>
    <t>1</t>
  </si>
  <si>
    <t>5</t>
  </si>
  <si>
    <t>15</t>
  </si>
  <si>
    <t>więcej niż 15</t>
  </si>
  <si>
    <t>Czy osoba wpisana do KRM powinna mieć obowiązek przeprowadzenia określonej liczby mediacji w danym roku?</t>
  </si>
  <si>
    <t>Jeśli tak, to ile co najmniej?</t>
  </si>
  <si>
    <t>10</t>
  </si>
  <si>
    <t>2</t>
  </si>
  <si>
    <t>Czy kandydat na mediatora powinien mieć ukończone szkolenie podstawowe?</t>
  </si>
  <si>
    <t>Jeśli tak, to jaką minimalną liczbę godzin powinno trwać szkolenie?</t>
  </si>
  <si>
    <t>80</t>
  </si>
  <si>
    <t>50</t>
  </si>
  <si>
    <t>20</t>
  </si>
  <si>
    <t>16</t>
  </si>
  <si>
    <t>więcej niż 80</t>
  </si>
  <si>
    <t>160</t>
  </si>
  <si>
    <t>240</t>
  </si>
  <si>
    <t>40h</t>
  </si>
  <si>
    <t>40 + specjalizacja zgodnie ze standardami</t>
  </si>
  <si>
    <t>4</t>
  </si>
  <si>
    <t>120</t>
  </si>
  <si>
    <t>25</t>
  </si>
  <si>
    <t>100</t>
  </si>
  <si>
    <t>Czy kandydat na mediatora powinien odbyć staż?</t>
  </si>
  <si>
    <t>Jeśli tak, to ile powinien trwać?</t>
  </si>
  <si>
    <t>6 miesięcy</t>
  </si>
  <si>
    <t>3 miesiące</t>
  </si>
  <si>
    <t>10 mediacji</t>
  </si>
  <si>
    <t>co najmniej 3 m-ce</t>
  </si>
  <si>
    <t>Kilka mediacji z udziałem innego mediatora.</t>
  </si>
  <si>
    <t>6 mcy</t>
  </si>
  <si>
    <t>10 mediacji przeprowadzonych (samodzielnie np. w ośrodkach lub w ko-mediacji) przed wpisem</t>
  </si>
  <si>
    <t>minimum 1 rok</t>
  </si>
  <si>
    <t>miesiąc</t>
  </si>
  <si>
    <t>Powinna to być conajmniej jedna przeprowadzona mediacja (od początku do końca )</t>
  </si>
  <si>
    <t>Przeprowadzenie na stażu 6 mediacji</t>
  </si>
  <si>
    <t>minimum 10 posiedzeń obejmujących co najmniej  3 różne postęp. mediacyjne</t>
  </si>
  <si>
    <t>rok, lub minimum 5 postępowań mediacyjnych, w tym co najmniej 3 zakończone ugodą</t>
  </si>
  <si>
    <t>Przynajmniej rok</t>
  </si>
  <si>
    <t>1-3 miesiące</t>
  </si>
  <si>
    <t>nie, ale w ramach nauki kompetencji mediatora powinnien ukończyc conajmniej 160 godzinne studia poduyplomowe z elementami treningu.</t>
  </si>
  <si>
    <t>staż powinien określać ilość postępowań mediacyjnych, w których bierze udział aktywnie wykonując m.in. czynności organizacyjne mediacji jak umawianie stron, przygotowywanie umów oraz przygotowując dokumenty</t>
  </si>
  <si>
    <t>przeprowadzone 3 pełne mediacje</t>
  </si>
  <si>
    <t>4 godz</t>
  </si>
  <si>
    <t>3 mec</t>
  </si>
  <si>
    <t>1 rok</t>
  </si>
  <si>
    <t>rok</t>
  </si>
  <si>
    <t>nie lata, ale liczba mediacji - 10 mediacji (w których doszło do posiedzenia wspólnego) odbytych ze średnio chociaż doświadczonym mediatorem (mającym ponad 50), ewentualnie samodzielnych (w NGO lub NPP)</t>
  </si>
  <si>
    <t>5 mediacji</t>
  </si>
  <si>
    <t>3 miesiące minimum</t>
  </si>
  <si>
    <t>6 miesiącu</t>
  </si>
  <si>
    <t>Obserwacja 3 mediacji.</t>
  </si>
  <si>
    <t>3 miesiace</t>
  </si>
  <si>
    <t>5 mies</t>
  </si>
  <si>
    <t>Czy osoba wpisana do KRM powinna mieć obowiązek ustawicznego kształcenia?</t>
  </si>
  <si>
    <t>Jeśli tak, to w jakim wymiarze i charakterze?</t>
  </si>
  <si>
    <t>udział w konferencjach lub szkoleniach dot. mediacji (prawnych, psychologicznych itp) w wymiarze 8 godzin, lub poddawanie się superwizji</t>
  </si>
  <si>
    <t>testy sprawdzające wiedzę, szkolenia online, platformy szkoleniowe online</t>
  </si>
  <si>
    <t>rozliczane co każde dwa lata: 16 godzin (2 dni) szkolenia i 8 godzin (2 sesje po 4 godziny) superwizji</t>
  </si>
  <si>
    <t>W ramach organizowanych przez resort szkoleń podnoszących kwalifikacje, spotkań służących do wymiany poglądów oraz wspólnego zastanowienia się nad problematyką mediacji</t>
  </si>
  <si>
    <t>w zakresie psychologii i prawa</t>
  </si>
  <si>
    <t>cykliczne szkolenia uzupełniające wiedzę i szkolące umiejętności</t>
  </si>
  <si>
    <t>10 godzin rocznie w charakterze słuchacza</t>
  </si>
  <si>
    <t>Zmian prawnych mogących dotyczyć mediacji</t>
  </si>
  <si>
    <t>Szkolenia np przeprowadzone przez KRM</t>
  </si>
  <si>
    <t>dokumentowanie stałe podnoszenie kwalifikacji, np udział w konferencjach</t>
  </si>
  <si>
    <t>1/półroku</t>
  </si>
  <si>
    <t>40h na rok</t>
  </si>
  <si>
    <t>co najmniej 10 godzin rocznie, szkolenie lub udział w konferencjach z zestandaryzowaną liczbą kwalifikowanych godzin</t>
  </si>
  <si>
    <t>30 punktów na 3 lata</t>
  </si>
  <si>
    <t>24 godziny rocznie szkoleń warsztatowych pod rygorem wykreślenia z KRM + 16 godzin biernego uczestnictwa w konferencjach i innych pogadankach</t>
  </si>
  <si>
    <t>20 godzin rocznie jako uczestnik szkolenia</t>
  </si>
  <si>
    <t>40 godzin</t>
  </si>
  <si>
    <t>Szkolenia specjalistyczne, warsztaty tematyczne itp.; wymiar jak np. W zawodzie radcy prawnego</t>
  </si>
  <si>
    <t>Psychologia,</t>
  </si>
  <si>
    <t>powinna uczestniczyć w wydarzeniach dotyczących mediacji</t>
  </si>
  <si>
    <t>Szkolenia oraz uzupełnienie o podstawy prawne.</t>
  </si>
  <si>
    <t>Przynajmniej raz na dwa lata powinna wykazać 24 godzin np. udziału w superwizji, w konferencji naukowej organizowanej przez ośrodki mediacyjne szkolące mediatorów i zarejestrowane w bazach szkoleniowych, wyższe uczelnie, sądy, stowarzyszenia mediatorów</t>
  </si>
  <si>
    <t>co najmniej 20 godzin rocznie, szkolenia, warsztaty, szczególnie z zakresu komunikacji, wspierania relacji międzyludzkich, coachingu, i inne psychologiczne</t>
  </si>
  <si>
    <t>1 szkolenia na 3 lata</t>
  </si>
  <si>
    <t>najnowsze informacje na temat mediacji , zmiany w prawie,</t>
  </si>
  <si>
    <t>kompetencji społecznych, wiedzy prawnej, ...</t>
  </si>
  <si>
    <t>n</t>
  </si>
  <si>
    <t>min. 4 godz. rocznie : warsztaty, superwizjie</t>
  </si>
  <si>
    <t>Podnoszenia kompetencji</t>
  </si>
  <si>
    <t>rocznie: minimum 8 godzin dydaktycznych (dzień) szkolenia z zakresu mediacji, względnie 4 g. (pół dnia / sesja) superwizji, względnie 16 g. konferencji (2 całodniowe konferencje) - rozliczane co 2 lata</t>
  </si>
  <si>
    <t>Ustawiczny obowiązek kształcenia adwokatów i radców prawnych powinien wypełniać już obowiązek ustawicznego kształcenia mediatora.</t>
  </si>
  <si>
    <t>min 5 h rocznie</t>
  </si>
  <si>
    <t>24 godzin rocznie co najmniej szkolenia on line</t>
  </si>
  <si>
    <t>pod kątem prawa, komunikacji, technik mediacyjnych</t>
  </si>
  <si>
    <t>Mediacji, negocjacji, rozładowywania napięć, komunikacji, tworzenia ugód</t>
  </si>
  <si>
    <t>Dowolnie, na podstawie własnych potrzeb tzn. Jaki obszar jest deficytowy</t>
  </si>
  <si>
    <t>Kto powinien być jednostką szkolącą mediatorów?</t>
  </si>
  <si>
    <t>Ministerstwo Sprawiedliwości</t>
  </si>
  <si>
    <t>Uczelnie
Ośrodki mediacyjne
Inni mediatorzy</t>
  </si>
  <si>
    <t>certyfikowane/ rekomendowane przez MS ośrodki mediacyjne i uczelnie wyższe spełniające kryteria jakości,</t>
  </si>
  <si>
    <t>Certyfikowane jednostki.</t>
  </si>
  <si>
    <t>Ministerstwo Sprawiedliwości, uprawnione i wyspecjalizowane ośrodki</t>
  </si>
  <si>
    <t>jednostka - dowolnie, natomiast koniecznie:
- prowadzący praktycy: przynajmniej 100 mediacji danego typu (doraźne wyjątki np. w administracyjnych, które skrajnie rzadkie) + wymóg przeszkolenia/edukacji w tym zakresie spraw oraz szkolenia/przygotowania trenerskiego;
- sposób/forma prowadzenia - jak w "Standardach Szkolenia..." z 2023</t>
  </si>
  <si>
    <t>KSSiP</t>
  </si>
  <si>
    <t>Wyspecjalizowane jednostki</t>
  </si>
  <si>
    <t>doświadczeni mediatorzy,  sędziowie, terapeuci</t>
  </si>
  <si>
    <t>Polskie Centrum Mediacji w Warszawie</t>
  </si>
  <si>
    <t>Prezes Sądu</t>
  </si>
  <si>
    <t>Np. Polskie Centrum Mediacji,
      Centralny Instytut Analiz Polityczno Prawnych</t>
  </si>
  <si>
    <t>Uczelnia wyższa</t>
  </si>
  <si>
    <t>tylko instytucja formalna np. uniwersytet</t>
  </si>
  <si>
    <t>Sprawdzone instytucje zajmujące się tematyka mediacji od wielu lat, mający sprawdzony system certyfikacji, oparty na kompetencjach z postępowaniem skargowym, prowadzoną superwizją.</t>
  </si>
  <si>
    <t>Polskie Centrum Mediacji</t>
  </si>
  <si>
    <t>Jednostki szkolące.</t>
  </si>
  <si>
    <t>Uczelnie wyzsze</t>
  </si>
  <si>
    <t>Osoby lub instytucje/organizacje/firmy spełniające warunki ujęte w rozporządzeniu (np. jak w sprawach nieletnich)</t>
  </si>
  <si>
    <t>Inni mediatorzy z doświadczneiem.</t>
  </si>
  <si>
    <t>Instytucja, która uzyskała rekomendację Ministerstwa Sprawiedliwości (model włoski) lub posiada programy szkoleniowe akredytowane przez międzynarodowe instytucji np.: International Mediation Institute (IMI)</t>
  </si>
  <si>
    <t>Ten kto potrafi ma doświadczenie i robi to dobrze od przynajmniej 5 lat</t>
  </si>
  <si>
    <t>tak</t>
  </si>
  <si>
    <t>Nie powinno być scentralizowanej jednostki, analogicznie do szkolenia w szkołach wyższych powinny być określone wymagania do konkretnych specjalizacji i możliwość ich zdobycia wg wyboru mediatora. Dodatkowo istnieją różne nurty mediacji np. Mediacje NVC których uczy się w innych organizacjach niż np. Mediacji karnych. Dotyczą też innych obszarów.</t>
  </si>
  <si>
    <t>certyfikowane ośrodki</t>
  </si>
  <si>
    <t>Szkoły mediatorów jak psychoterapeutyczne</t>
  </si>
  <si>
    <t>Minister Sprawiedliwości</t>
  </si>
  <si>
    <t>Uczelnie wyższe państwowe- prowadzić studia podyplomowe</t>
  </si>
  <si>
    <t>Sądy do których przypisani są mediatorzy</t>
  </si>
  <si>
    <t>akredytowane przez MS centra szkoleń</t>
  </si>
  <si>
    <t>Stowarzyszenia i firmy szkolące mediatorów, które wykażą doświadczenie w szkoleniach  na podstawie certyfikowanych szkoleń spełniających wymogi standardów szkolenia mediatorów.</t>
  </si>
  <si>
    <t>profesjonalne firmy szkoleniowe pracujące np. z Izbami</t>
  </si>
  <si>
    <t>Instytucje z certyfikacją umożlwiająca prowadzenie takich szkoleń</t>
  </si>
  <si>
    <t>Ośrodki mediacji</t>
  </si>
  <si>
    <t>Stowarzyszenia uprawnione do szkolenia (minimum 10 lat na rynku i posiadające kadre z przygotowaniem dydaktycznym np. pedagogiczno-psychologiczne z jednoczesnym doświadczeniem mediacyjnym min. 3 lata aktywnego mediowania); Uczelnie wyższe posiadające kadrę z doświadczeniem mediacyjnym min. 3 lata aktywnego mediowania). Nie powinno być monopolu na szkolenie mediatorów (np. ograniczona/ zawężona lb. do jedynie wybranych, gdyż monopol obniża jakość i psuje rynek. Nie powinny też szkolić w zakresie mediacji przedsiębiorstwa (firmy szkoleniowe), które nie mają na stałe kadry mediacyjnej i zajmują się doraźnym szkoleniem ze wszystkiego (od deratyzacji, przez wizaż po doskonalenie psycho-pedagog, czyli od wszystkiego)</t>
  </si>
  <si>
    <t>Certyfikowane podmioty: uczelnie, centra mediacji, centra prawne.</t>
  </si>
  <si>
    <t>Krm</t>
  </si>
  <si>
    <t>Organizacje - stowarzyszenia mediatorów</t>
  </si>
  <si>
    <t>uniwersytet</t>
  </si>
  <si>
    <t>Instytucje , stowarzyszenia , które mają odpowiednie zaplecze edukacyjne .</t>
  </si>
  <si>
    <t>Odpowiednie osrodki</t>
  </si>
  <si>
    <t>Samorzad mediatorow</t>
  </si>
  <si>
    <t>Jednostka z akredytacją panśtwową</t>
  </si>
  <si>
    <t>jednostką - obojętne, ale obowiązek zapewnienia prowadzenia 3/4 zajęć przez mediatorów-praktyków tj. figurujących w KRM, z min. 100 przeprowadzonych mediacji i z min. 100 g. dydakt. przeprowadzonych szkoleń</t>
  </si>
  <si>
    <t>KIRP, OIRP, KRA, ORA, działające przy tych organach ośrodki mediacji, a także ośrodki mediacji działające przy uniwersytetach.</t>
  </si>
  <si>
    <t>uczelnie wyższe, placówki edukacyjne</t>
  </si>
  <si>
    <t>Sądy Okręgowe, Stowarzyszenia Mediatorów z licencjami w tym zakresie</t>
  </si>
  <si>
    <t>Czy osoba wpisana do KRM powinna poddawać się superwizji?</t>
  </si>
  <si>
    <t>Jeśli tak, to w jakim wymiarze?</t>
  </si>
  <si>
    <t>Raz na 5 lat</t>
  </si>
  <si>
    <t>raz na rok</t>
  </si>
  <si>
    <t>raz na 2 lata</t>
  </si>
  <si>
    <t>raz na 5 lat</t>
  </si>
  <si>
    <t>Raz na 2 lata</t>
  </si>
  <si>
    <t>minimum sesja 4-godzinna rocznie, rozliczane co 2 lata)</t>
  </si>
  <si>
    <t>Jeden raz na pół roku, co wykluczyłoby martwe wpisy na liście - wyszukiwarka nie pokazywałaby mediatorów, którzy wpisali się dawno temu a nie wykonują profesji</t>
  </si>
  <si>
    <t>co najmniej raz na 3 lata</t>
  </si>
  <si>
    <t>rzadziej</t>
  </si>
  <si>
    <t>na 10</t>
  </si>
  <si>
    <t>minimalnie dwa razy w roku x 5h</t>
  </si>
  <si>
    <t>Raz na rok</t>
  </si>
  <si>
    <t>30 godzin</t>
  </si>
  <si>
    <t>Minimalnie 1 na rok</t>
  </si>
  <si>
    <t>dwa razy do roku min.</t>
  </si>
  <si>
    <t>w przypadku gdy pojawia się ku temu przesłanki - np. brak wypracowanych wyników mediacji</t>
  </si>
  <si>
    <t>raz na dwa lata w wymiarze min. 15 godzin</t>
  </si>
  <si>
    <t>raz na  dwa lata</t>
  </si>
  <si>
    <t>raz w roku</t>
  </si>
  <si>
    <t>Przynajmniej raz na 5 lat</t>
  </si>
  <si>
    <t>min. raz na rok sesja 4-godzinna</t>
  </si>
  <si>
    <t>raz na 3 lata</t>
  </si>
  <si>
    <t>raz na 6 miesięcy</t>
  </si>
  <si>
    <t>1x 2 lata</t>
  </si>
  <si>
    <t>Czy powinny być prowadzone statystyki dot. liczby ugód zawieranych przez danego mediatora?</t>
  </si>
  <si>
    <t>Czy możliwość zadeklarowania specjalizacji (cywilna, gospodarcza, rodzinna) powinna być potwierdzona szkoleniem?</t>
  </si>
  <si>
    <t>Jeśli tak, to w jakim wymiarze godzinowym?</t>
  </si>
  <si>
    <t>120 każde</t>
  </si>
  <si>
    <t>W zależności od specjalizacji</t>
  </si>
  <si>
    <t>co najmniej tej 20 h</t>
  </si>
  <si>
    <t>minimum 60 h danej specjalizacji nadbudowanej na szkoleniu podstawowym lub ewentualnie szkolenia tematyczne łączące w sobie szkolenie  podstawowe ze specjalistycznym (min. 100 h wówczas)</t>
  </si>
  <si>
    <t>Tak jak jest w standardzie</t>
  </si>
  <si>
    <t>min. 150 godzin - łącznie całość szkoleń</t>
  </si>
  <si>
    <t>W zależności od wykształcenia,ale min.40 godzin</t>
  </si>
  <si>
    <t>Każdy mediator wie, w jakim wymiarze jakie szkolenie jest potrzebnw</t>
  </si>
  <si>
    <t>Różnie</t>
  </si>
  <si>
    <t>Czy wpis do KRM powinien być bezterminowy?</t>
  </si>
  <si>
    <t>Jeśli nie, to na jaki okres (w latach) powinna być wydawana decyzja o wpisie?</t>
  </si>
  <si>
    <t>2 lata</t>
  </si>
  <si>
    <t>1 rok lub maksymalnie dwa lata, przed upływem tego czasu należałoby opłacić składkę członkowską, przedstawić wyniki swojej pracy jako mediator na przestrzeni tego czasu oraz zadeklarować chęć dalszego wpisu na kolejny okres</t>
  </si>
  <si>
    <t>Tak, pod warunkiem spełniania kryteriów- analogicznie do np. Wpisu na listę radców prawnych</t>
  </si>
  <si>
    <t>weryfikacja co 2 lub 4 lata (może być powiązana np. z superwizją)</t>
  </si>
  <si>
    <t>Bezterminowo</t>
  </si>
  <si>
    <t>5 lat</t>
  </si>
  <si>
    <t>10 lat</t>
  </si>
  <si>
    <t>Czy mediatorzy powinni być wybierani w drodze losowego przydziału spraw?</t>
  </si>
  <si>
    <t>Inne uwagi dot. kryteriów wpisu:</t>
  </si>
  <si>
    <t>Wybieranie: sąd powinien mieć możliwość tak każdorazowego wyboru, jak zdefiniowania na jakiś okres własnej kilkuosobowej listy, a gdyby tego nie zrobił - przydział losowy (automatycznie korygowany, gdyby się zbyt wcześniej wylosowała ta sama osoba)</t>
  </si>
  <si>
    <t>Mediatorzy już praktykujący powinni być w roli patronów stażu dla "młodych" mediatorów/ mediatorek</t>
  </si>
  <si>
    <t>Doświadczenie wiedza i umiejętności mediatora</t>
  </si>
  <si>
    <t>doświadczenie zawodowe powinno byc czynnikiem uwzględnianym w kryteriach</t>
  </si>
  <si>
    <t>mediatorzy funkcjonujący zawodowo od co najmniej 5 lat, którzy wykażą przeprowadzenie w tym okresie co najmniej 150 mediacji, powinni być zwolnienie z weryfikacji dotyczącej przygotowania teoretycznego- specjalistycznego.</t>
  </si>
  <si>
    <t>Mediator powinien posiadać również rekomendacje od instytucji/ organizacji, która go przeszkoliła i zorganizowala staż, dającą rękojmię za przygotowanie danej osoby.</t>
  </si>
  <si>
    <t>o</t>
  </si>
  <si>
    <t>1 mediator - nie więcej , jak 2 specjaluzacje</t>
  </si>
  <si>
    <t>do 36: system IT w sądach powinien umożliwiać sędziom wybór każdorazowy albo wybranie grupy do kierowania, ale w wypadku gdyby tego nie zrobili - przydział losowy.</t>
  </si>
  <si>
    <t>brak innych uwag</t>
  </si>
  <si>
    <t>wpisywani powinni być tylko ci mediatorzy, którzy prowadzą mediacje a nie chcą prowadzić. Mediatorzy muszą odbyć szkolenie z podstaw prawa lub danej gałęzi prawa w jakiej pracują, by pisali ugody ze zrozumieniem potrzeb sądów i specyfiki spraw a nie w oderwaniu do rzeczywistości prawnej i sądowej.</t>
  </si>
  <si>
    <t>Powinni być przydzielani losowo, ale na podstawie kompetencji, czy obłożenia</t>
  </si>
  <si>
    <t>Czy sędzia powinien prowadzić mediacje (dot. sędziego, który nie będzie prowadził sprawy w przypadku mediacji zakończonej brakiem ugody)?</t>
  </si>
  <si>
    <t>Jeśli tak, to czy powinien odbyć szkolenie z zakresu mediacji?</t>
  </si>
  <si>
    <t>Jeśli tak, to na jakim etapie?</t>
  </si>
  <si>
    <t>sądowym</t>
  </si>
  <si>
    <t>przedsądowym</t>
  </si>
  <si>
    <t>Jeśli tak, to gdzie powinna być prowadzona mediacja?</t>
  </si>
  <si>
    <t>w wydzielonym w sądzie pokoju</t>
  </si>
  <si>
    <t>podczas rozprawy</t>
  </si>
  <si>
    <t>poza sądem</t>
  </si>
  <si>
    <t>Jeśli POZA SĄDEM, to gdzie?</t>
  </si>
  <si>
    <t>W gabinecie mediatora.</t>
  </si>
  <si>
    <t>Dowolne</t>
  </si>
  <si>
    <t>ośrodek mediacji lub wynajęty lokal</t>
  </si>
  <si>
    <t>Mediacja powinna być przeprowadzona w Kancelarii Mediacyjnej</t>
  </si>
  <si>
    <t>miejsce neutralne</t>
  </si>
  <si>
    <t>W miejscu pracy mediatora</t>
  </si>
  <si>
    <t>W ośrodku mediacyjnym</t>
  </si>
  <si>
    <t>jednostka pomocy społecznej</t>
  </si>
  <si>
    <t>poza sądem - nie</t>
  </si>
  <si>
    <t>w miejscu przeznaczonym do prowadzenia mediacji i wskazanym we wniosku</t>
  </si>
  <si>
    <t>W ośrodku mediacji lub kancelarii mediatora</t>
  </si>
  <si>
    <t>dom</t>
  </si>
  <si>
    <t>np.Fundacje, Stowarzyszenia,Ośrodki Pomocy społecznej</t>
  </si>
  <si>
    <t>Wyznaczenie miejsca neutralnego</t>
  </si>
  <si>
    <t>w osrodku mediacyjnym lub w wynajmowanym lokalu biurowym / konferencyjnym</t>
  </si>
  <si>
    <t>miejsce wskazane lub uzgodnione przez strony</t>
  </si>
  <si>
    <t>W miejscu pracy mediatora lub organizacji</t>
  </si>
  <si>
    <t>Jeśli nie, uzasadnij dlaczego.</t>
  </si>
  <si>
    <t>Sędziowie powinni wykonywać swój zawód, są specjalistami, którzy są niezbędni w sądach i których brakuje na rynku, natomiast polubowne rozwiązywanie sporów powinno być w gestii mediatorów, tj. osób-specjalistów, którzy przy wykorzystywaniu swoich umiejętności zbliżają strony do ugody.</t>
  </si>
  <si>
    <t>1) Sędziowie nie są generalnie przygotowani do prowadzenia mediacji.
2) Zawód sędziego generalnie wiąże się z nawykami, które utrudniają prowadzenie mediacji.
3) W sądach / w wykonaniu sędziów i tak nie są dostatecznie wykorzystywane takie narzędzia, jak próba ugodowa, zachęcanie do ugody, posiedzenie przygotowawcze, informowanie o spodziewanym wyroku i jego podstawie czy wszelkie formy kierowania do mediacji - skąd przypuszczenie, że na sensowną skalę korzystaliby z nowej możliwości mediacji (czyli czegoś, czego generalnie nie są uczeni)? 
4) Oczywiście od powyższych generalizacji są wyjątki, jednak nie na tyle istotne, aby przesłaniały kolejną, fundamentalną kwestię:
5) Problemem jest przecież zbyt duże obciążenie sędziów sądzeniem, więc dodawanie im dodatkowej pracy innego typu, gdy nie ma problemu braku chętnych do niej tj. mediatorów, byłoby wbrew efektywności sądownictwa.</t>
  </si>
  <si>
    <t>Przepisy prawa stanowią, że sędzia czynny zawodowo nie może być mediatorem. Jeżeli sędzia prowadziłby mediacje jeszcze mniej spraw nadających się do mediacji trafiałaby do mediatorów. Warto by każdy zajął się tym w czym jest dobry - sędzia sądzeniem a mediator mediowaniem, może z większym udziałem mediacji ewaluatywnej/ocennej - przedstawiającej stronom potencjalne możliwości rozstrzygnięcia przez Sąd ich sprawy w konkretnym stanie faktycznym i prawnym - w oparciu o obowiązujące przepisy prawa.</t>
  </si>
  <si>
    <t>Sędzia jest gospodarzem procesu sądowego,opartym na dowodach i przepisach prawa i nie powinien prowadzić żadnych mediacji bo nie jest w stanie w takiej sytuacji wyjść z roli sędziego i prowadzić mediacje w sposób inny niż oparty na dowodach.</t>
  </si>
  <si>
    <t>Należy rozróżnić rolę sędziego od mediatora -  sędzia sądzi, mediator mediuje strony. Sędzia powinien wiedzieć, co to jest mediacja i powinien mieć prawo/ lub obowiązek kierowania do niej stron</t>
  </si>
  <si>
    <t>Mediacje powinny być prowadzone przez osoby neutralne, czyli nie przez Sędziów, Prokuratorów, Adwokatów, Radców Prawnych ponieważ przenoszą oni swoje nawyki zawodowe na obszar mediacyjny, co nie służy mediacjom</t>
  </si>
  <si>
    <t>Sędzia powinien zajmować sie wydawaniem wyroków.</t>
  </si>
  <si>
    <t>Sędzia nie powinien prowadzić mediacji. Według  mojej oceny może być odbierany jako mało bezstronny.</t>
  </si>
  <si>
    <t>bo mediacja jest procesem udrażniania komunikacji między skonfliktowanymi stronami a sędziowie mogą mieć trudność wychodzenia ze swoich ról osób które decydują</t>
  </si>
  <si>
    <t>Uważam że osobie z wykształceniem prawniczym i pełniącej określone funkcje prawnicze trudno oddzielić kwestie prawne - które są oczywiście ważne od kwestii ludzkich - przeżywane emocje przez stronę biorąc udział w mediacji</t>
  </si>
  <si>
    <t>.</t>
  </si>
  <si>
    <t>Sędzia jest sędzią, który orzeka/rozstrzyga. Praca mediatora/ki to jednak inna para kaloszy. 
Proponuję, aby każdy zajmował się tym, na czym się dobrze zna - sędziowie sądzeniem, mediatorzy mediowaniem, a pełnomocnicy reprezentacją mandantów (także w mediacji)</t>
  </si>
  <si>
    <t>Sędzia ma inne zadania niż prowadzenie mediacji i mediację do tej pory sędziom nie wychodzą</t>
  </si>
  <si>
    <t>Nie, bo pytanie jest czy "powinien". 
Mediacja jest dobrowolna. Jeśli oytanie dotyczy tego czy sędzia może być mediatorem to może być. Wszak klienci mają prawo wyboru mediatora.</t>
  </si>
  <si>
    <t>zbyt dużo mają sędziowie spraw na wokandach.  Niech tam dobrze pracują, ku zadowoleniu obywateli.</t>
  </si>
  <si>
    <t>Uważam, że sędziowie nie są odpowiednimi osobami do prowadzenia mediacji. Sędzia w swojej pracy stosuje inną metodę rozwiązywania konfliktów - sąd to sąd a mediacje to mediacje. Kiedyś sędzia ,,prowadził mediacje" w mojej sprawie - ze strachu przed nim - zgodziłam się na coś, co nie było dla moich dzieci dobre.</t>
  </si>
  <si>
    <t>sędzia zawsze będzie kojarzył się z wyrokiem, sądem, a nie z mediacją</t>
  </si>
  <si>
    <t>nie wykluczam miejsca poza sądem, ale czasem warto od razu uruchomić mediację, gdy strony już są w sądzie i są gotowe do rozmowy. To ważne dla pierwszego spotkania. Dalsze raczej powinny się odbyć poza sądem.</t>
  </si>
  <si>
    <t>bo tak bez miejsce</t>
  </si>
  <si>
    <t>Innego rodzaju kompetencje, trudność w wyjściu z roli sędziego.</t>
  </si>
  <si>
    <t>Nie mieszajmy kompetencji</t>
  </si>
  <si>
    <t>Sędzia reprezentuje instytucje , której rolą jest rozstrzyganie sprawy, ustalenie winnego , nałożenie kary, wydanie orzeczenia w sprawie. Mediacja jest procesem ludzkim wymaga czasu , którego najczęściej brakuje podczas procesu sądowego. Uczestnicy mediacji podczas całego procesu przechodzą rożne etapy i zachodzą u Nich zmiany emocjonalne. Co oznacza ,że dojrzewają do podjęcia swojej  decyzji a nie narzuconego , nie zawsze akceptowalnego roztrzygnięcia.</t>
  </si>
  <si>
    <t>Nie rozumiem tego pytania</t>
  </si>
  <si>
    <t>sędziowie nie mają do tego kompetencji ani na to czasu, mediacja prowadzona przez sędziów nie odciąży sądownictwa, ale je obciąży, jest wystarczająco wielu mediatorów, jest za mało sędziów, poza tym małe wykorzystanie dotychczasowym narzędzi (kierowania do mediacji, wzywania na spotkania informacyjne, zachęcanie do ugody i mediacji, organizowanie posiedzeń przygotowawczych, informowania o spodziewanym wyroku) nie świadczy, aby w ogóle chcieli w realnym procencie się tym zająć</t>
  </si>
  <si>
    <t>Jeśli jest taka możliwość to tak jak biegli: w swoim miejscu pracy, rzadko mogą to robić w instytucji zrzeszającej mediatorów. Najmniej korzystne jest wynajmowanie przypadkowych pomieszczeń, bo nie każdy mediator ma kancelarię czy działaność</t>
  </si>
  <si>
    <t>Ponieważ w określonych sprawach jedynie osoba zajmująca się na codzień profesjonalnymi mediacjami poza salą sądową jest bardziej odpowiednia.</t>
  </si>
  <si>
    <t>Czy w sądach powinni funkcjonować stali sędziowie-mediatorzy lub referendarze-mediatorzy, którzy będą zajmować się wyłącznie mediacją?</t>
  </si>
  <si>
    <t>Poza sądem</t>
  </si>
  <si>
    <t>W wydzielonym pokoju</t>
  </si>
  <si>
    <t>W budynku sądu, w wydzielonym pokoju mediatora.</t>
  </si>
  <si>
    <t>mediacja powinna być prowadzona zawsze w miejscu neutralnym poza Sądem.</t>
  </si>
  <si>
    <t>w osobnym pokoju w sądzie</t>
  </si>
  <si>
    <t>w sądzie w pokoju</t>
  </si>
  <si>
    <t>Poza Sądem nie przez sędziego ani nie przez referendarza</t>
  </si>
  <si>
    <t>w wydzielonym  pokoju</t>
  </si>
  <si>
    <t>wydzielonym w sądzie pokoju</t>
  </si>
  <si>
    <t>w wydzielonym pokoju oraz następnie poza sądem</t>
  </si>
  <si>
    <t>wydzielonym pokoju</t>
  </si>
  <si>
    <t>w wydzielonym pokoju</t>
  </si>
  <si>
    <t>dom sąd</t>
  </si>
  <si>
    <t>wydzielonym pokoju sądu</t>
  </si>
  <si>
    <t>w biurach mediatorów, w ośrodkach mediacyjnych, w wynajmowanych neutralnych pokojach biurowych i konferencyjnych</t>
  </si>
  <si>
    <t>w miejscu wydzielonym przez sąd</t>
  </si>
  <si>
    <t>W wydzielonym w sądzie pokojem lub online</t>
  </si>
  <si>
    <t>Poza sadem</t>
  </si>
  <si>
    <t>Oddzielny pokój</t>
  </si>
  <si>
    <t>w ośrodku mediacyjnym lub wynajętym doraźnie lokalu biurowym</t>
  </si>
  <si>
    <t>Urzędy miast i gmin, starostwa powiatowe z pewnością dysponują salami konferencyjnymi różnych wielkości gdzie z powodzeniem mogłyby być prowadzone mediacje - w bezpłatnych punktach pomocy prawnej</t>
  </si>
  <si>
    <t>w przystosowanym do tego lokalu</t>
  </si>
  <si>
    <t>W specjalnych salach mediacyjnych, będących miejscem pracy mediatora</t>
  </si>
  <si>
    <t>Kancelaria mediacyjna</t>
  </si>
  <si>
    <t>W ośrodku mediacji</t>
  </si>
  <si>
    <t>W miejscu do tego przeznaczonym, neutralnym, nie kojarzącym się z sądem</t>
  </si>
  <si>
    <t>biura mediatora</t>
  </si>
  <si>
    <t>j/w</t>
  </si>
  <si>
    <t>Ośrodek mediacji, kancelaria mediacyjna</t>
  </si>
  <si>
    <t>OZSS</t>
  </si>
  <si>
    <t>Wyznaczone miejsce neutralne</t>
  </si>
  <si>
    <t>Online</t>
  </si>
  <si>
    <t>Wyjaśnienie powyżej.</t>
  </si>
  <si>
    <t>Czy mamy może zbyt dużo sędziów i referendarzy z nadmiarem wolnego czasu? Ponownie: to nie ma sensu. Dokładalibyśmy obcej dla nich pracy osobom, których jest deficyt, których za mała ilość w zasadniczej roli jest podstawą problemu niedrożnych sądów i skandalicznie długich terminów postępowań. Zmiany mediacji mają służyć odciążeniu sądów, a nie ich dodatkowemu obciążeniu. Sędziowie i referendarze latami i za publiczne pieniądze uczyli się dobrze sądzić, a nie mediować. Dość też mają innych narzędzi polubownych (zpu, nakłanianie, przygotowawcze, info o spodziewanym wyroku, kierowanie do mediacji i wzywanie na spotkanie informacyjne), z których przecież nie korzystają na istotną skalę. Nie ma sensu tworzyć instytucji prawnej dla garstki (godnych szacunku) pasjonatów, skoro tak trudno jest upowszechnić korzystanie przez sędziów ze zwykłej mediacji i funkcjonujących mediatorów.</t>
  </si>
  <si>
    <t>Odpowiedz taka sama jak w punkcie 43</t>
  </si>
  <si>
    <t>Mediacje powinny  być prowadzone przez osoby nie związane z pracą w Sądzie</t>
  </si>
  <si>
    <t>W kancelarii mediacyjnej można zachować bardziej zasady bezstronności i neutralności.
Bez nacisku i stresu.</t>
  </si>
  <si>
    <t>kto to jest sędzia -mediator? co miałby robić</t>
  </si>
  <si>
    <t>Uzasadnie wyzej</t>
  </si>
  <si>
    <t>Mediacja w sądzie  będzie zawsze skażona pewnym przymusem istotą mediacji winna być przesłanka że  nie jest ona kojarzona z sądem w znaczeniu pewnego obowiązku czy przymuszenia</t>
  </si>
  <si>
    <t>Trochę j.w.
Sędzia jest sędzią, który orzeka/rozstrzyga. Praca mediatora/ki to jednak inna para kaloszy. 
Proponuję, aby każdy zajmował się tym, na czym się dobrze zna - sędziowie sądzeniem, mediatorzy mediowaniem, a pełnomocnicy reprezentacją mandantów (także w mediacji)
Mieliby to być tacy "sędziowie-mediatorzy pokoju" albo "referendarze-mediatorzy pokoju"?
Zdaje się, że sędziowie mają problemy z efektywnym wykonywaniem swojej pracy - także w kontekście mediacji - więc po co tworzyć nowe byty?</t>
  </si>
  <si>
    <t>Każdy sędzia przed sprawa może dać szansę na zawarcie ugody</t>
  </si>
  <si>
    <t>mediacja to spokojne biuro budzące zaufanie dla każdej ze stron.</t>
  </si>
  <si>
    <t>Mediacje powinni prowadzić tylko mediatorzy</t>
  </si>
  <si>
    <t>jak wyżej</t>
  </si>
  <si>
    <t>OZSS -y posiadają wyszkloną kadrę i odpowiednie pomieszczenia</t>
  </si>
  <si>
    <t>b</t>
  </si>
  <si>
    <t>Dla stron główną motywacją do podjęcia mediacji jest brak tych wszystkich formalności i klimatu sądowego, który niekoniecznie zawsze dobrze się kojarzy. Sędzia-mediator mógłby być barierą w podjęciu decyzji, aby mediacje rozpocząć (podobne jak adwokat-mediator)</t>
  </si>
  <si>
    <t>Jak w pkt.43</t>
  </si>
  <si>
    <t>Jak w pkt. 43 .</t>
  </si>
  <si>
    <t>sąd to nie miejsce do porozumienia, to pole walki i osądzania, nie ten klimat, nie ten kontekst</t>
  </si>
  <si>
    <t>Istnieje wielu mediatorów którzy wykonują na codzień swoją pracę, dlatego nie potrzeba szkolic i zmuszać sędziów i referendarzy aby wykonywali dodatkowe oboiwazki zwiazane z prowadzeniem mediacji. Wystarczy aby zaczeli kierować sprawy do mediacji i oddawali je mediatorom. Dlatego odbyć szkolenie mogą i prowadzić mediacje podczas posiedzenie przygotowawczego lub poza sądem, w ramach mediacji prywatnych.</t>
  </si>
  <si>
    <t>Ponieważ będą je przeprowadzać osoby związane bezpośrednio z sądem, klienci mogą taką osobę błędnie odebrać, jako kolejnego arbitra w sprawie</t>
  </si>
  <si>
    <t>Jakich zmian dokonałbyś/dokonałabyś w profilu mediatora?</t>
  </si>
  <si>
    <t>nie mam zdania</t>
  </si>
  <si>
    <t>możliwość bezpośredniego wysłania wiadomości (ewentualnie e-maila) do mediatora</t>
  </si>
  <si>
    <t>Kosmetyczne</t>
  </si>
  <si>
    <t>bez nr, bez SO, 1 adres, mail i tel. na górze, dodać wiek, większa widoczność szkoleń z wymiarem, rokiem ukończenia, j.w. dodane wykształcenie i ZSK, dodać www ewentualnie fb lub inny link do większej ilości informacji</t>
  </si>
  <si>
    <t>Wyświetlanie pełnych opisów treści zamieszczonych na profilu, wielokrotnie treść jest urwana.
warto dodać informacje bardziej szczegółowe - np. oprócz mediacji pracowniczych doświadczenie w jakich sprawach - o przywrócenie do pracy, np. o wydanie druku RP7, o sprostowanie świadectwa pracy, o uchylenie kary porządkowej itd.</t>
  </si>
  <si>
    <t>Nie dokonałabym</t>
  </si>
  <si>
    <t>c</t>
  </si>
  <si>
    <t>Więcej możliwości opisywania dyżurów</t>
  </si>
  <si>
    <t>Nic</t>
  </si>
  <si>
    <t>możliwość samodzielnej  pełnej  edycji swojego profilu, możliwości dodania specjalizacji, szkoleń, zdjęcia etc</t>
  </si>
  <si>
    <t>Raczej zadnych</t>
  </si>
  <si>
    <t>zdjecie i przebyte szkolenia</t>
  </si>
  <si>
    <t>Na chwilę obecną żadnych</t>
  </si>
  <si>
    <t>Beznadziejny system logowania :( - po wpisaniu loginu i hasła odmawia zalogowania wyrzucając błąd „nieuprawniony font logowania Tahoma" etc. Czcionka systemowa mu się nie podoba? Pierwsze widzę w życiu.</t>
  </si>
  <si>
    <t>Więcej specjalizacji</t>
  </si>
  <si>
    <t>Już podałam w poprzedniej ankiecie</t>
  </si>
  <si>
    <t>nie wprowadziłbym</t>
  </si>
  <si>
    <t>Nie mam uwag</t>
  </si>
  <si>
    <t>nie  dokonywałbym zmian.</t>
  </si>
  <si>
    <t>aktualnie nie dokonywałbym zmian</t>
  </si>
  <si>
    <t>możliwość dodania zdjęcia i strony www</t>
  </si>
  <si>
    <t>rozszerzyłabym aspekt kompetencji i szkoleń, zdobytych uprawnień</t>
  </si>
  <si>
    <t>Szczegółowe informacje o wykształceniu i doświadczeniu</t>
  </si>
  <si>
    <t>miejsce na dokładniejszą charakterystykę wg. konkretnego klucza, zdjęcie...</t>
  </si>
  <si>
    <t>Usystematyzowałabym informacje o mediatora, aby ani nie wyróżniały jednych, ani nie odbierały szans innym.</t>
  </si>
  <si>
    <t>Wykształcenie kierunkowe,
doświadczenie zawodowe,
doświadczenie mediacyjne</t>
  </si>
  <si>
    <t>usunąć adres zamieszkania</t>
  </si>
  <si>
    <t>Staż</t>
  </si>
  <si>
    <t>Możliwość obsługi terytorium przynajmniej dwóch sądów okręgowych.</t>
  </si>
  <si>
    <t>większe podkreślenie kwalifikacji zawodowych</t>
  </si>
  <si>
    <t>usunął instytucję uprawnioną; połozył acent na specjalizacje i powiazanie z nimi szkoleń aby nie była to tylko deklaracja a pokazanie rzeczywiscie wykonanego szkolenia np. dyplomu; przesuniecie danych kontaktowych (tel i @) pod awatar mediatora; wrzucenie mozliwości zlinkowania sociali mediatora lub jego strony www</t>
  </si>
  <si>
    <t>Możliwość dodawania zdjęcia</t>
  </si>
  <si>
    <t>Wszystko OK</t>
  </si>
  <si>
    <t>Nie mam wglądu do swojego profilu. Pisałam na początku</t>
  </si>
  <si>
    <t>Zadnych</t>
  </si>
  <si>
    <t>Jakie zmiany wprowadziłbyś/wprowadziłabyś w module KONTO UŻYTKOWNIKA?</t>
  </si>
  <si>
    <t>nieobecność / zawieszenie ustawiane własnoręcznie, nie na wniosek</t>
  </si>
  <si>
    <t>możliwość edycji treści w pewnym zakresie, możliwość aktualizacji treści</t>
  </si>
  <si>
    <t>Nie wprowadziłabym</t>
  </si>
  <si>
    <t>Nic bym nie zmieniał</t>
  </si>
  <si>
    <t>Przydałaby się pomoc lub FAQ</t>
  </si>
  <si>
    <t>NIC</t>
  </si>
  <si>
    <t>Łatwiejsze logowanie</t>
  </si>
  <si>
    <t>nic , wszystko ok.</t>
  </si>
  <si>
    <t>uwzględniłbym doświadczenie zawodowe i wykonywany aktualnie zawód</t>
  </si>
  <si>
    <t>Nie mogę się zalogować 
Jest błąd przygotowaniu się przez Profil Zaufany, co świadczy o tym że strona nie działa poprawnie.
Nie mogę odpowiedzieć w związku z powyższym na pytanie</t>
  </si>
  <si>
    <t>oki</t>
  </si>
  <si>
    <t>Podobnie jak powyżej.</t>
  </si>
  <si>
    <t>b/z</t>
  </si>
  <si>
    <t>Więcej informacji</t>
  </si>
  <si>
    <t>Niestety nie mam możliwości zalogowania się do konta użytkownika.</t>
  </si>
  <si>
    <t>aktualnie od dłużeszego czasy nie ma mozliwosci zalogowania sie do konta użytkowanik; możliwośc kontaktu stron z mediatorem; możliwosc komunikacji z sądem; mozliwosc podpisywania ugod i protokołu przez ePuap lub podpis elektroniczny; mozliwosc składania wniosku o mediacje do mediatora przez portal KRM a następnie przeprowadzania mediacji online</t>
  </si>
  <si>
    <t>Możliwość dodawanie większej informacji o zdobytych kwalifikacjach, linki do publikacji, zdjęcie zaświadczeń</t>
  </si>
  <si>
    <t>Jakie zmiany wprowadziłbyś/wprowadziłabyś w module BIURO PODAWCZE?</t>
  </si>
  <si>
    <t>w tej chwili trudno powiedzieć, co miałoby być zmieniane, skoro moduł nie działa fatycznie, ale np.: wniosek o przedłużenie terminu, informacja o braku zgody, odmowa prowadzenia, protokół, ugodą w formie elektronicznej - to wszystko powinno być możliwe do przesłania online</t>
  </si>
  <si>
    <t>możliwośc wysłania pisma ogólnego które nie jest odpowiedzią na konkretną sprawę</t>
  </si>
  <si>
    <t>Nie wprowadzałabym</t>
  </si>
  <si>
    <t>Raczej żadnych</t>
  </si>
  <si>
    <t>Nic bym nie zmienusl</t>
  </si>
  <si>
    <t>A jest taki moduł?</t>
  </si>
  <si>
    <t>jest dobrze.</t>
  </si>
  <si>
    <t>możliwość dwustronnej komunikacji z sądem</t>
  </si>
  <si>
    <t>jest ok</t>
  </si>
  <si>
    <t>skanowanie wszystkich pism</t>
  </si>
  <si>
    <t>Żadna</t>
  </si>
  <si>
    <t>Niestety nie widzę modułu biuro podawcze.</t>
  </si>
  <si>
    <t>nie moge sie zalogowac od dłuższego czasu bo wyskakuje bład komunikacji</t>
  </si>
  <si>
    <t>Nie przydzielono mi żadnej sprawy za pośrednictwem tego rejestru, nie jestem w stanie ocenić funkcjonalności tego modułu</t>
  </si>
  <si>
    <t>Jakie zmiany wprowadziłbyś/wprowadziłabyś w module SPRAWY?</t>
  </si>
  <si>
    <t>informacja o zatwierdzeniu/odmowie zatwierdzenia przez Sąd ugody</t>
  </si>
  <si>
    <t>znów - można gdybać, bo nie wiadomo, co jest teraz; ale: do każdej sprawy powinno dać się dodać terminy posiedzeń, notatki i terminowe alarmy "next step to do", generowanie pism jw. (zwł. protokołu) na podstawie danych stron; do tego może komunikacja z sądem i stronami; do tego przydzielona / skierowana sprawa powinna z danymi automatycznie wpadać do rejestru spraw, który jednocześnie wysyłałby powiadomienie i żądanie potwierdzenia odbioru na adres mailowy mediatora (trudno siedzieć systematycznie w module / w KRM, skoro sądy sprawy kierują tak rzadko);
dodatkowo: powinny być tu widoczne także sprawy, w których prowadzi się spotkania informacyjne oraz informacje o wpływie i zarejestrowaniu złożonej ugody z mediacji umownej, o zatwierdzeniu lub odmowie i przyczynie (niezależnie od umowna/sądowa), takoż przyznanie wynagrodzenia (jeśli sąd płaci)</t>
  </si>
  <si>
    <t>Nic bym nie zmienial</t>
  </si>
  <si>
    <t>Większą przejrzystość modułu</t>
  </si>
  <si>
    <t>Jest dobrze.</t>
  </si>
  <si>
    <t>na razie to nie ma możliwości dodania sprawy, nie wiem jakie ma być założenia, czy mediator sam je tam wpisuje, czy widzi zlecone przez sąd z automatu, czy będzie mógł dopisać mediacje umowne?</t>
  </si>
  <si>
    <t>Zadnazadna</t>
  </si>
  <si>
    <t>Niestety nie widzę modułu sprawy.</t>
  </si>
  <si>
    <t>Jakie zmiany wprowadziłbyś/wprowadziłabyś w module TERMINARZ?</t>
  </si>
  <si>
    <t>co tu zmieniać, skoro obecnie nie pod mediatorów? generalnie połączyć ze "sprawami" plus alarmy, powiadomienia - by jedno miejsce pozwalało się orientować w sprawach w toku, ich stanie, koniecznych działaniach oraz generować do nich dokumenty</t>
  </si>
  <si>
    <t>Przydałaby się pomoc lub FAQ oraz mógłby uwzględniać terminy prowadzenia mediacji - czyli kiedy się kończy  czas na med.</t>
  </si>
  <si>
    <t>Jest ok.</t>
  </si>
  <si>
    <t>możliwość dodania wpisu o umówionej mediacji u siebie, z wyborem sprawy z rejestru spraw, oraz typem mediacji (stacjonarna, zdalna)</t>
  </si>
  <si>
    <t>Zadna</t>
  </si>
  <si>
    <t>Niestety nie widzę modułu terminarz.</t>
  </si>
  <si>
    <t>możliwość synchronizowania terminarza ze swoim kalendarzem w telefonie</t>
  </si>
  <si>
    <t>Możliwość eksportu / integracji z kalendarzem zewnętrznym.</t>
  </si>
  <si>
    <t>Jakie zmiany wprowadziłbyś/wprowadziłabyś w module WNIOSKI?</t>
  </si>
  <si>
    <t>wniosek o zmianę wpisu do KRM powinien dot. również dodania/zmiany danych dot. wykształcenia i odbytych szkoleń</t>
  </si>
  <si>
    <t>jw. plus widoczność, czy "złóż wniosek" oznacza wysłanie do sądu, czy przygotowanie pisma -</t>
  </si>
  <si>
    <t>Żadnych brak zdania</t>
  </si>
  <si>
    <t>Łatwiejszy dostęp</t>
  </si>
  <si>
    <t>nie mam uwah</t>
  </si>
  <si>
    <t>y</t>
  </si>
  <si>
    <t>_</t>
  </si>
  <si>
    <t>Niestety nie widzę modułu wnioski.</t>
  </si>
  <si>
    <t>Jakie formularze powinny zostać udostępnione we WZORACH FORMULARZY?</t>
  </si>
  <si>
    <t>Wniosek o mediację</t>
  </si>
  <si>
    <t>wniosek o przedłużenie mediacji, wniosek o zatwierdzenie ugody,</t>
  </si>
  <si>
    <t>Możliwość dodawania nowych po zatwierdzeniu przez administratora</t>
  </si>
  <si>
    <t>jw.: odmowa prowadzenia, informacja o braku zgody stron na udział, wniosek o przedłużenie terminu (z up. stron / z ważnego powodu), info o stanie mediacji, protokół, wniosek o wynagrodzenie, zażalenie oraz ogólnie - elektroniczne złożenie z protokołem ugody (jeśli w przyszłości w tej formie będzie mogła być zatwierdzana) i wniosku stron o zatwierdzenie (jw.)</t>
  </si>
  <si>
    <t>wzory wniosku o mediację , umowy o mediację , przykładowe wzory ugod , porozumień , rachunków za mediacje</t>
  </si>
  <si>
    <t>wniosek o przydłużenie terminu mediacji, wniosek o zatwierdzenie ugody</t>
  </si>
  <si>
    <t>Podstawowe dotyczące mediacji tj. wnioski o mediację, wnioski o zatwierdzenie ugody, projekty sprawozdań protokołów itp</t>
  </si>
  <si>
    <t>wniosek o przeprowadzenie mediacji</t>
  </si>
  <si>
    <t>o zmianę terminu (czasu trwania) mediacji, o zmianę mediatora, protokół, informacja zastępującą protokół gdy mediacja nie wszczęta…</t>
  </si>
  <si>
    <t>wniosek o przeprowadzenie  mediacji.</t>
  </si>
  <si>
    <t>wzór ugody, wniosku o mediację i o zatwierdzenie oraz nadanie klauzuli wykonalności</t>
  </si>
  <si>
    <t>automatyczne formularze, które będą podstawiały dane ze sprawy: wniosek o przedłużenie terminu mediacji, protokół z mediacji, wzory ugody</t>
  </si>
  <si>
    <t>p</t>
  </si>
  <si>
    <t>Wniosek o wpis do KRS
Wniosek o przeprowadzenie mediacji
Wniosek o zatwierdzenie ugody</t>
  </si>
  <si>
    <t>Wniosek o mediacje</t>
  </si>
  <si>
    <t>wniosek o przeprowadzenie mediacji sądowej</t>
  </si>
  <si>
    <t>Pełnomocnictwa</t>
  </si>
  <si>
    <t>Obecnie trudno określić. Może o zatwierdzenie ugody i nadanie klauzuli wykonalności.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</si>
</sst>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name val="Calibri"/>
    </font>
    <font>
      <i/>
      <sz val="11"/>
      <name val="Calibri"/>
    </font>
    <font>
      <i/>
      <sz val="10"/>
      <name val="Calibri"/>
    </font>
  </fonts>
  <fills count="3">
    <fill>
      <patternFill patternType="none"/>
    </fill>
    <fill>
      <patternFill patternType="gray125"/>
    </fill>
    <fill>
      <patternFill patternType="solid">
        <fgColor rgb="FFF3F3F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0" borderId="0" xfId="0" applyFont="1"/>
    <xf numFmtId="0" fontId="1" fillId="2" borderId="1" xfId="0" applyFont="1" applyFill="1" applyBorder="1"/>
    <xf numFmtId="0" fontId="2" fillId="0" borderId="0" xfId="0" applyFont="1" applyAlignment="1">
      <alignment horizontal="right"/>
    </xf>
    <xf numFmtId="10" fontId="0" fillId="0" borderId="0" xfId="0" applyNumberFormat="1"/>
    <xf numFmtId="0" fontId="3" fillId="0" borderId="0" xfId="0" applyFo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tkjglklmng" displayName="tabtkjglklmng" ref="B3:D5">
  <autoFilter ref="B3:D5" xr:uid="{00000000-0009-0000-0100-000001000000}">
    <filterColumn colId="0" hiddenButton="1"/>
    <filterColumn colId="1" hiddenButton="1"/>
    <filterColumn colId="2" hiddenButton="1"/>
  </autoFilter>
  <tableColumns count="3">
    <tableColumn id="1" xr3:uid="{00000000-0010-0000-0000-000001000000}" name="Odpowiedź" totalsRowLabel="Total"/>
    <tableColumn id="2" xr3:uid="{00000000-0010-0000-0000-000002000000}" name="%"/>
    <tableColumn id="3" xr3:uid="{00000000-0010-0000-0000-000003000000}" name="Liczba odpowiedzi"/>
  </tableColumns>
  <tableStyleInfo name="TableStyleLight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6853403" displayName="table_16853403" ref="B171:D221">
  <autoFilter ref="B171:D221" xr:uid="{00000000-0009-0000-0100-00000A000000}">
    <filterColumn colId="0" hiddenButton="1"/>
    <filterColumn colId="1" hiddenButton="1"/>
    <filterColumn colId="2" hiddenButton="1"/>
  </autoFilter>
  <tableColumns count="3">
    <tableColumn id="1" xr3:uid="{00000000-0010-0000-0900-000001000000}" name="Odpowiedź" totalsRowLabel="Total"/>
    <tableColumn id="2" xr3:uid="{00000000-0010-0000-0900-000002000000}" name="%"/>
    <tableColumn id="3" xr3:uid="{00000000-0010-0000-0900-000003000000}" name="Liczba odpowiedzi"/>
  </tableColumns>
  <tableStyleInfo name="TableStyleLight15"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snqkxhtppc" displayName="tabsnqkxhtppc" ref="B229:D231">
  <autoFilter ref="B229:D231" xr:uid="{00000000-0009-0000-0100-00000B000000}">
    <filterColumn colId="0" hiddenButton="1"/>
    <filterColumn colId="1" hiddenButton="1"/>
    <filterColumn colId="2" hiddenButton="1"/>
  </autoFilter>
  <tableColumns count="3">
    <tableColumn id="1" xr3:uid="{00000000-0010-0000-0A00-000001000000}" name="Odpowiedź" totalsRowLabel="Total"/>
    <tableColumn id="2" xr3:uid="{00000000-0010-0000-0A00-000002000000}" name="%"/>
    <tableColumn id="3" xr3:uid="{00000000-0010-0000-0A00-000003000000}" name="Liczba odpowiedzi"/>
  </tableColumns>
  <tableStyleInfo name="TableStyleLight15"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6853409" displayName="table_16853409" ref="B238:D251">
  <autoFilter ref="B238:D251" xr:uid="{00000000-0009-0000-0100-00000C000000}">
    <filterColumn colId="0" hiddenButton="1"/>
    <filterColumn colId="1" hiddenButton="1"/>
    <filterColumn colId="2" hiddenButton="1"/>
  </autoFilter>
  <tableColumns count="3">
    <tableColumn id="1" xr3:uid="{00000000-0010-0000-0B00-000001000000}" name="Odpowiedź" totalsRowLabel="Total"/>
    <tableColumn id="2" xr3:uid="{00000000-0010-0000-0B00-000002000000}" name="%"/>
    <tableColumn id="3" xr3:uid="{00000000-0010-0000-0B00-000003000000}" name="Liczba odpowiedzi"/>
  </tableColumns>
  <tableStyleInfo name="TableStyleLight15"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6853415" displayName="table_16853415" ref="B258:D274">
  <autoFilter ref="B258:D274" xr:uid="{00000000-0009-0000-0100-00000D000000}">
    <filterColumn colId="0" hiddenButton="1"/>
    <filterColumn colId="1" hiddenButton="1"/>
    <filterColumn colId="2" hiddenButton="1"/>
  </autoFilter>
  <tableColumns count="3">
    <tableColumn id="1" xr3:uid="{00000000-0010-0000-0C00-000001000000}" name="Odpowiedź" totalsRowLabel="Total"/>
    <tableColumn id="2" xr3:uid="{00000000-0010-0000-0C00-000002000000}" name="%"/>
    <tableColumn id="3" xr3:uid="{00000000-0010-0000-0C00-000003000000}" name="Liczba odpowiedzi"/>
  </tableColumns>
  <tableStyleInfo name="TableStyleLight15"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oufbwruypc" displayName="taboufbwruypc" ref="B281:D284">
  <autoFilter ref="B281:D284" xr:uid="{00000000-0009-0000-0100-00000E000000}">
    <filterColumn colId="0" hiddenButton="1"/>
    <filterColumn colId="1" hiddenButton="1"/>
    <filterColumn colId="2" hiddenButton="1"/>
  </autoFilter>
  <tableColumns count="3">
    <tableColumn id="1" xr3:uid="{00000000-0010-0000-0D00-000001000000}" name="Odpowiedź" totalsRowLabel="Total"/>
    <tableColumn id="2" xr3:uid="{00000000-0010-0000-0D00-000002000000}" name="%"/>
    <tableColumn id="3" xr3:uid="{00000000-0010-0000-0D00-000003000000}" name="Liczba odpowiedzi"/>
  </tableColumns>
  <tableStyleInfo name="TableStyleLight15"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6853424" displayName="table_16853424" ref="B291:D307">
  <autoFilter ref="B291:D307" xr:uid="{00000000-0009-0000-0100-00000F000000}">
    <filterColumn colId="0" hiddenButton="1"/>
    <filterColumn colId="1" hiddenButton="1"/>
    <filterColumn colId="2" hiddenButton="1"/>
  </autoFilter>
  <tableColumns count="3">
    <tableColumn id="1" xr3:uid="{00000000-0010-0000-0E00-000001000000}" name="Odpowiedź" totalsRowLabel="Total"/>
    <tableColumn id="2" xr3:uid="{00000000-0010-0000-0E00-000002000000}" name="%"/>
    <tableColumn id="3" xr3:uid="{00000000-0010-0000-0E00-000003000000}" name="Liczba odpowiedzi"/>
  </tableColumns>
  <tableStyleInfo name="TableStyleLight15"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fapmkdliwt" displayName="tabfapmkdliwt" ref="B314:D317">
  <autoFilter ref="B314:D317" xr:uid="{00000000-0009-0000-0100-000010000000}">
    <filterColumn colId="0" hiddenButton="1"/>
    <filterColumn colId="1" hiddenButton="1"/>
    <filterColumn colId="2" hiddenButton="1"/>
  </autoFilter>
  <tableColumns count="3">
    <tableColumn id="1" xr3:uid="{00000000-0010-0000-0F00-000001000000}" name="Odpowiedź" totalsRowLabel="Total"/>
    <tableColumn id="2" xr3:uid="{00000000-0010-0000-0F00-000002000000}" name="%"/>
    <tableColumn id="3" xr3:uid="{00000000-0010-0000-0F00-000003000000}" name="Liczba odpowiedzi"/>
  </tableColumns>
  <tableStyleInfo name="TableStyleLight15"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auzbapnsyh" displayName="tabauzbapnsyh" ref="B324:D326">
  <autoFilter ref="B324:D326" xr:uid="{00000000-0009-0000-0100-000011000000}">
    <filterColumn colId="0" hiddenButton="1"/>
    <filterColumn colId="1" hiddenButton="1"/>
    <filterColumn colId="2" hiddenButton="1"/>
  </autoFilter>
  <tableColumns count="3">
    <tableColumn id="1" xr3:uid="{00000000-0010-0000-1000-000001000000}" name="Odpowiedź" totalsRowLabel="Total"/>
    <tableColumn id="2" xr3:uid="{00000000-0010-0000-1000-000002000000}" name="%"/>
    <tableColumn id="3" xr3:uid="{00000000-0010-0000-1000-000003000000}" name="Liczba odpowiedzi"/>
  </tableColumns>
  <tableStyleInfo name="TableStyleLight15"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botumghptw" displayName="tabbotumghptw" ref="B333:D338">
  <autoFilter ref="B333:D338" xr:uid="{00000000-0009-0000-0100-000012000000}">
    <filterColumn colId="0" hiddenButton="1"/>
    <filterColumn colId="1" hiddenButton="1"/>
    <filterColumn colId="2" hiddenButton="1"/>
  </autoFilter>
  <tableColumns count="3">
    <tableColumn id="1" xr3:uid="{00000000-0010-0000-1100-000001000000}" name="Odpowiedź" totalsRowLabel="Total"/>
    <tableColumn id="2" xr3:uid="{00000000-0010-0000-1100-000002000000}" name="%"/>
    <tableColumn id="3" xr3:uid="{00000000-0010-0000-1100-000003000000}" name="Liczba odpowiedzi"/>
  </tableColumns>
  <tableStyleInfo name="TableStyleLight15"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odidlwxrda" displayName="tabodidlwxrda" ref="B345:D350">
  <autoFilter ref="B345:D350" xr:uid="{00000000-0009-0000-0100-000013000000}">
    <filterColumn colId="0" hiddenButton="1"/>
    <filterColumn colId="1" hiddenButton="1"/>
    <filterColumn colId="2" hiddenButton="1"/>
  </autoFilter>
  <tableColumns count="3">
    <tableColumn id="1" xr3:uid="{00000000-0010-0000-1200-000001000000}" name="Odpowiedź" totalsRowLabel="Total"/>
    <tableColumn id="2" xr3:uid="{00000000-0010-0000-1200-000002000000}" name="%"/>
    <tableColumn id="3" xr3:uid="{00000000-0010-0000-1200-000003000000}" name="Liczba odpowiedzi"/>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mmvngzmose" displayName="tabmmvngzmose" ref="B12:D16">
  <autoFilter ref="B12:D16" xr:uid="{00000000-0009-0000-0100-000002000000}">
    <filterColumn colId="0" hiddenButton="1"/>
    <filterColumn colId="1" hiddenButton="1"/>
    <filterColumn colId="2" hiddenButton="1"/>
  </autoFilter>
  <tableColumns count="3">
    <tableColumn id="1" xr3:uid="{00000000-0010-0000-0100-000001000000}" name="Odpowiedź" totalsRowLabel="Total"/>
    <tableColumn id="2" xr3:uid="{00000000-0010-0000-0100-000002000000}" name="%"/>
    <tableColumn id="3" xr3:uid="{00000000-0010-0000-0100-000003000000}" name="Liczba odpowiedzi"/>
  </tableColumns>
  <tableStyleInfo name="TableStyleLight15"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aougrhudn" displayName="tablaougrhudn" ref="B357:D359">
  <autoFilter ref="B357:D359" xr:uid="{00000000-0009-0000-0100-000014000000}">
    <filterColumn colId="0" hiddenButton="1"/>
    <filterColumn colId="1" hiddenButton="1"/>
    <filterColumn colId="2" hiddenButton="1"/>
  </autoFilter>
  <tableColumns count="3">
    <tableColumn id="1" xr3:uid="{00000000-0010-0000-1300-000001000000}" name="Odpowiedź" totalsRowLabel="Total"/>
    <tableColumn id="2" xr3:uid="{00000000-0010-0000-1300-000002000000}" name="%"/>
    <tableColumn id="3" xr3:uid="{00000000-0010-0000-1300-000003000000}" name="Liczba odpowiedzi"/>
  </tableColumns>
  <tableStyleInfo name="TableStyleLight15"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16853445" displayName="table_16853445" ref="B366:D376">
  <autoFilter ref="B366:D376" xr:uid="{00000000-0009-0000-0100-000015000000}">
    <filterColumn colId="0" hiddenButton="1"/>
    <filterColumn colId="1" hiddenButton="1"/>
    <filterColumn colId="2" hiddenButton="1"/>
  </autoFilter>
  <tableColumns count="3">
    <tableColumn id="1" xr3:uid="{00000000-0010-0000-1400-000001000000}" name="Odpowiedź" totalsRowLabel="Total"/>
    <tableColumn id="2" xr3:uid="{00000000-0010-0000-1400-000002000000}" name="%"/>
    <tableColumn id="3" xr3:uid="{00000000-0010-0000-1400-000003000000}" name="Liczba odpowiedzi"/>
  </tableColumns>
  <tableStyleInfo name="TableStyleLight15"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akyaxpgdcu" displayName="tabakyaxpgdcu" ref="B383:D385">
  <autoFilter ref="B383:D385" xr:uid="{00000000-0009-0000-0100-000016000000}">
    <filterColumn colId="0" hiddenButton="1"/>
    <filterColumn colId="1" hiddenButton="1"/>
    <filterColumn colId="2" hiddenButton="1"/>
  </autoFilter>
  <tableColumns count="3">
    <tableColumn id="1" xr3:uid="{00000000-0010-0000-1500-000001000000}" name="Odpowiedź" totalsRowLabel="Total"/>
    <tableColumn id="2" xr3:uid="{00000000-0010-0000-1500-000002000000}" name="%"/>
    <tableColumn id="3" xr3:uid="{00000000-0010-0000-1500-000003000000}" name="Liczba odpowiedzi"/>
  </tableColumns>
  <tableStyleInfo name="TableStyleLight15"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16853484" displayName="table_16853484" ref="B392:D409">
  <autoFilter ref="B392:D409" xr:uid="{00000000-0009-0000-0100-000017000000}">
    <filterColumn colId="0" hiddenButton="1"/>
    <filterColumn colId="1" hiddenButton="1"/>
    <filterColumn colId="2" hiddenButton="1"/>
  </autoFilter>
  <tableColumns count="3">
    <tableColumn id="1" xr3:uid="{00000000-0010-0000-1600-000001000000}" name="Odpowiedź" totalsRowLabel="Total"/>
    <tableColumn id="2" xr3:uid="{00000000-0010-0000-1600-000002000000}" name="%"/>
    <tableColumn id="3" xr3:uid="{00000000-0010-0000-1600-000003000000}" name="Liczba odpowiedzi"/>
  </tableColumns>
  <tableStyleInfo name="TableStyleLight15"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ihdvykqrib" displayName="tabihdvykqrib" ref="B416:D418">
  <autoFilter ref="B416:D418" xr:uid="{00000000-0009-0000-0100-000018000000}">
    <filterColumn colId="0" hiddenButton="1"/>
    <filterColumn colId="1" hiddenButton="1"/>
    <filterColumn colId="2" hiddenButton="1"/>
  </autoFilter>
  <tableColumns count="3">
    <tableColumn id="1" xr3:uid="{00000000-0010-0000-1700-000001000000}" name="Odpowiedź" totalsRowLabel="Total"/>
    <tableColumn id="2" xr3:uid="{00000000-0010-0000-1700-000002000000}" name="%"/>
    <tableColumn id="3" xr3:uid="{00000000-0010-0000-1700-000003000000}" name="Liczba odpowiedzi"/>
  </tableColumns>
  <tableStyleInfo name="TableStyleLight15"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16853490" displayName="table_16853490" ref="B425:D456">
  <autoFilter ref="B425:D456" xr:uid="{00000000-0009-0000-0100-000019000000}">
    <filterColumn colId="0" hiddenButton="1"/>
    <filterColumn colId="1" hiddenButton="1"/>
    <filterColumn colId="2" hiddenButton="1"/>
  </autoFilter>
  <tableColumns count="3">
    <tableColumn id="1" xr3:uid="{00000000-0010-0000-1800-000001000000}" name="Odpowiedź" totalsRowLabel="Total"/>
    <tableColumn id="2" xr3:uid="{00000000-0010-0000-1800-000002000000}" name="%"/>
    <tableColumn id="3" xr3:uid="{00000000-0010-0000-1800-000003000000}" name="Liczba odpowiedzi"/>
  </tableColumns>
  <tableStyleInfo name="TableStyleLight15"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hpiwqzywkd" displayName="tabhpiwqzywkd" ref="B463:D465">
  <autoFilter ref="B463:D465" xr:uid="{00000000-0009-0000-0100-00001A000000}">
    <filterColumn colId="0" hiddenButton="1"/>
    <filterColumn colId="1" hiddenButton="1"/>
    <filterColumn colId="2" hiddenButton="1"/>
  </autoFilter>
  <tableColumns count="3">
    <tableColumn id="1" xr3:uid="{00000000-0010-0000-1900-000001000000}" name="Odpowiedź" totalsRowLabel="Total"/>
    <tableColumn id="2" xr3:uid="{00000000-0010-0000-1900-000002000000}" name="%"/>
    <tableColumn id="3" xr3:uid="{00000000-0010-0000-1900-000003000000}" name="Liczba odpowiedzi"/>
  </tableColumns>
  <tableStyleInfo name="TableStyleLight15"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16853496" displayName="table_16853496" ref="B472:D511">
  <autoFilter ref="B472:D511" xr:uid="{00000000-0009-0000-0100-00001B000000}">
    <filterColumn colId="0" hiddenButton="1"/>
    <filterColumn colId="1" hiddenButton="1"/>
    <filterColumn colId="2" hiddenButton="1"/>
  </autoFilter>
  <tableColumns count="3">
    <tableColumn id="1" xr3:uid="{00000000-0010-0000-1A00-000001000000}" name="Odpowiedź" totalsRowLabel="Total"/>
    <tableColumn id="2" xr3:uid="{00000000-0010-0000-1A00-000002000000}" name="%"/>
    <tableColumn id="3" xr3:uid="{00000000-0010-0000-1A00-000003000000}" name="Liczba odpowiedzi"/>
  </tableColumns>
  <tableStyleInfo name="TableStyleLight15"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_16853499" displayName="table_16853499" ref="B518:D568">
  <autoFilter ref="B518:D568" xr:uid="{00000000-0009-0000-0100-00001C000000}">
    <filterColumn colId="0" hiddenButton="1"/>
    <filterColumn colId="1" hiddenButton="1"/>
    <filterColumn colId="2" hiddenButton="1"/>
  </autoFilter>
  <tableColumns count="3">
    <tableColumn id="1" xr3:uid="{00000000-0010-0000-1B00-000001000000}" name="Odpowiedź" totalsRowLabel="Total"/>
    <tableColumn id="2" xr3:uid="{00000000-0010-0000-1B00-000002000000}" name="%"/>
    <tableColumn id="3" xr3:uid="{00000000-0010-0000-1B00-000003000000}" name="Liczba odpowiedzi"/>
  </tableColumns>
  <tableStyleInfo name="TableStyleLight15"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mahskavdnv" displayName="tabmahskavdnv" ref="B576:D578">
  <autoFilter ref="B576:D578" xr:uid="{00000000-0009-0000-0100-00001D000000}">
    <filterColumn colId="0" hiddenButton="1"/>
    <filterColumn colId="1" hiddenButton="1"/>
    <filterColumn colId="2" hiddenButton="1"/>
  </autoFilter>
  <tableColumns count="3">
    <tableColumn id="1" xr3:uid="{00000000-0010-0000-1C00-000001000000}" name="Odpowiedź" totalsRowLabel="Total"/>
    <tableColumn id="2" xr3:uid="{00000000-0010-0000-1C00-000002000000}" name="%"/>
    <tableColumn id="3" xr3:uid="{00000000-0010-0000-1C00-000003000000}" name="Liczba odpowiedzi"/>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vyvwmuquou" displayName="tabvyvwmuquou" ref="B23:D25">
  <autoFilter ref="B23:D25" xr:uid="{00000000-0009-0000-0100-000003000000}">
    <filterColumn colId="0" hiddenButton="1"/>
    <filterColumn colId="1" hiddenButton="1"/>
    <filterColumn colId="2" hiddenButton="1"/>
  </autoFilter>
  <tableColumns count="3">
    <tableColumn id="1" xr3:uid="{00000000-0010-0000-0200-000001000000}" name="Odpowiedź" totalsRowLabel="Total"/>
    <tableColumn id="2" xr3:uid="{00000000-0010-0000-0200-000002000000}" name="%"/>
    <tableColumn id="3" xr3:uid="{00000000-0010-0000-0200-000003000000}" name="Liczba odpowiedzi"/>
  </tableColumns>
  <tableStyleInfo name="TableStyleLight15"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_16853505" displayName="table_16853505" ref="B585:D611">
  <autoFilter ref="B585:D611" xr:uid="{00000000-0009-0000-0100-00001E000000}">
    <filterColumn colId="0" hiddenButton="1"/>
    <filterColumn colId="1" hiddenButton="1"/>
    <filterColumn colId="2" hiddenButton="1"/>
  </autoFilter>
  <tableColumns count="3">
    <tableColumn id="1" xr3:uid="{00000000-0010-0000-1D00-000001000000}" name="Odpowiedź" totalsRowLabel="Total"/>
    <tableColumn id="2" xr3:uid="{00000000-0010-0000-1D00-000002000000}" name="%"/>
    <tableColumn id="3" xr3:uid="{00000000-0010-0000-1D00-000003000000}" name="Liczba odpowiedzi"/>
  </tableColumns>
  <tableStyleInfo name="TableStyleLight15"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vtpjtcgldm" displayName="tabvtpjtcgldm" ref="B618:D620">
  <autoFilter ref="B618:D620" xr:uid="{00000000-0009-0000-0100-00001F000000}">
    <filterColumn colId="0" hiddenButton="1"/>
    <filterColumn colId="1" hiddenButton="1"/>
    <filterColumn colId="2" hiddenButton="1"/>
  </autoFilter>
  <tableColumns count="3">
    <tableColumn id="1" xr3:uid="{00000000-0010-0000-1E00-000001000000}" name="Odpowiedź" totalsRowLabel="Total"/>
    <tableColumn id="2" xr3:uid="{00000000-0010-0000-1E00-000002000000}" name="%"/>
    <tableColumn id="3" xr3:uid="{00000000-0010-0000-1E00-000003000000}" name="Liczba odpowiedzi"/>
  </tableColumns>
  <tableStyleInfo name="TableStyleLight15"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fclfjzuumi" displayName="tabfclfjzuumi" ref="B627:D629">
  <autoFilter ref="B627:D629" xr:uid="{00000000-0009-0000-0100-000020000000}">
    <filterColumn colId="0" hiddenButton="1"/>
    <filterColumn colId="1" hiddenButton="1"/>
    <filterColumn colId="2" hiddenButton="1"/>
  </autoFilter>
  <tableColumns count="3">
    <tableColumn id="1" xr3:uid="{00000000-0010-0000-1F00-000001000000}" name="Odpowiedź" totalsRowLabel="Total"/>
    <tableColumn id="2" xr3:uid="{00000000-0010-0000-1F00-000002000000}" name="%"/>
    <tableColumn id="3" xr3:uid="{00000000-0010-0000-1F00-000003000000}" name="Liczba odpowiedzi"/>
  </tableColumns>
  <tableStyleInfo name="TableStyleLight15"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_16853514" displayName="table_16853514" ref="B636:D654">
  <autoFilter ref="B636:D654" xr:uid="{00000000-0009-0000-0100-000021000000}">
    <filterColumn colId="0" hiddenButton="1"/>
    <filterColumn colId="1" hiddenButton="1"/>
    <filterColumn colId="2" hiddenButton="1"/>
  </autoFilter>
  <tableColumns count="3">
    <tableColumn id="1" xr3:uid="{00000000-0010-0000-2000-000001000000}" name="Odpowiedź" totalsRowLabel="Total"/>
    <tableColumn id="2" xr3:uid="{00000000-0010-0000-2000-000002000000}" name="%"/>
    <tableColumn id="3" xr3:uid="{00000000-0010-0000-2000-000003000000}" name="Liczba odpowiedzi"/>
  </tableColumns>
  <tableStyleInfo name="TableStyleLight15"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ammqepxhxh" displayName="tabammqepxhxh" ref="B661:D663">
  <autoFilter ref="B661:D663" xr:uid="{00000000-0009-0000-0100-000022000000}">
    <filterColumn colId="0" hiddenButton="1"/>
    <filterColumn colId="1" hiddenButton="1"/>
    <filterColumn colId="2" hiddenButton="1"/>
  </autoFilter>
  <tableColumns count="3">
    <tableColumn id="1" xr3:uid="{00000000-0010-0000-2100-000001000000}" name="Odpowiedź" totalsRowLabel="Total"/>
    <tableColumn id="2" xr3:uid="{00000000-0010-0000-2100-000002000000}" name="%"/>
    <tableColumn id="3" xr3:uid="{00000000-0010-0000-2100-000003000000}" name="Liczba odpowiedzi"/>
  </tableColumns>
  <tableStyleInfo name="TableStyleLight15"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_16853523" displayName="table_16853523" ref="B670:D683">
  <autoFilter ref="B670:D683" xr:uid="{00000000-0009-0000-0100-000023000000}">
    <filterColumn colId="0" hiddenButton="1"/>
    <filterColumn colId="1" hiddenButton="1"/>
    <filterColumn colId="2" hiddenButton="1"/>
  </autoFilter>
  <tableColumns count="3">
    <tableColumn id="1" xr3:uid="{00000000-0010-0000-2200-000001000000}" name="Odpowiedź" totalsRowLabel="Total"/>
    <tableColumn id="2" xr3:uid="{00000000-0010-0000-2200-000002000000}" name="%"/>
    <tableColumn id="3" xr3:uid="{00000000-0010-0000-2200-000003000000}" name="Liczba odpowiedzi"/>
  </tableColumns>
  <tableStyleInfo name="TableStyleLight15"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eptagrtmss" displayName="tabeptagrtmss" ref="B690:D692">
  <autoFilter ref="B690:D692" xr:uid="{00000000-0009-0000-0100-000024000000}">
    <filterColumn colId="0" hiddenButton="1"/>
    <filterColumn colId="1" hiddenButton="1"/>
    <filterColumn colId="2" hiddenButton="1"/>
  </autoFilter>
  <tableColumns count="3">
    <tableColumn id="1" xr3:uid="{00000000-0010-0000-2300-000001000000}" name="Odpowiedź" totalsRowLabel="Total"/>
    <tableColumn id="2" xr3:uid="{00000000-0010-0000-2300-000002000000}" name="%"/>
    <tableColumn id="3" xr3:uid="{00000000-0010-0000-2300-000003000000}" name="Liczba odpowiedzi"/>
  </tableColumns>
  <tableStyleInfo name="TableStyleLight15"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_16853529" displayName="table_16853529" ref="B699:D715">
  <autoFilter ref="B699:D715" xr:uid="{00000000-0009-0000-0100-000025000000}">
    <filterColumn colId="0" hiddenButton="1"/>
    <filterColumn colId="1" hiddenButton="1"/>
    <filterColumn colId="2" hiddenButton="1"/>
  </autoFilter>
  <tableColumns count="3">
    <tableColumn id="1" xr3:uid="{00000000-0010-0000-2400-000001000000}" name="Odpowiedź" totalsRowLabel="Total"/>
    <tableColumn id="2" xr3:uid="{00000000-0010-0000-2400-000002000000}" name="%"/>
    <tableColumn id="3" xr3:uid="{00000000-0010-0000-2400-000003000000}" name="Liczba odpowiedzi"/>
  </tableColumns>
  <tableStyleInfo name="TableStyleLight15"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tgasqcqmtt" displayName="tabtgasqcqmtt" ref="B722:D724">
  <autoFilter ref="B722:D724" xr:uid="{00000000-0009-0000-0100-000026000000}">
    <filterColumn colId="0" hiddenButton="1"/>
    <filterColumn colId="1" hiddenButton="1"/>
    <filterColumn colId="2" hiddenButton="1"/>
  </autoFilter>
  <tableColumns count="3">
    <tableColumn id="1" xr3:uid="{00000000-0010-0000-2500-000001000000}" name="Odpowiedź" totalsRowLabel="Total"/>
    <tableColumn id="2" xr3:uid="{00000000-0010-0000-2500-000002000000}" name="%"/>
    <tableColumn id="3" xr3:uid="{00000000-0010-0000-2500-000003000000}" name="Liczba odpowiedzi"/>
  </tableColumns>
  <tableStyleInfo name="TableStyleLight15"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zozvimairx" displayName="tabzozvimairx" ref="B731:D733">
  <autoFilter ref="B731:D733" xr:uid="{00000000-0009-0000-0100-000027000000}">
    <filterColumn colId="0" hiddenButton="1"/>
    <filterColumn colId="1" hiddenButton="1"/>
    <filterColumn colId="2" hiddenButton="1"/>
  </autoFilter>
  <tableColumns count="3">
    <tableColumn id="1" xr3:uid="{00000000-0010-0000-2600-000001000000}" name="Odpowiedź" totalsRowLabel="Total"/>
    <tableColumn id="2" xr3:uid="{00000000-0010-0000-2600-000002000000}" name="%"/>
    <tableColumn id="3" xr3:uid="{00000000-0010-0000-2600-000003000000}" name="Liczba odpowiedzi"/>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16853379" displayName="table_16853379" ref="B32:D46">
  <autoFilter ref="B32:D46" xr:uid="{00000000-0009-0000-0100-000004000000}">
    <filterColumn colId="0" hiddenButton="1"/>
    <filterColumn colId="1" hiddenButton="1"/>
    <filterColumn colId="2" hiddenButton="1"/>
  </autoFilter>
  <tableColumns count="3">
    <tableColumn id="1" xr3:uid="{00000000-0010-0000-0300-000001000000}" name="Odpowiedź" totalsRowLabel="Total"/>
    <tableColumn id="2" xr3:uid="{00000000-0010-0000-0300-000002000000}" name="%"/>
    <tableColumn id="3" xr3:uid="{00000000-0010-0000-0300-000003000000}" name="Liczba odpowiedzi"/>
  </tableColumns>
  <tableStyleInfo name="TableStyleLight15"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srvsnkbkdu" displayName="tabsrvsnkbkdu" ref="B740:D742">
  <autoFilter ref="B740:D742" xr:uid="{00000000-0009-0000-0100-000028000000}">
    <filterColumn colId="0" hiddenButton="1"/>
    <filterColumn colId="1" hiddenButton="1"/>
    <filterColumn colId="2" hiddenButton="1"/>
  </autoFilter>
  <tableColumns count="3">
    <tableColumn id="1" xr3:uid="{00000000-0010-0000-2700-000001000000}" name="Odpowiedź" totalsRowLabel="Total"/>
    <tableColumn id="2" xr3:uid="{00000000-0010-0000-2700-000002000000}" name="%"/>
    <tableColumn id="3" xr3:uid="{00000000-0010-0000-2700-000003000000}" name="Liczba odpowiedzi"/>
  </tableColumns>
  <tableStyleInfo name="TableStyleLight15"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iecdjzhuas" displayName="tabiecdjzhuas" ref="B749:D752">
  <autoFilter ref="B749:D752" xr:uid="{00000000-0009-0000-0100-000029000000}">
    <filterColumn colId="0" hiddenButton="1"/>
    <filterColumn colId="1" hiddenButton="1"/>
    <filterColumn colId="2" hiddenButton="1"/>
  </autoFilter>
  <tableColumns count="3">
    <tableColumn id="1" xr3:uid="{00000000-0010-0000-2800-000001000000}" name="Odpowiedź" totalsRowLabel="Total"/>
    <tableColumn id="2" xr3:uid="{00000000-0010-0000-2800-000002000000}" name="%"/>
    <tableColumn id="3" xr3:uid="{00000000-0010-0000-2800-000003000000}" name="Liczba odpowiedzi"/>
  </tableColumns>
  <tableStyleInfo name="TableStyleLight15"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_16853553" displayName="table_16853553" ref="B759:D777">
  <autoFilter ref="B759:D777" xr:uid="{00000000-0009-0000-0100-00002A000000}">
    <filterColumn colId="0" hiddenButton="1"/>
    <filterColumn colId="1" hiddenButton="1"/>
    <filterColumn colId="2" hiddenButton="1"/>
  </autoFilter>
  <tableColumns count="3">
    <tableColumn id="1" xr3:uid="{00000000-0010-0000-2900-000001000000}" name="Odpowiedź" totalsRowLabel="Total"/>
    <tableColumn id="2" xr3:uid="{00000000-0010-0000-2900-000002000000}" name="%"/>
    <tableColumn id="3" xr3:uid="{00000000-0010-0000-2900-000003000000}" name="Liczba odpowiedzi"/>
  </tableColumns>
  <tableStyleInfo name="TableStyleLight15"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_16853556" displayName="table_16853556" ref="B784:D811">
  <autoFilter ref="B784:D811" xr:uid="{00000000-0009-0000-0100-00002B000000}">
    <filterColumn colId="0" hiddenButton="1"/>
    <filterColumn colId="1" hiddenButton="1"/>
    <filterColumn colId="2" hiddenButton="1"/>
  </autoFilter>
  <tableColumns count="3">
    <tableColumn id="1" xr3:uid="{00000000-0010-0000-2A00-000001000000}" name="Odpowiedź" totalsRowLabel="Total"/>
    <tableColumn id="2" xr3:uid="{00000000-0010-0000-2A00-000002000000}" name="%"/>
    <tableColumn id="3" xr3:uid="{00000000-0010-0000-2A00-000003000000}" name="Liczba odpowiedzi"/>
  </tableColumns>
  <tableStyleInfo name="TableStyleLight15"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zcyuvzvive" displayName="tabzcyuvzvive" ref="B818:D820">
  <autoFilter ref="B818:D820" xr:uid="{00000000-0009-0000-0100-00002C000000}">
    <filterColumn colId="0" hiddenButton="1"/>
    <filterColumn colId="1" hiddenButton="1"/>
    <filterColumn colId="2" hiddenButton="1"/>
  </autoFilter>
  <tableColumns count="3">
    <tableColumn id="1" xr3:uid="{00000000-0010-0000-2B00-000001000000}" name="Odpowiedź" totalsRowLabel="Total"/>
    <tableColumn id="2" xr3:uid="{00000000-0010-0000-2B00-000002000000}" name="%"/>
    <tableColumn id="3" xr3:uid="{00000000-0010-0000-2B00-000003000000}" name="Liczba odpowiedzi"/>
  </tableColumns>
  <tableStyleInfo name="TableStyleLight15"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_16853562" displayName="table_16853562" ref="B827:D849">
  <autoFilter ref="B827:D849" xr:uid="{00000000-0009-0000-0100-00002D000000}">
    <filterColumn colId="0" hiddenButton="1"/>
    <filterColumn colId="1" hiddenButton="1"/>
    <filterColumn colId="2" hiddenButton="1"/>
  </autoFilter>
  <tableColumns count="3">
    <tableColumn id="1" xr3:uid="{00000000-0010-0000-2C00-000001000000}" name="Odpowiedź" totalsRowLabel="Total"/>
    <tableColumn id="2" xr3:uid="{00000000-0010-0000-2C00-000002000000}" name="%"/>
    <tableColumn id="3" xr3:uid="{00000000-0010-0000-2C00-000003000000}" name="Liczba odpowiedzi"/>
  </tableColumns>
  <tableStyleInfo name="TableStyleLight15"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_16853565" displayName="table_16853565" ref="B856:D874">
  <autoFilter ref="B856:D874" xr:uid="{00000000-0009-0000-0100-00002E000000}">
    <filterColumn colId="0" hiddenButton="1"/>
    <filterColumn colId="1" hiddenButton="1"/>
    <filterColumn colId="2" hiddenButton="1"/>
  </autoFilter>
  <tableColumns count="3">
    <tableColumn id="1" xr3:uid="{00000000-0010-0000-2D00-000001000000}" name="Odpowiedź" totalsRowLabel="Total"/>
    <tableColumn id="2" xr3:uid="{00000000-0010-0000-2D00-000002000000}" name="%"/>
    <tableColumn id="3" xr3:uid="{00000000-0010-0000-2D00-000003000000}" name="Liczba odpowiedzi"/>
  </tableColumns>
  <tableStyleInfo name="TableStyleLight15"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_16853568" displayName="table_16853568" ref="B881:D906">
  <autoFilter ref="B881:D906" xr:uid="{00000000-0009-0000-0100-00002F000000}">
    <filterColumn colId="0" hiddenButton="1"/>
    <filterColumn colId="1" hiddenButton="1"/>
    <filterColumn colId="2" hiddenButton="1"/>
  </autoFilter>
  <tableColumns count="3">
    <tableColumn id="1" xr3:uid="{00000000-0010-0000-2E00-000001000000}" name="Odpowiedź" totalsRowLabel="Total"/>
    <tableColumn id="2" xr3:uid="{00000000-0010-0000-2E00-000002000000}" name="%"/>
    <tableColumn id="3" xr3:uid="{00000000-0010-0000-2E00-000003000000}" name="Liczba odpowiedzi"/>
  </tableColumns>
  <tableStyleInfo name="TableStyleLight15"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_16853610" displayName="table_16853610" ref="B913:D959">
  <autoFilter ref="B913:D959" xr:uid="{00000000-0009-0000-0100-000030000000}">
    <filterColumn colId="0" hiddenButton="1"/>
    <filterColumn colId="1" hiddenButton="1"/>
    <filterColumn colId="2" hiddenButton="1"/>
  </autoFilter>
  <tableColumns count="3">
    <tableColumn id="1" xr3:uid="{00000000-0010-0000-2F00-000001000000}" name="Odpowiedź" totalsRowLabel="Total"/>
    <tableColumn id="2" xr3:uid="{00000000-0010-0000-2F00-000002000000}" name="%"/>
    <tableColumn id="3" xr3:uid="{00000000-0010-0000-2F00-000003000000}" name="Liczba odpowiedzi"/>
  </tableColumns>
  <tableStyleInfo name="TableStyleLight15"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_16853613" displayName="table_16853613" ref="B966:D1004">
  <autoFilter ref="B966:D1004" xr:uid="{00000000-0009-0000-0100-000031000000}">
    <filterColumn colId="0" hiddenButton="1"/>
    <filterColumn colId="1" hiddenButton="1"/>
    <filterColumn colId="2" hiddenButton="1"/>
  </autoFilter>
  <tableColumns count="3">
    <tableColumn id="1" xr3:uid="{00000000-0010-0000-3000-000001000000}" name="Odpowiedź" totalsRowLabel="Total"/>
    <tableColumn id="2" xr3:uid="{00000000-0010-0000-3000-000002000000}" name="%"/>
    <tableColumn id="3" xr3:uid="{00000000-0010-0000-3000-000003000000}" name="Liczba odpowiedzi"/>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uklfdyhgu" displayName="tabluklfdyhgu" ref="B53:D55">
  <autoFilter ref="B53:D55" xr:uid="{00000000-0009-0000-0100-000005000000}">
    <filterColumn colId="0" hiddenButton="1"/>
    <filterColumn colId="1" hiddenButton="1"/>
    <filterColumn colId="2" hiddenButton="1"/>
  </autoFilter>
  <tableColumns count="3">
    <tableColumn id="1" xr3:uid="{00000000-0010-0000-0400-000001000000}" name="Odpowiedź" totalsRowLabel="Total"/>
    <tableColumn id="2" xr3:uid="{00000000-0010-0000-0400-000002000000}" name="%"/>
    <tableColumn id="3" xr3:uid="{00000000-0010-0000-0400-000003000000}" name="Liczba odpowiedzi"/>
  </tableColumns>
  <tableStyleInfo name="TableStyleLight15"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_16853616" displayName="table_16853616" ref="B1011:D1049">
  <autoFilter ref="B1011:D1049" xr:uid="{00000000-0009-0000-0100-000032000000}">
    <filterColumn colId="0" hiddenButton="1"/>
    <filterColumn colId="1" hiddenButton="1"/>
    <filterColumn colId="2" hiddenButton="1"/>
  </autoFilter>
  <tableColumns count="3">
    <tableColumn id="1" xr3:uid="{00000000-0010-0000-3100-000001000000}" name="Odpowiedź" totalsRowLabel="Total"/>
    <tableColumn id="2" xr3:uid="{00000000-0010-0000-3100-000002000000}" name="%"/>
    <tableColumn id="3" xr3:uid="{00000000-0010-0000-3100-000003000000}" name="Liczba odpowiedzi"/>
  </tableColumns>
  <tableStyleInfo name="TableStyleLight15"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_16853619" displayName="table_16853619" ref="B1056:D1094">
  <autoFilter ref="B1056:D1094" xr:uid="{00000000-0009-0000-0100-000033000000}">
    <filterColumn colId="0" hiddenButton="1"/>
    <filterColumn colId="1" hiddenButton="1"/>
    <filterColumn colId="2" hiddenButton="1"/>
  </autoFilter>
  <tableColumns count="3">
    <tableColumn id="1" xr3:uid="{00000000-0010-0000-3200-000001000000}" name="Odpowiedź" totalsRowLabel="Total"/>
    <tableColumn id="2" xr3:uid="{00000000-0010-0000-3200-000002000000}" name="%"/>
    <tableColumn id="3" xr3:uid="{00000000-0010-0000-3200-000003000000}" name="Liczba odpowiedzi"/>
  </tableColumns>
  <tableStyleInfo name="TableStyleLight15"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_16853673" displayName="table_16853673" ref="B1101:D1137">
  <autoFilter ref="B1101:D1137" xr:uid="{00000000-0009-0000-0100-000034000000}">
    <filterColumn colId="0" hiddenButton="1"/>
    <filterColumn colId="1" hiddenButton="1"/>
    <filterColumn colId="2" hiddenButton="1"/>
  </autoFilter>
  <tableColumns count="3">
    <tableColumn id="1" xr3:uid="{00000000-0010-0000-3300-000001000000}" name="Odpowiedź" totalsRowLabel="Total"/>
    <tableColumn id="2" xr3:uid="{00000000-0010-0000-3300-000002000000}" name="%"/>
    <tableColumn id="3" xr3:uid="{00000000-0010-0000-3300-000003000000}" name="Liczba odpowiedzi"/>
  </tableColumns>
  <tableStyleInfo name="TableStyleLight15"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_16853676" displayName="table_16853676" ref="B1144:D1183">
  <autoFilter ref="B1144:D1183" xr:uid="{00000000-0009-0000-0100-000035000000}">
    <filterColumn colId="0" hiddenButton="1"/>
    <filterColumn colId="1" hiddenButton="1"/>
    <filterColumn colId="2" hiddenButton="1"/>
  </autoFilter>
  <tableColumns count="3">
    <tableColumn id="1" xr3:uid="{00000000-0010-0000-3400-000001000000}" name="Odpowiedź" totalsRowLabel="Total"/>
    <tableColumn id="2" xr3:uid="{00000000-0010-0000-3400-000002000000}" name="%"/>
    <tableColumn id="3" xr3:uid="{00000000-0010-0000-3400-000003000000}" name="Liczba odpowiedzi"/>
  </tableColumns>
  <tableStyleInfo name="TableStyleLight15"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_16853679" displayName="table_16853679" ref="B1190:D1231">
  <autoFilter ref="B1190:D1231" xr:uid="{00000000-0009-0000-0100-000036000000}">
    <filterColumn colId="0" hiddenButton="1"/>
    <filterColumn colId="1" hiddenButton="1"/>
    <filterColumn colId="2" hiddenButton="1"/>
  </autoFilter>
  <tableColumns count="3">
    <tableColumn id="1" xr3:uid="{00000000-0010-0000-3500-000001000000}" name="Odpowiedź" totalsRowLabel="Total"/>
    <tableColumn id="2" xr3:uid="{00000000-0010-0000-3500-000002000000}" name="%"/>
    <tableColumn id="3" xr3:uid="{00000000-0010-0000-3500-000003000000}" name="Liczba odpowiedzi"/>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16853385" displayName="table_16853385" ref="B62:D73">
  <autoFilter ref="B62:D73" xr:uid="{00000000-0009-0000-0100-000006000000}">
    <filterColumn colId="0" hiddenButton="1"/>
    <filterColumn colId="1" hiddenButton="1"/>
    <filterColumn colId="2" hiddenButton="1"/>
  </autoFilter>
  <tableColumns count="3">
    <tableColumn id="1" xr3:uid="{00000000-0010-0000-0500-000001000000}" name="Odpowiedź" totalsRowLabel="Total"/>
    <tableColumn id="2" xr3:uid="{00000000-0010-0000-0500-000002000000}" name="%"/>
    <tableColumn id="3" xr3:uid="{00000000-0010-0000-0500-000003000000}" name="Liczba odpowiedzi"/>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yigtblqbrs" displayName="tabyigtblqbrs" ref="B80:D82">
  <autoFilter ref="B80:D82" xr:uid="{00000000-0009-0000-0100-000007000000}">
    <filterColumn colId="0" hiddenButton="1"/>
    <filterColumn colId="1" hiddenButton="1"/>
    <filterColumn colId="2" hiddenButton="1"/>
  </autoFilter>
  <tableColumns count="3">
    <tableColumn id="1" xr3:uid="{00000000-0010-0000-0600-000001000000}" name="Odpowiedź" totalsRowLabel="Total"/>
    <tableColumn id="2" xr3:uid="{00000000-0010-0000-0600-000002000000}" name="%"/>
    <tableColumn id="3" xr3:uid="{00000000-0010-0000-0600-000003000000}" name="Liczba odpowiedzi"/>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16853397" displayName="table_16853397" ref="B89:D106">
  <autoFilter ref="B89:D106" xr:uid="{00000000-0009-0000-0100-000008000000}">
    <filterColumn colId="0" hiddenButton="1"/>
    <filterColumn colId="1" hiddenButton="1"/>
    <filterColumn colId="2" hiddenButton="1"/>
  </autoFilter>
  <tableColumns count="3">
    <tableColumn id="1" xr3:uid="{00000000-0010-0000-0700-000001000000}" name="Odpowiedź" totalsRowLabel="Total"/>
    <tableColumn id="2" xr3:uid="{00000000-0010-0000-0700-000002000000}" name="%"/>
    <tableColumn id="3" xr3:uid="{00000000-0010-0000-0700-000003000000}" name="Liczba odpowiedzi"/>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16853400" displayName="table_16853400" ref="B113:D163">
  <autoFilter ref="B113:D163" xr:uid="{00000000-0009-0000-0100-000009000000}">
    <filterColumn colId="0" hiddenButton="1"/>
    <filterColumn colId="1" hiddenButton="1"/>
    <filterColumn colId="2" hiddenButton="1"/>
  </autoFilter>
  <tableColumns count="3">
    <tableColumn id="1" xr3:uid="{00000000-0010-0000-0800-000001000000}" name="Odpowiedź" totalsRowLabel="Total"/>
    <tableColumn id="2" xr3:uid="{00000000-0010-0000-0800-000002000000}" name="%"/>
    <tableColumn id="3" xr3:uid="{00000000-0010-0000-0800-000003000000}" name="Liczba odpowiedzi"/>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 Type="http://schemas.openxmlformats.org/officeDocument/2006/relationships/table" Target="../tables/table5.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1" Type="http://schemas.openxmlformats.org/officeDocument/2006/relationships/table" Target="../tables/table1.xml"/><Relationship Id="rId6" Type="http://schemas.openxmlformats.org/officeDocument/2006/relationships/table" Target="../tables/table6.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31"/>
  <sheetViews>
    <sheetView tabSelected="1" topLeftCell="A1204" workbookViewId="0">
      <selection activeCell="F9" sqref="F9"/>
    </sheetView>
  </sheetViews>
  <sheetFormatPr defaultRowHeight="15" x14ac:dyDescent="0.25"/>
  <cols>
    <col min="1" max="1" width="10" customWidth="1"/>
    <col min="2" max="2" width="40" customWidth="1"/>
    <col min="3" max="3" width="10" customWidth="1"/>
    <col min="4" max="4" width="40" customWidth="1"/>
    <col min="5" max="5" width="10" customWidth="1"/>
    <col min="6" max="6" width="40" customWidth="1"/>
    <col min="7" max="7" width="10" customWidth="1"/>
    <col min="8" max="8" width="40" customWidth="1"/>
    <col min="9" max="9" width="10" customWidth="1"/>
    <col min="10" max="10" width="40" customWidth="1"/>
    <col min="11" max="11" width="10" customWidth="1"/>
    <col min="12" max="12" width="40" customWidth="1"/>
    <col min="13" max="13" width="10" customWidth="1"/>
    <col min="14" max="14" width="40" customWidth="1"/>
    <col min="15" max="15" width="10" customWidth="1"/>
    <col min="16" max="16" width="40" customWidth="1"/>
    <col min="17" max="17" width="10" customWidth="1"/>
    <col min="18" max="18" width="40" customWidth="1"/>
    <col min="19" max="19" width="10" customWidth="1"/>
    <col min="20" max="20" width="40" customWidth="1"/>
  </cols>
  <sheetData>
    <row r="1" spans="1:4" x14ac:dyDescent="0.25">
      <c r="A1" s="1">
        <v>1</v>
      </c>
      <c r="B1" s="1" t="s">
        <v>0</v>
      </c>
    </row>
    <row r="3" spans="1:4" x14ac:dyDescent="0.25">
      <c r="B3" s="2" t="s">
        <v>1</v>
      </c>
      <c r="C3" s="2" t="s">
        <v>2</v>
      </c>
      <c r="D3" s="2" t="s">
        <v>3</v>
      </c>
    </row>
    <row r="4" spans="1:4" x14ac:dyDescent="0.25">
      <c r="A4" s="3">
        <v>1</v>
      </c>
      <c r="B4" t="s">
        <v>4</v>
      </c>
      <c r="C4" s="4">
        <f>62.93 / 100</f>
        <v>0.62929999999999997</v>
      </c>
      <c r="D4">
        <v>73</v>
      </c>
    </row>
    <row r="5" spans="1:4" x14ac:dyDescent="0.25">
      <c r="A5" s="3">
        <v>2</v>
      </c>
      <c r="B5" t="s">
        <v>5</v>
      </c>
      <c r="C5" s="4">
        <f>37.07 / 100</f>
        <v>0.37070000000000003</v>
      </c>
      <c r="D5">
        <v>43</v>
      </c>
    </row>
    <row r="10" spans="1:4" x14ac:dyDescent="0.25">
      <c r="A10" s="1">
        <v>2</v>
      </c>
      <c r="B10" s="1" t="s">
        <v>6</v>
      </c>
    </row>
    <row r="12" spans="1:4" x14ac:dyDescent="0.25">
      <c r="B12" s="2" t="s">
        <v>1</v>
      </c>
      <c r="C12" s="2" t="s">
        <v>2</v>
      </c>
      <c r="D12" s="2" t="s">
        <v>3</v>
      </c>
    </row>
    <row r="13" spans="1:4" x14ac:dyDescent="0.25">
      <c r="A13" s="3">
        <v>1</v>
      </c>
      <c r="B13" t="s">
        <v>7</v>
      </c>
      <c r="C13" s="4">
        <f>0 / 100</f>
        <v>0</v>
      </c>
      <c r="D13">
        <v>0</v>
      </c>
    </row>
    <row r="14" spans="1:4" x14ac:dyDescent="0.25">
      <c r="A14" s="3">
        <v>2</v>
      </c>
      <c r="B14" t="s">
        <v>8</v>
      </c>
      <c r="C14" s="4">
        <f>21.55 / 100</f>
        <v>0.2155</v>
      </c>
      <c r="D14">
        <v>25</v>
      </c>
    </row>
    <row r="15" spans="1:4" x14ac:dyDescent="0.25">
      <c r="A15" s="3">
        <v>3</v>
      </c>
      <c r="B15" t="s">
        <v>9</v>
      </c>
      <c r="C15" s="4">
        <f>54.31 / 100</f>
        <v>0.54310000000000003</v>
      </c>
      <c r="D15">
        <v>63</v>
      </c>
    </row>
    <row r="16" spans="1:4" x14ac:dyDescent="0.25">
      <c r="A16" s="3">
        <v>4</v>
      </c>
      <c r="B16" t="s">
        <v>10</v>
      </c>
      <c r="C16" s="4">
        <f>24.14 / 100</f>
        <v>0.2414</v>
      </c>
      <c r="D16">
        <v>28</v>
      </c>
    </row>
    <row r="21" spans="1:4" x14ac:dyDescent="0.25">
      <c r="A21" s="1">
        <v>3</v>
      </c>
      <c r="B21" s="1" t="s">
        <v>11</v>
      </c>
    </row>
    <row r="23" spans="1:4" x14ac:dyDescent="0.25">
      <c r="B23" s="2" t="s">
        <v>1</v>
      </c>
      <c r="C23" s="2" t="s">
        <v>2</v>
      </c>
      <c r="D23" s="2" t="s">
        <v>3</v>
      </c>
    </row>
    <row r="24" spans="1:4" x14ac:dyDescent="0.25">
      <c r="A24" s="3">
        <v>1</v>
      </c>
      <c r="B24" t="s">
        <v>12</v>
      </c>
      <c r="C24" s="4">
        <f>75.41 / 100</f>
        <v>0.75409999999999999</v>
      </c>
      <c r="D24">
        <v>46</v>
      </c>
    </row>
    <row r="25" spans="1:4" x14ac:dyDescent="0.25">
      <c r="A25" s="3">
        <v>2</v>
      </c>
      <c r="B25" t="s">
        <v>13</v>
      </c>
      <c r="C25" s="4">
        <f>24.59 / 100</f>
        <v>0.24590000000000001</v>
      </c>
      <c r="D25">
        <v>15</v>
      </c>
    </row>
    <row r="30" spans="1:4" x14ac:dyDescent="0.25">
      <c r="A30" s="1">
        <v>4</v>
      </c>
      <c r="B30" s="1" t="s">
        <v>14</v>
      </c>
    </row>
    <row r="32" spans="1:4" x14ac:dyDescent="0.25">
      <c r="B32" s="2" t="s">
        <v>1</v>
      </c>
      <c r="C32" s="2" t="s">
        <v>2</v>
      </c>
      <c r="D32" s="2" t="s">
        <v>3</v>
      </c>
    </row>
    <row r="33" spans="1:4" x14ac:dyDescent="0.25">
      <c r="A33" s="3">
        <v>1</v>
      </c>
      <c r="B33" t="s">
        <v>15</v>
      </c>
      <c r="C33" s="4">
        <f t="shared" ref="C33:C46" si="0">7.14 / 100</f>
        <v>7.1399999999999991E-2</v>
      </c>
      <c r="D33">
        <v>1</v>
      </c>
    </row>
    <row r="34" spans="1:4" x14ac:dyDescent="0.25">
      <c r="A34" s="3">
        <v>2</v>
      </c>
      <c r="B34" t="s">
        <v>16</v>
      </c>
      <c r="C34" s="4">
        <f t="shared" si="0"/>
        <v>7.1399999999999991E-2</v>
      </c>
      <c r="D34">
        <v>1</v>
      </c>
    </row>
    <row r="35" spans="1:4" x14ac:dyDescent="0.25">
      <c r="A35" s="3">
        <v>3</v>
      </c>
      <c r="B35" t="s">
        <v>17</v>
      </c>
      <c r="C35" s="4">
        <f t="shared" si="0"/>
        <v>7.1399999999999991E-2</v>
      </c>
      <c r="D35">
        <v>1</v>
      </c>
    </row>
    <row r="36" spans="1:4" x14ac:dyDescent="0.25">
      <c r="A36" s="3">
        <v>4</v>
      </c>
      <c r="B36" t="s">
        <v>18</v>
      </c>
      <c r="C36" s="4">
        <f t="shared" si="0"/>
        <v>7.1399999999999991E-2</v>
      </c>
      <c r="D36">
        <v>1</v>
      </c>
    </row>
    <row r="37" spans="1:4" x14ac:dyDescent="0.25">
      <c r="A37" s="3">
        <v>5</v>
      </c>
      <c r="B37" t="s">
        <v>19</v>
      </c>
      <c r="C37" s="4">
        <f t="shared" si="0"/>
        <v>7.1399999999999991E-2</v>
      </c>
      <c r="D37">
        <v>1</v>
      </c>
    </row>
    <row r="38" spans="1:4" x14ac:dyDescent="0.25">
      <c r="A38" s="3">
        <v>6</v>
      </c>
      <c r="B38" t="s">
        <v>20</v>
      </c>
      <c r="C38" s="4">
        <f t="shared" si="0"/>
        <v>7.1399999999999991E-2</v>
      </c>
      <c r="D38">
        <v>1</v>
      </c>
    </row>
    <row r="39" spans="1:4" x14ac:dyDescent="0.25">
      <c r="A39" s="3">
        <v>7</v>
      </c>
      <c r="B39" t="s">
        <v>21</v>
      </c>
      <c r="C39" s="4">
        <f t="shared" si="0"/>
        <v>7.1399999999999991E-2</v>
      </c>
      <c r="D39">
        <v>1</v>
      </c>
    </row>
    <row r="40" spans="1:4" x14ac:dyDescent="0.25">
      <c r="A40" s="3">
        <v>8</v>
      </c>
      <c r="B40" t="s">
        <v>22</v>
      </c>
      <c r="C40" s="4">
        <f t="shared" si="0"/>
        <v>7.1399999999999991E-2</v>
      </c>
      <c r="D40">
        <v>1</v>
      </c>
    </row>
    <row r="41" spans="1:4" x14ac:dyDescent="0.25">
      <c r="A41" s="3">
        <v>9</v>
      </c>
      <c r="B41" t="s">
        <v>23</v>
      </c>
      <c r="C41" s="4">
        <f t="shared" si="0"/>
        <v>7.1399999999999991E-2</v>
      </c>
      <c r="D41">
        <v>1</v>
      </c>
    </row>
    <row r="42" spans="1:4" x14ac:dyDescent="0.25">
      <c r="A42" s="3">
        <v>10</v>
      </c>
      <c r="B42" t="s">
        <v>24</v>
      </c>
      <c r="C42" s="4">
        <f t="shared" si="0"/>
        <v>7.1399999999999991E-2</v>
      </c>
      <c r="D42">
        <v>1</v>
      </c>
    </row>
    <row r="43" spans="1:4" x14ac:dyDescent="0.25">
      <c r="A43" s="3">
        <v>11</v>
      </c>
      <c r="B43" t="s">
        <v>25</v>
      </c>
      <c r="C43" s="4">
        <f t="shared" si="0"/>
        <v>7.1399999999999991E-2</v>
      </c>
      <c r="D43">
        <v>1</v>
      </c>
    </row>
    <row r="44" spans="1:4" x14ac:dyDescent="0.25">
      <c r="A44" s="3">
        <v>12</v>
      </c>
      <c r="B44" t="s">
        <v>26</v>
      </c>
      <c r="C44" s="4">
        <f t="shared" si="0"/>
        <v>7.1399999999999991E-2</v>
      </c>
      <c r="D44">
        <v>1</v>
      </c>
    </row>
    <row r="45" spans="1:4" x14ac:dyDescent="0.25">
      <c r="A45" s="3">
        <v>13</v>
      </c>
      <c r="B45" t="s">
        <v>27</v>
      </c>
      <c r="C45" s="4">
        <f t="shared" si="0"/>
        <v>7.1399999999999991E-2</v>
      </c>
      <c r="D45">
        <v>1</v>
      </c>
    </row>
    <row r="46" spans="1:4" x14ac:dyDescent="0.25">
      <c r="A46" s="3">
        <v>14</v>
      </c>
      <c r="B46" t="s">
        <v>28</v>
      </c>
      <c r="C46" s="4">
        <f t="shared" si="0"/>
        <v>7.1399999999999991E-2</v>
      </c>
      <c r="D46">
        <v>1</v>
      </c>
    </row>
    <row r="51" spans="1:4" x14ac:dyDescent="0.25">
      <c r="A51" s="1">
        <v>5</v>
      </c>
      <c r="B51" s="1" t="s">
        <v>29</v>
      </c>
    </row>
    <row r="53" spans="1:4" x14ac:dyDescent="0.25">
      <c r="B53" s="2" t="s">
        <v>1</v>
      </c>
      <c r="C53" s="2" t="s">
        <v>2</v>
      </c>
      <c r="D53" s="2" t="s">
        <v>3</v>
      </c>
    </row>
    <row r="54" spans="1:4" x14ac:dyDescent="0.25">
      <c r="A54" s="3">
        <v>1</v>
      </c>
      <c r="B54" t="s">
        <v>12</v>
      </c>
      <c r="C54" s="4">
        <f>83.61 / 100</f>
        <v>0.83609999999999995</v>
      </c>
      <c r="D54">
        <v>51</v>
      </c>
    </row>
    <row r="55" spans="1:4" x14ac:dyDescent="0.25">
      <c r="A55" s="3">
        <v>2</v>
      </c>
      <c r="B55" t="s">
        <v>13</v>
      </c>
      <c r="C55" s="4">
        <f>16.39 / 100</f>
        <v>0.16390000000000002</v>
      </c>
      <c r="D55">
        <v>10</v>
      </c>
    </row>
    <row r="60" spans="1:4" x14ac:dyDescent="0.25">
      <c r="A60" s="1">
        <v>6</v>
      </c>
      <c r="B60" s="1" t="s">
        <v>14</v>
      </c>
    </row>
    <row r="62" spans="1:4" x14ac:dyDescent="0.25">
      <c r="B62" s="2" t="s">
        <v>1</v>
      </c>
      <c r="C62" s="2" t="s">
        <v>2</v>
      </c>
      <c r="D62" s="2" t="s">
        <v>3</v>
      </c>
    </row>
    <row r="63" spans="1:4" x14ac:dyDescent="0.25">
      <c r="A63" s="3">
        <v>1</v>
      </c>
      <c r="B63" t="s">
        <v>30</v>
      </c>
      <c r="C63" s="4">
        <f t="shared" ref="C63:C73" si="1">9.09 / 100</f>
        <v>9.0899999999999995E-2</v>
      </c>
      <c r="D63">
        <v>1</v>
      </c>
    </row>
    <row r="64" spans="1:4" x14ac:dyDescent="0.25">
      <c r="A64" s="3">
        <v>2</v>
      </c>
      <c r="B64" t="s">
        <v>31</v>
      </c>
      <c r="C64" s="4">
        <f t="shared" si="1"/>
        <v>9.0899999999999995E-2</v>
      </c>
      <c r="D64">
        <v>1</v>
      </c>
    </row>
    <row r="65" spans="1:4" x14ac:dyDescent="0.25">
      <c r="A65" s="3">
        <v>3</v>
      </c>
      <c r="B65" t="s">
        <v>32</v>
      </c>
      <c r="C65" s="4">
        <f t="shared" si="1"/>
        <v>9.0899999999999995E-2</v>
      </c>
      <c r="D65">
        <v>1</v>
      </c>
    </row>
    <row r="66" spans="1:4" x14ac:dyDescent="0.25">
      <c r="A66" s="3">
        <v>4</v>
      </c>
      <c r="B66" t="s">
        <v>19</v>
      </c>
      <c r="C66" s="4">
        <f t="shared" si="1"/>
        <v>9.0899999999999995E-2</v>
      </c>
      <c r="D66">
        <v>1</v>
      </c>
    </row>
    <row r="67" spans="1:4" x14ac:dyDescent="0.25">
      <c r="A67" s="3">
        <v>5</v>
      </c>
      <c r="B67" t="s">
        <v>33</v>
      </c>
      <c r="C67" s="4">
        <f t="shared" si="1"/>
        <v>9.0899999999999995E-2</v>
      </c>
      <c r="D67">
        <v>1</v>
      </c>
    </row>
    <row r="68" spans="1:4" x14ac:dyDescent="0.25">
      <c r="A68" s="3">
        <v>6</v>
      </c>
      <c r="B68" t="s">
        <v>34</v>
      </c>
      <c r="C68" s="4">
        <f t="shared" si="1"/>
        <v>9.0899999999999995E-2</v>
      </c>
      <c r="D68">
        <v>1</v>
      </c>
    </row>
    <row r="69" spans="1:4" x14ac:dyDescent="0.25">
      <c r="A69" s="3">
        <v>7</v>
      </c>
      <c r="B69" t="s">
        <v>35</v>
      </c>
      <c r="C69" s="4">
        <f t="shared" si="1"/>
        <v>9.0899999999999995E-2</v>
      </c>
      <c r="D69">
        <v>1</v>
      </c>
    </row>
    <row r="70" spans="1:4" x14ac:dyDescent="0.25">
      <c r="A70" s="3">
        <v>8</v>
      </c>
      <c r="B70" t="s">
        <v>36</v>
      </c>
      <c r="C70" s="4">
        <f t="shared" si="1"/>
        <v>9.0899999999999995E-2</v>
      </c>
      <c r="D70">
        <v>1</v>
      </c>
    </row>
    <row r="71" spans="1:4" x14ac:dyDescent="0.25">
      <c r="A71" s="3">
        <v>9</v>
      </c>
      <c r="B71" t="s">
        <v>37</v>
      </c>
      <c r="C71" s="4">
        <f t="shared" si="1"/>
        <v>9.0899999999999995E-2</v>
      </c>
      <c r="D71">
        <v>1</v>
      </c>
    </row>
    <row r="72" spans="1:4" x14ac:dyDescent="0.25">
      <c r="A72" s="3">
        <v>10</v>
      </c>
      <c r="B72" t="s">
        <v>38</v>
      </c>
      <c r="C72" s="4">
        <f t="shared" si="1"/>
        <v>9.0899999999999995E-2</v>
      </c>
      <c r="D72">
        <v>1</v>
      </c>
    </row>
    <row r="73" spans="1:4" x14ac:dyDescent="0.25">
      <c r="A73" s="3">
        <v>11</v>
      </c>
      <c r="B73" t="s">
        <v>39</v>
      </c>
      <c r="C73" s="4">
        <f t="shared" si="1"/>
        <v>9.0899999999999995E-2</v>
      </c>
      <c r="D73">
        <v>1</v>
      </c>
    </row>
    <row r="78" spans="1:4" x14ac:dyDescent="0.25">
      <c r="A78" s="1">
        <v>7</v>
      </c>
      <c r="B78" s="1" t="s">
        <v>40</v>
      </c>
    </row>
    <row r="80" spans="1:4" x14ac:dyDescent="0.25">
      <c r="B80" s="2" t="s">
        <v>1</v>
      </c>
      <c r="C80" s="2" t="s">
        <v>2</v>
      </c>
      <c r="D80" s="2" t="s">
        <v>3</v>
      </c>
    </row>
    <row r="81" spans="1:4" x14ac:dyDescent="0.25">
      <c r="A81" s="3">
        <v>1</v>
      </c>
      <c r="B81" t="s">
        <v>12</v>
      </c>
      <c r="C81" s="4">
        <f>77.05 / 100</f>
        <v>0.77049999999999996</v>
      </c>
      <c r="D81">
        <v>47</v>
      </c>
    </row>
    <row r="82" spans="1:4" x14ac:dyDescent="0.25">
      <c r="A82" s="3">
        <v>2</v>
      </c>
      <c r="B82" t="s">
        <v>13</v>
      </c>
      <c r="C82" s="4">
        <f>22.95 / 100</f>
        <v>0.22949999999999998</v>
      </c>
      <c r="D82">
        <v>14</v>
      </c>
    </row>
    <row r="87" spans="1:4" x14ac:dyDescent="0.25">
      <c r="A87" s="1">
        <v>8</v>
      </c>
      <c r="B87" s="1" t="s">
        <v>14</v>
      </c>
    </row>
    <row r="89" spans="1:4" x14ac:dyDescent="0.25">
      <c r="B89" s="2" t="s">
        <v>1</v>
      </c>
      <c r="C89" s="2" t="s">
        <v>2</v>
      </c>
      <c r="D89" s="2" t="s">
        <v>3</v>
      </c>
    </row>
    <row r="90" spans="1:4" x14ac:dyDescent="0.25">
      <c r="A90" s="3">
        <v>1</v>
      </c>
      <c r="B90" t="s">
        <v>41</v>
      </c>
      <c r="C90" s="4">
        <f t="shared" ref="C90:C106" si="2">5.88 / 100</f>
        <v>5.8799999999999998E-2</v>
      </c>
      <c r="D90">
        <v>1</v>
      </c>
    </row>
    <row r="91" spans="1:4" x14ac:dyDescent="0.25">
      <c r="A91" s="3">
        <v>2</v>
      </c>
      <c r="B91" t="s">
        <v>42</v>
      </c>
      <c r="C91" s="4">
        <f t="shared" si="2"/>
        <v>5.8799999999999998E-2</v>
      </c>
      <c r="D91">
        <v>1</v>
      </c>
    </row>
    <row r="92" spans="1:4" x14ac:dyDescent="0.25">
      <c r="A92" s="3">
        <v>3</v>
      </c>
      <c r="B92" t="s">
        <v>32</v>
      </c>
      <c r="C92" s="4">
        <f t="shared" si="2"/>
        <v>5.8799999999999998E-2</v>
      </c>
      <c r="D92">
        <v>1</v>
      </c>
    </row>
    <row r="93" spans="1:4" x14ac:dyDescent="0.25">
      <c r="A93" s="3">
        <v>4</v>
      </c>
      <c r="B93" t="s">
        <v>43</v>
      </c>
      <c r="C93" s="4">
        <f t="shared" si="2"/>
        <v>5.8799999999999998E-2</v>
      </c>
      <c r="D93">
        <v>1</v>
      </c>
    </row>
    <row r="94" spans="1:4" x14ac:dyDescent="0.25">
      <c r="A94" s="3">
        <v>5</v>
      </c>
      <c r="B94" t="s">
        <v>19</v>
      </c>
      <c r="C94" s="4">
        <f t="shared" si="2"/>
        <v>5.8799999999999998E-2</v>
      </c>
      <c r="D94">
        <v>1</v>
      </c>
    </row>
    <row r="95" spans="1:4" x14ac:dyDescent="0.25">
      <c r="A95" s="3">
        <v>6</v>
      </c>
      <c r="B95" t="s">
        <v>44</v>
      </c>
      <c r="C95" s="4">
        <f t="shared" si="2"/>
        <v>5.8799999999999998E-2</v>
      </c>
      <c r="D95">
        <v>1</v>
      </c>
    </row>
    <row r="96" spans="1:4" x14ac:dyDescent="0.25">
      <c r="A96" s="3">
        <v>7</v>
      </c>
      <c r="B96" t="s">
        <v>45</v>
      </c>
      <c r="C96" s="4">
        <f t="shared" si="2"/>
        <v>5.8799999999999998E-2</v>
      </c>
      <c r="D96">
        <v>1</v>
      </c>
    </row>
    <row r="97" spans="1:4" x14ac:dyDescent="0.25">
      <c r="A97" s="3">
        <v>8</v>
      </c>
      <c r="B97" t="s">
        <v>46</v>
      </c>
      <c r="C97" s="4">
        <f t="shared" si="2"/>
        <v>5.8799999999999998E-2</v>
      </c>
      <c r="D97">
        <v>1</v>
      </c>
    </row>
    <row r="98" spans="1:4" x14ac:dyDescent="0.25">
      <c r="A98" s="3">
        <v>9</v>
      </c>
      <c r="B98" t="s">
        <v>47</v>
      </c>
      <c r="C98" s="4">
        <f t="shared" si="2"/>
        <v>5.8799999999999998E-2</v>
      </c>
      <c r="D98">
        <v>1</v>
      </c>
    </row>
    <row r="99" spans="1:4" x14ac:dyDescent="0.25">
      <c r="A99" s="3">
        <v>10</v>
      </c>
      <c r="B99" t="s">
        <v>48</v>
      </c>
      <c r="C99" s="4">
        <f t="shared" si="2"/>
        <v>5.8799999999999998E-2</v>
      </c>
      <c r="D99">
        <v>1</v>
      </c>
    </row>
    <row r="100" spans="1:4" x14ac:dyDescent="0.25">
      <c r="A100" s="3">
        <v>11</v>
      </c>
      <c r="B100" t="s">
        <v>49</v>
      </c>
      <c r="C100" s="4">
        <f t="shared" si="2"/>
        <v>5.8799999999999998E-2</v>
      </c>
      <c r="D100">
        <v>1</v>
      </c>
    </row>
    <row r="101" spans="1:4" x14ac:dyDescent="0.25">
      <c r="A101" s="3">
        <v>12</v>
      </c>
      <c r="B101" t="s">
        <v>50</v>
      </c>
      <c r="C101" s="4">
        <f t="shared" si="2"/>
        <v>5.8799999999999998E-2</v>
      </c>
      <c r="D101">
        <v>1</v>
      </c>
    </row>
    <row r="102" spans="1:4" x14ac:dyDescent="0.25">
      <c r="A102" s="3">
        <v>13</v>
      </c>
      <c r="B102" t="s">
        <v>51</v>
      </c>
      <c r="C102" s="4">
        <f t="shared" si="2"/>
        <v>5.8799999999999998E-2</v>
      </c>
      <c r="D102">
        <v>1</v>
      </c>
    </row>
    <row r="103" spans="1:4" x14ac:dyDescent="0.25">
      <c r="A103" s="3">
        <v>14</v>
      </c>
      <c r="B103" t="s">
        <v>36</v>
      </c>
      <c r="C103" s="4">
        <f t="shared" si="2"/>
        <v>5.8799999999999998E-2</v>
      </c>
      <c r="D103">
        <v>1</v>
      </c>
    </row>
    <row r="104" spans="1:4" x14ac:dyDescent="0.25">
      <c r="A104" s="3">
        <v>15</v>
      </c>
      <c r="B104" t="s">
        <v>37</v>
      </c>
      <c r="C104" s="4">
        <f t="shared" si="2"/>
        <v>5.8799999999999998E-2</v>
      </c>
      <c r="D104">
        <v>1</v>
      </c>
    </row>
    <row r="105" spans="1:4" x14ac:dyDescent="0.25">
      <c r="A105" s="3">
        <v>16</v>
      </c>
      <c r="B105" t="s">
        <v>52</v>
      </c>
      <c r="C105" s="4">
        <f t="shared" si="2"/>
        <v>5.8799999999999998E-2</v>
      </c>
      <c r="D105">
        <v>1</v>
      </c>
    </row>
    <row r="106" spans="1:4" x14ac:dyDescent="0.25">
      <c r="A106" s="3">
        <v>17</v>
      </c>
      <c r="B106" t="s">
        <v>53</v>
      </c>
      <c r="C106" s="4">
        <f t="shared" si="2"/>
        <v>5.8799999999999998E-2</v>
      </c>
      <c r="D106">
        <v>1</v>
      </c>
    </row>
    <row r="111" spans="1:4" x14ac:dyDescent="0.25">
      <c r="A111" s="1">
        <v>9</v>
      </c>
      <c r="B111" s="1" t="s">
        <v>54</v>
      </c>
    </row>
    <row r="113" spans="1:4" x14ac:dyDescent="0.25">
      <c r="B113" s="2" t="s">
        <v>1</v>
      </c>
      <c r="C113" s="2" t="s">
        <v>2</v>
      </c>
      <c r="D113" s="2" t="s">
        <v>3</v>
      </c>
    </row>
    <row r="114" spans="1:4" x14ac:dyDescent="0.25">
      <c r="A114" s="3">
        <v>1</v>
      </c>
      <c r="B114" t="s">
        <v>55</v>
      </c>
      <c r="C114" s="4">
        <f>4.92 / 100</f>
        <v>4.9200000000000001E-2</v>
      </c>
      <c r="D114">
        <v>3</v>
      </c>
    </row>
    <row r="115" spans="1:4" x14ac:dyDescent="0.25">
      <c r="A115" s="3">
        <v>2</v>
      </c>
      <c r="B115" t="s">
        <v>56</v>
      </c>
      <c r="C115" s="4">
        <f>3.28 / 100</f>
        <v>3.2799999999999996E-2</v>
      </c>
      <c r="D115">
        <v>2</v>
      </c>
    </row>
    <row r="116" spans="1:4" x14ac:dyDescent="0.25">
      <c r="A116" s="3">
        <v>3</v>
      </c>
      <c r="B116" t="s">
        <v>57</v>
      </c>
      <c r="C116" s="4">
        <f>3.28 / 100</f>
        <v>3.2799999999999996E-2</v>
      </c>
      <c r="D116">
        <v>2</v>
      </c>
    </row>
    <row r="117" spans="1:4" x14ac:dyDescent="0.25">
      <c r="A117" s="3">
        <v>4</v>
      </c>
      <c r="B117" t="s">
        <v>58</v>
      </c>
      <c r="C117" s="4">
        <f>3.28 / 100</f>
        <v>3.2799999999999996E-2</v>
      </c>
      <c r="D117">
        <v>2</v>
      </c>
    </row>
    <row r="118" spans="1:4" x14ac:dyDescent="0.25">
      <c r="A118" s="3">
        <v>5</v>
      </c>
      <c r="B118" t="s">
        <v>59</v>
      </c>
      <c r="C118" s="4">
        <f t="shared" ref="C118:C163" si="3">1.64 / 100</f>
        <v>1.6399999999999998E-2</v>
      </c>
      <c r="D118">
        <v>1</v>
      </c>
    </row>
    <row r="119" spans="1:4" x14ac:dyDescent="0.25">
      <c r="A119" s="3">
        <v>6</v>
      </c>
      <c r="B119" t="s">
        <v>60</v>
      </c>
      <c r="C119" s="4">
        <f t="shared" si="3"/>
        <v>1.6399999999999998E-2</v>
      </c>
      <c r="D119">
        <v>1</v>
      </c>
    </row>
    <row r="120" spans="1:4" x14ac:dyDescent="0.25">
      <c r="A120" s="3">
        <v>7</v>
      </c>
      <c r="B120" t="s">
        <v>61</v>
      </c>
      <c r="C120" s="4">
        <f t="shared" si="3"/>
        <v>1.6399999999999998E-2</v>
      </c>
      <c r="D120">
        <v>1</v>
      </c>
    </row>
    <row r="121" spans="1:4" x14ac:dyDescent="0.25">
      <c r="A121" s="3">
        <v>8</v>
      </c>
      <c r="B121" t="s">
        <v>62</v>
      </c>
      <c r="C121" s="4">
        <f t="shared" si="3"/>
        <v>1.6399999999999998E-2</v>
      </c>
      <c r="D121">
        <v>1</v>
      </c>
    </row>
    <row r="122" spans="1:4" x14ac:dyDescent="0.25">
      <c r="A122" s="3">
        <v>9</v>
      </c>
      <c r="B122" t="s">
        <v>63</v>
      </c>
      <c r="C122" s="4">
        <f t="shared" si="3"/>
        <v>1.6399999999999998E-2</v>
      </c>
      <c r="D122">
        <v>1</v>
      </c>
    </row>
    <row r="123" spans="1:4" x14ac:dyDescent="0.25">
      <c r="A123" s="3">
        <v>10</v>
      </c>
      <c r="B123" t="s">
        <v>64</v>
      </c>
      <c r="C123" s="4">
        <f t="shared" si="3"/>
        <v>1.6399999999999998E-2</v>
      </c>
      <c r="D123">
        <v>1</v>
      </c>
    </row>
    <row r="124" spans="1:4" x14ac:dyDescent="0.25">
      <c r="A124" s="3">
        <v>11</v>
      </c>
      <c r="B124" t="s">
        <v>65</v>
      </c>
      <c r="C124" s="4">
        <f t="shared" si="3"/>
        <v>1.6399999999999998E-2</v>
      </c>
      <c r="D124">
        <v>1</v>
      </c>
    </row>
    <row r="125" spans="1:4" x14ac:dyDescent="0.25">
      <c r="A125" s="3">
        <v>12</v>
      </c>
      <c r="B125" t="s">
        <v>32</v>
      </c>
      <c r="C125" s="4">
        <f t="shared" si="3"/>
        <v>1.6399999999999998E-2</v>
      </c>
      <c r="D125">
        <v>1</v>
      </c>
    </row>
    <row r="126" spans="1:4" x14ac:dyDescent="0.25">
      <c r="A126" s="3">
        <v>13</v>
      </c>
      <c r="B126" t="s">
        <v>66</v>
      </c>
      <c r="C126" s="4">
        <f t="shared" si="3"/>
        <v>1.6399999999999998E-2</v>
      </c>
      <c r="D126">
        <v>1</v>
      </c>
    </row>
    <row r="127" spans="1:4" x14ac:dyDescent="0.25">
      <c r="A127" s="3">
        <v>14</v>
      </c>
      <c r="B127" t="s">
        <v>67</v>
      </c>
      <c r="C127" s="4">
        <f t="shared" si="3"/>
        <v>1.6399999999999998E-2</v>
      </c>
      <c r="D127">
        <v>1</v>
      </c>
    </row>
    <row r="128" spans="1:4" x14ac:dyDescent="0.25">
      <c r="A128" s="3">
        <v>15</v>
      </c>
      <c r="B128" t="s">
        <v>68</v>
      </c>
      <c r="C128" s="4">
        <f t="shared" si="3"/>
        <v>1.6399999999999998E-2</v>
      </c>
      <c r="D128">
        <v>1</v>
      </c>
    </row>
    <row r="129" spans="1:4" x14ac:dyDescent="0.25">
      <c r="A129" s="3">
        <v>16</v>
      </c>
      <c r="B129" t="s">
        <v>69</v>
      </c>
      <c r="C129" s="4">
        <f t="shared" si="3"/>
        <v>1.6399999999999998E-2</v>
      </c>
      <c r="D129">
        <v>1</v>
      </c>
    </row>
    <row r="130" spans="1:4" x14ac:dyDescent="0.25">
      <c r="A130" s="3">
        <v>17</v>
      </c>
      <c r="B130" t="s">
        <v>70</v>
      </c>
      <c r="C130" s="4">
        <f t="shared" si="3"/>
        <v>1.6399999999999998E-2</v>
      </c>
      <c r="D130">
        <v>1</v>
      </c>
    </row>
    <row r="131" spans="1:4" x14ac:dyDescent="0.25">
      <c r="A131" s="3">
        <v>18</v>
      </c>
      <c r="B131" t="s">
        <v>71</v>
      </c>
      <c r="C131" s="4">
        <f t="shared" si="3"/>
        <v>1.6399999999999998E-2</v>
      </c>
      <c r="D131">
        <v>1</v>
      </c>
    </row>
    <row r="132" spans="1:4" x14ac:dyDescent="0.25">
      <c r="A132" s="3">
        <v>19</v>
      </c>
      <c r="B132" t="s">
        <v>72</v>
      </c>
      <c r="C132" s="4">
        <f t="shared" si="3"/>
        <v>1.6399999999999998E-2</v>
      </c>
      <c r="D132">
        <v>1</v>
      </c>
    </row>
    <row r="133" spans="1:4" x14ac:dyDescent="0.25">
      <c r="A133" s="3">
        <v>20</v>
      </c>
      <c r="B133" t="s">
        <v>73</v>
      </c>
      <c r="C133" s="4">
        <f t="shared" si="3"/>
        <v>1.6399999999999998E-2</v>
      </c>
      <c r="D133">
        <v>1</v>
      </c>
    </row>
    <row r="134" spans="1:4" x14ac:dyDescent="0.25">
      <c r="A134" s="3">
        <v>21</v>
      </c>
      <c r="B134" t="s">
        <v>74</v>
      </c>
      <c r="C134" s="4">
        <f t="shared" si="3"/>
        <v>1.6399999999999998E-2</v>
      </c>
      <c r="D134">
        <v>1</v>
      </c>
    </row>
    <row r="135" spans="1:4" x14ac:dyDescent="0.25">
      <c r="A135" s="3">
        <v>22</v>
      </c>
      <c r="B135" t="s">
        <v>75</v>
      </c>
      <c r="C135" s="4">
        <f t="shared" si="3"/>
        <v>1.6399999999999998E-2</v>
      </c>
      <c r="D135">
        <v>1</v>
      </c>
    </row>
    <row r="136" spans="1:4" x14ac:dyDescent="0.25">
      <c r="A136" s="3">
        <v>23</v>
      </c>
      <c r="B136" t="s">
        <v>76</v>
      </c>
      <c r="C136" s="4">
        <f t="shared" si="3"/>
        <v>1.6399999999999998E-2</v>
      </c>
      <c r="D136">
        <v>1</v>
      </c>
    </row>
    <row r="137" spans="1:4" x14ac:dyDescent="0.25">
      <c r="A137" s="3">
        <v>24</v>
      </c>
      <c r="B137" t="s">
        <v>77</v>
      </c>
      <c r="C137" s="4">
        <f t="shared" si="3"/>
        <v>1.6399999999999998E-2</v>
      </c>
      <c r="D137">
        <v>1</v>
      </c>
    </row>
    <row r="138" spans="1:4" x14ac:dyDescent="0.25">
      <c r="A138" s="3">
        <v>25</v>
      </c>
      <c r="B138" t="s">
        <v>78</v>
      </c>
      <c r="C138" s="4">
        <f t="shared" si="3"/>
        <v>1.6399999999999998E-2</v>
      </c>
      <c r="D138">
        <v>1</v>
      </c>
    </row>
    <row r="139" spans="1:4" x14ac:dyDescent="0.25">
      <c r="A139" s="3">
        <v>26</v>
      </c>
      <c r="B139" t="s">
        <v>48</v>
      </c>
      <c r="C139" s="4">
        <f t="shared" si="3"/>
        <v>1.6399999999999998E-2</v>
      </c>
      <c r="D139">
        <v>1</v>
      </c>
    </row>
    <row r="140" spans="1:4" x14ac:dyDescent="0.25">
      <c r="A140" s="3">
        <v>27</v>
      </c>
      <c r="B140" t="s">
        <v>79</v>
      </c>
      <c r="C140" s="4">
        <f t="shared" si="3"/>
        <v>1.6399999999999998E-2</v>
      </c>
      <c r="D140">
        <v>1</v>
      </c>
    </row>
    <row r="141" spans="1:4" x14ac:dyDescent="0.25">
      <c r="A141" s="3">
        <v>28</v>
      </c>
      <c r="B141" t="s">
        <v>80</v>
      </c>
      <c r="C141" s="4">
        <f t="shared" si="3"/>
        <v>1.6399999999999998E-2</v>
      </c>
      <c r="D141">
        <v>1</v>
      </c>
    </row>
    <row r="142" spans="1:4" x14ac:dyDescent="0.25">
      <c r="A142" s="3">
        <v>29</v>
      </c>
      <c r="B142" t="s">
        <v>81</v>
      </c>
      <c r="C142" s="4">
        <f t="shared" si="3"/>
        <v>1.6399999999999998E-2</v>
      </c>
      <c r="D142">
        <v>1</v>
      </c>
    </row>
    <row r="143" spans="1:4" x14ac:dyDescent="0.25">
      <c r="A143" s="3">
        <v>30</v>
      </c>
      <c r="B143" t="s">
        <v>82</v>
      </c>
      <c r="C143" s="4">
        <f t="shared" si="3"/>
        <v>1.6399999999999998E-2</v>
      </c>
      <c r="D143">
        <v>1</v>
      </c>
    </row>
    <row r="144" spans="1:4" x14ac:dyDescent="0.25">
      <c r="A144" s="3">
        <v>31</v>
      </c>
      <c r="B144" t="s">
        <v>83</v>
      </c>
      <c r="C144" s="4">
        <f t="shared" si="3"/>
        <v>1.6399999999999998E-2</v>
      </c>
      <c r="D144">
        <v>1</v>
      </c>
    </row>
    <row r="145" spans="1:4" x14ac:dyDescent="0.25">
      <c r="A145" s="3">
        <v>32</v>
      </c>
      <c r="B145" t="s">
        <v>84</v>
      </c>
      <c r="C145" s="4">
        <f t="shared" si="3"/>
        <v>1.6399999999999998E-2</v>
      </c>
      <c r="D145">
        <v>1</v>
      </c>
    </row>
    <row r="146" spans="1:4" x14ac:dyDescent="0.25">
      <c r="A146" s="3">
        <v>33</v>
      </c>
      <c r="B146" t="s">
        <v>85</v>
      </c>
      <c r="C146" s="4">
        <f t="shared" si="3"/>
        <v>1.6399999999999998E-2</v>
      </c>
      <c r="D146">
        <v>1</v>
      </c>
    </row>
    <row r="147" spans="1:4" x14ac:dyDescent="0.25">
      <c r="A147" s="3">
        <v>34</v>
      </c>
      <c r="B147" t="s">
        <v>86</v>
      </c>
      <c r="C147" s="4">
        <f t="shared" si="3"/>
        <v>1.6399999999999998E-2</v>
      </c>
      <c r="D147">
        <v>1</v>
      </c>
    </row>
    <row r="148" spans="1:4" x14ac:dyDescent="0.25">
      <c r="A148" s="3">
        <v>35</v>
      </c>
      <c r="B148" t="s">
        <v>87</v>
      </c>
      <c r="C148" s="4">
        <f t="shared" si="3"/>
        <v>1.6399999999999998E-2</v>
      </c>
      <c r="D148">
        <v>1</v>
      </c>
    </row>
    <row r="149" spans="1:4" x14ac:dyDescent="0.25">
      <c r="A149" s="3">
        <v>36</v>
      </c>
      <c r="B149" t="s">
        <v>88</v>
      </c>
      <c r="C149" s="4">
        <f t="shared" si="3"/>
        <v>1.6399999999999998E-2</v>
      </c>
      <c r="D149">
        <v>1</v>
      </c>
    </row>
    <row r="150" spans="1:4" x14ac:dyDescent="0.25">
      <c r="A150" s="3">
        <v>37</v>
      </c>
      <c r="B150" t="s">
        <v>89</v>
      </c>
      <c r="C150" s="4">
        <f t="shared" si="3"/>
        <v>1.6399999999999998E-2</v>
      </c>
      <c r="D150">
        <v>1</v>
      </c>
    </row>
    <row r="151" spans="1:4" x14ac:dyDescent="0.25">
      <c r="A151" s="3">
        <v>38</v>
      </c>
      <c r="B151" t="s">
        <v>90</v>
      </c>
      <c r="C151" s="4">
        <f t="shared" si="3"/>
        <v>1.6399999999999998E-2</v>
      </c>
      <c r="D151">
        <v>1</v>
      </c>
    </row>
    <row r="152" spans="1:4" x14ac:dyDescent="0.25">
      <c r="A152" s="3">
        <v>39</v>
      </c>
      <c r="B152" t="s">
        <v>91</v>
      </c>
      <c r="C152" s="4">
        <f t="shared" si="3"/>
        <v>1.6399999999999998E-2</v>
      </c>
      <c r="D152">
        <v>1</v>
      </c>
    </row>
    <row r="153" spans="1:4" x14ac:dyDescent="0.25">
      <c r="A153" s="3">
        <v>40</v>
      </c>
      <c r="B153" t="s">
        <v>92</v>
      </c>
      <c r="C153" s="4">
        <f t="shared" si="3"/>
        <v>1.6399999999999998E-2</v>
      </c>
      <c r="D153">
        <v>1</v>
      </c>
    </row>
    <row r="154" spans="1:4" x14ac:dyDescent="0.25">
      <c r="A154" s="3">
        <v>41</v>
      </c>
      <c r="B154" t="s">
        <v>93</v>
      </c>
      <c r="C154" s="4">
        <f t="shared" si="3"/>
        <v>1.6399999999999998E-2</v>
      </c>
      <c r="D154">
        <v>1</v>
      </c>
    </row>
    <row r="155" spans="1:4" x14ac:dyDescent="0.25">
      <c r="A155" s="3">
        <v>42</v>
      </c>
      <c r="B155" t="s">
        <v>94</v>
      </c>
      <c r="C155" s="4">
        <f t="shared" si="3"/>
        <v>1.6399999999999998E-2</v>
      </c>
      <c r="D155">
        <v>1</v>
      </c>
    </row>
    <row r="156" spans="1:4" x14ac:dyDescent="0.25">
      <c r="A156" s="3">
        <v>43</v>
      </c>
      <c r="B156" t="s">
        <v>95</v>
      </c>
      <c r="C156" s="4">
        <f t="shared" si="3"/>
        <v>1.6399999999999998E-2</v>
      </c>
      <c r="D156">
        <v>1</v>
      </c>
    </row>
    <row r="157" spans="1:4" x14ac:dyDescent="0.25">
      <c r="A157" s="3">
        <v>44</v>
      </c>
      <c r="B157" t="s">
        <v>96</v>
      </c>
      <c r="C157" s="4">
        <f t="shared" si="3"/>
        <v>1.6399999999999998E-2</v>
      </c>
      <c r="D157">
        <v>1</v>
      </c>
    </row>
    <row r="158" spans="1:4" x14ac:dyDescent="0.25">
      <c r="A158" s="3">
        <v>45</v>
      </c>
      <c r="B158" t="s">
        <v>97</v>
      </c>
      <c r="C158" s="4">
        <f t="shared" si="3"/>
        <v>1.6399999999999998E-2</v>
      </c>
      <c r="D158">
        <v>1</v>
      </c>
    </row>
    <row r="159" spans="1:4" x14ac:dyDescent="0.25">
      <c r="A159" s="3">
        <v>46</v>
      </c>
      <c r="B159" t="s">
        <v>36</v>
      </c>
      <c r="C159" s="4">
        <f t="shared" si="3"/>
        <v>1.6399999999999998E-2</v>
      </c>
      <c r="D159">
        <v>1</v>
      </c>
    </row>
    <row r="160" spans="1:4" x14ac:dyDescent="0.25">
      <c r="A160" s="3">
        <v>47</v>
      </c>
      <c r="B160" t="s">
        <v>37</v>
      </c>
      <c r="C160" s="4">
        <f t="shared" si="3"/>
        <v>1.6399999999999998E-2</v>
      </c>
      <c r="D160">
        <v>1</v>
      </c>
    </row>
    <row r="161" spans="1:4" x14ac:dyDescent="0.25">
      <c r="A161" s="3">
        <v>48</v>
      </c>
      <c r="B161" t="s">
        <v>98</v>
      </c>
      <c r="C161" s="4">
        <f t="shared" si="3"/>
        <v>1.6399999999999998E-2</v>
      </c>
      <c r="D161">
        <v>1</v>
      </c>
    </row>
    <row r="162" spans="1:4" x14ac:dyDescent="0.25">
      <c r="A162" s="3">
        <v>49</v>
      </c>
      <c r="B162" t="s">
        <v>99</v>
      </c>
      <c r="C162" s="4">
        <f t="shared" si="3"/>
        <v>1.6399999999999998E-2</v>
      </c>
      <c r="D162">
        <v>1</v>
      </c>
    </row>
    <row r="163" spans="1:4" x14ac:dyDescent="0.25">
      <c r="A163" s="3">
        <v>50</v>
      </c>
      <c r="B163" t="s">
        <v>100</v>
      </c>
      <c r="C163" s="4">
        <f t="shared" si="3"/>
        <v>1.6399999999999998E-2</v>
      </c>
      <c r="D163">
        <v>1</v>
      </c>
    </row>
    <row r="164" spans="1:4" x14ac:dyDescent="0.25">
      <c r="B164" s="5" t="s">
        <v>101</v>
      </c>
    </row>
    <row r="169" spans="1:4" x14ac:dyDescent="0.25">
      <c r="A169" s="1">
        <v>10</v>
      </c>
      <c r="B169" s="1" t="s">
        <v>102</v>
      </c>
    </row>
    <row r="171" spans="1:4" x14ac:dyDescent="0.25">
      <c r="B171" s="2" t="s">
        <v>1</v>
      </c>
      <c r="C171" s="2" t="s">
        <v>2</v>
      </c>
      <c r="D171" s="2" t="s">
        <v>3</v>
      </c>
    </row>
    <row r="172" spans="1:4" x14ac:dyDescent="0.25">
      <c r="A172" s="3">
        <v>1</v>
      </c>
      <c r="B172" t="s">
        <v>55</v>
      </c>
      <c r="C172" s="4">
        <f>4.92 / 100</f>
        <v>4.9200000000000001E-2</v>
      </c>
      <c r="D172">
        <v>3</v>
      </c>
    </row>
    <row r="173" spans="1:4" x14ac:dyDescent="0.25">
      <c r="A173" s="3">
        <v>2</v>
      </c>
      <c r="B173" t="s">
        <v>57</v>
      </c>
      <c r="C173" s="4">
        <f>4.92 / 100</f>
        <v>4.9200000000000001E-2</v>
      </c>
      <c r="D173">
        <v>3</v>
      </c>
    </row>
    <row r="174" spans="1:4" x14ac:dyDescent="0.25">
      <c r="A174" s="3">
        <v>3</v>
      </c>
      <c r="B174" t="s">
        <v>56</v>
      </c>
      <c r="C174" s="4">
        <f>3.28 / 100</f>
        <v>3.2799999999999996E-2</v>
      </c>
      <c r="D174">
        <v>2</v>
      </c>
    </row>
    <row r="175" spans="1:4" x14ac:dyDescent="0.25">
      <c r="A175" s="3">
        <v>4</v>
      </c>
      <c r="B175" t="s">
        <v>58</v>
      </c>
      <c r="C175" s="4">
        <f>3.28 / 100</f>
        <v>3.2799999999999996E-2</v>
      </c>
      <c r="D175">
        <v>2</v>
      </c>
    </row>
    <row r="176" spans="1:4" x14ac:dyDescent="0.25">
      <c r="A176" s="3">
        <v>5</v>
      </c>
      <c r="B176" t="s">
        <v>103</v>
      </c>
      <c r="C176" s="4">
        <f t="shared" ref="C176:C221" si="4">1.64 / 100</f>
        <v>1.6399999999999998E-2</v>
      </c>
      <c r="D176">
        <v>1</v>
      </c>
    </row>
    <row r="177" spans="1:4" x14ac:dyDescent="0.25">
      <c r="A177" s="3">
        <v>6</v>
      </c>
      <c r="B177" t="s">
        <v>104</v>
      </c>
      <c r="C177" s="4">
        <f t="shared" si="4"/>
        <v>1.6399999999999998E-2</v>
      </c>
      <c r="D177">
        <v>1</v>
      </c>
    </row>
    <row r="178" spans="1:4" x14ac:dyDescent="0.25">
      <c r="A178" s="3">
        <v>7</v>
      </c>
      <c r="B178" t="s">
        <v>105</v>
      </c>
      <c r="C178" s="4">
        <f t="shared" si="4"/>
        <v>1.6399999999999998E-2</v>
      </c>
      <c r="D178">
        <v>1</v>
      </c>
    </row>
    <row r="179" spans="1:4" x14ac:dyDescent="0.25">
      <c r="A179" s="3">
        <v>8</v>
      </c>
      <c r="B179" t="s">
        <v>106</v>
      </c>
      <c r="C179" s="4">
        <f t="shared" si="4"/>
        <v>1.6399999999999998E-2</v>
      </c>
      <c r="D179">
        <v>1</v>
      </c>
    </row>
    <row r="180" spans="1:4" x14ac:dyDescent="0.25">
      <c r="A180" s="3">
        <v>9</v>
      </c>
      <c r="B180" t="s">
        <v>107</v>
      </c>
      <c r="C180" s="4">
        <f t="shared" si="4"/>
        <v>1.6399999999999998E-2</v>
      </c>
      <c r="D180">
        <v>1</v>
      </c>
    </row>
    <row r="181" spans="1:4" x14ac:dyDescent="0.25">
      <c r="A181" s="3">
        <v>10</v>
      </c>
      <c r="B181" t="s">
        <v>108</v>
      </c>
      <c r="C181" s="4">
        <f t="shared" si="4"/>
        <v>1.6399999999999998E-2</v>
      </c>
      <c r="D181">
        <v>1</v>
      </c>
    </row>
    <row r="182" spans="1:4" x14ac:dyDescent="0.25">
      <c r="A182" s="3">
        <v>11</v>
      </c>
      <c r="B182" t="s">
        <v>109</v>
      </c>
      <c r="C182" s="4">
        <f t="shared" si="4"/>
        <v>1.6399999999999998E-2</v>
      </c>
      <c r="D182">
        <v>1</v>
      </c>
    </row>
    <row r="183" spans="1:4" x14ac:dyDescent="0.25">
      <c r="A183" s="3">
        <v>12</v>
      </c>
      <c r="B183" t="s">
        <v>110</v>
      </c>
      <c r="C183" s="4">
        <f t="shared" si="4"/>
        <v>1.6399999999999998E-2</v>
      </c>
      <c r="D183">
        <v>1</v>
      </c>
    </row>
    <row r="184" spans="1:4" x14ac:dyDescent="0.25">
      <c r="A184" s="3">
        <v>13</v>
      </c>
      <c r="B184" t="s">
        <v>111</v>
      </c>
      <c r="C184" s="4">
        <f t="shared" si="4"/>
        <v>1.6399999999999998E-2</v>
      </c>
      <c r="D184">
        <v>1</v>
      </c>
    </row>
    <row r="185" spans="1:4" x14ac:dyDescent="0.25">
      <c r="A185" s="3">
        <v>14</v>
      </c>
      <c r="B185" t="s">
        <v>112</v>
      </c>
      <c r="C185" s="4">
        <f t="shared" si="4"/>
        <v>1.6399999999999998E-2</v>
      </c>
      <c r="D185">
        <v>1</v>
      </c>
    </row>
    <row r="186" spans="1:4" x14ac:dyDescent="0.25">
      <c r="A186" s="3">
        <v>15</v>
      </c>
      <c r="B186" t="s">
        <v>113</v>
      </c>
      <c r="C186" s="4">
        <f t="shared" si="4"/>
        <v>1.6399999999999998E-2</v>
      </c>
      <c r="D186">
        <v>1</v>
      </c>
    </row>
    <row r="187" spans="1:4" x14ac:dyDescent="0.25">
      <c r="A187" s="3">
        <v>16</v>
      </c>
      <c r="B187" t="s">
        <v>114</v>
      </c>
      <c r="C187" s="4">
        <f t="shared" si="4"/>
        <v>1.6399999999999998E-2</v>
      </c>
      <c r="D187">
        <v>1</v>
      </c>
    </row>
    <row r="188" spans="1:4" x14ac:dyDescent="0.25">
      <c r="A188" s="3">
        <v>17</v>
      </c>
      <c r="B188" t="s">
        <v>70</v>
      </c>
      <c r="C188" s="4">
        <f t="shared" si="4"/>
        <v>1.6399999999999998E-2</v>
      </c>
      <c r="D188">
        <v>1</v>
      </c>
    </row>
    <row r="189" spans="1:4" x14ac:dyDescent="0.25">
      <c r="A189" s="3">
        <v>18</v>
      </c>
      <c r="B189" t="s">
        <v>71</v>
      </c>
      <c r="C189" s="4">
        <f t="shared" si="4"/>
        <v>1.6399999999999998E-2</v>
      </c>
      <c r="D189">
        <v>1</v>
      </c>
    </row>
    <row r="190" spans="1:4" x14ac:dyDescent="0.25">
      <c r="A190" s="3">
        <v>19</v>
      </c>
      <c r="B190" t="s">
        <v>115</v>
      </c>
      <c r="C190" s="4">
        <f t="shared" si="4"/>
        <v>1.6399999999999998E-2</v>
      </c>
      <c r="D190">
        <v>1</v>
      </c>
    </row>
    <row r="191" spans="1:4" x14ac:dyDescent="0.25">
      <c r="A191" s="3">
        <v>20</v>
      </c>
      <c r="B191" t="s">
        <v>116</v>
      </c>
      <c r="C191" s="4">
        <f t="shared" si="4"/>
        <v>1.6399999999999998E-2</v>
      </c>
      <c r="D191">
        <v>1</v>
      </c>
    </row>
    <row r="192" spans="1:4" x14ac:dyDescent="0.25">
      <c r="A192" s="3">
        <v>21</v>
      </c>
      <c r="B192" t="s">
        <v>117</v>
      </c>
      <c r="C192" s="4">
        <f t="shared" si="4"/>
        <v>1.6399999999999998E-2</v>
      </c>
      <c r="D192">
        <v>1</v>
      </c>
    </row>
    <row r="193" spans="1:4" x14ac:dyDescent="0.25">
      <c r="A193" s="3">
        <v>22</v>
      </c>
      <c r="B193" t="s">
        <v>118</v>
      </c>
      <c r="C193" s="4">
        <f t="shared" si="4"/>
        <v>1.6399999999999998E-2</v>
      </c>
      <c r="D193">
        <v>1</v>
      </c>
    </row>
    <row r="194" spans="1:4" x14ac:dyDescent="0.25">
      <c r="A194" s="3">
        <v>23</v>
      </c>
      <c r="B194" t="s">
        <v>119</v>
      </c>
      <c r="C194" s="4">
        <f t="shared" si="4"/>
        <v>1.6399999999999998E-2</v>
      </c>
      <c r="D194">
        <v>1</v>
      </c>
    </row>
    <row r="195" spans="1:4" x14ac:dyDescent="0.25">
      <c r="A195" s="3">
        <v>24</v>
      </c>
      <c r="B195" t="s">
        <v>120</v>
      </c>
      <c r="C195" s="4">
        <f t="shared" si="4"/>
        <v>1.6399999999999998E-2</v>
      </c>
      <c r="D195">
        <v>1</v>
      </c>
    </row>
    <row r="196" spans="1:4" x14ac:dyDescent="0.25">
      <c r="A196" s="3">
        <v>25</v>
      </c>
      <c r="B196" t="s">
        <v>78</v>
      </c>
      <c r="C196" s="4">
        <f t="shared" si="4"/>
        <v>1.6399999999999998E-2</v>
      </c>
      <c r="D196">
        <v>1</v>
      </c>
    </row>
    <row r="197" spans="1:4" x14ac:dyDescent="0.25">
      <c r="A197" s="3">
        <v>26</v>
      </c>
      <c r="B197" t="s">
        <v>48</v>
      </c>
      <c r="C197" s="4">
        <f t="shared" si="4"/>
        <v>1.6399999999999998E-2</v>
      </c>
      <c r="D197">
        <v>1</v>
      </c>
    </row>
    <row r="198" spans="1:4" x14ac:dyDescent="0.25">
      <c r="A198" s="3">
        <v>27</v>
      </c>
      <c r="B198" t="s">
        <v>79</v>
      </c>
      <c r="C198" s="4">
        <f t="shared" si="4"/>
        <v>1.6399999999999998E-2</v>
      </c>
      <c r="D198">
        <v>1</v>
      </c>
    </row>
    <row r="199" spans="1:4" x14ac:dyDescent="0.25">
      <c r="A199" s="3">
        <v>28</v>
      </c>
      <c r="B199" t="s">
        <v>80</v>
      </c>
      <c r="C199" s="4">
        <f t="shared" si="4"/>
        <v>1.6399999999999998E-2</v>
      </c>
      <c r="D199">
        <v>1</v>
      </c>
    </row>
    <row r="200" spans="1:4" x14ac:dyDescent="0.25">
      <c r="A200" s="3">
        <v>29</v>
      </c>
      <c r="B200" t="s">
        <v>121</v>
      </c>
      <c r="C200" s="4">
        <f t="shared" si="4"/>
        <v>1.6399999999999998E-2</v>
      </c>
      <c r="D200">
        <v>1</v>
      </c>
    </row>
    <row r="201" spans="1:4" x14ac:dyDescent="0.25">
      <c r="A201" s="3">
        <v>30</v>
      </c>
      <c r="B201" t="s">
        <v>122</v>
      </c>
      <c r="C201" s="4">
        <f t="shared" si="4"/>
        <v>1.6399999999999998E-2</v>
      </c>
      <c r="D201">
        <v>1</v>
      </c>
    </row>
    <row r="202" spans="1:4" x14ac:dyDescent="0.25">
      <c r="A202" s="3">
        <v>31</v>
      </c>
      <c r="B202" t="s">
        <v>123</v>
      </c>
      <c r="C202" s="4">
        <f t="shared" si="4"/>
        <v>1.6399999999999998E-2</v>
      </c>
      <c r="D202">
        <v>1</v>
      </c>
    </row>
    <row r="203" spans="1:4" x14ac:dyDescent="0.25">
      <c r="A203" s="3">
        <v>32</v>
      </c>
      <c r="B203" t="s">
        <v>85</v>
      </c>
      <c r="C203" s="4">
        <f t="shared" si="4"/>
        <v>1.6399999999999998E-2</v>
      </c>
      <c r="D203">
        <v>1</v>
      </c>
    </row>
    <row r="204" spans="1:4" x14ac:dyDescent="0.25">
      <c r="A204" s="3">
        <v>33</v>
      </c>
      <c r="B204" t="s">
        <v>124</v>
      </c>
      <c r="C204" s="4">
        <f t="shared" si="4"/>
        <v>1.6399999999999998E-2</v>
      </c>
      <c r="D204">
        <v>1</v>
      </c>
    </row>
    <row r="205" spans="1:4" x14ac:dyDescent="0.25">
      <c r="A205" s="3">
        <v>34</v>
      </c>
      <c r="B205" t="s">
        <v>125</v>
      </c>
      <c r="C205" s="4">
        <f t="shared" si="4"/>
        <v>1.6399999999999998E-2</v>
      </c>
      <c r="D205">
        <v>1</v>
      </c>
    </row>
    <row r="206" spans="1:4" x14ac:dyDescent="0.25">
      <c r="A206" s="3">
        <v>35</v>
      </c>
      <c r="B206" t="s">
        <v>88</v>
      </c>
      <c r="C206" s="4">
        <f t="shared" si="4"/>
        <v>1.6399999999999998E-2</v>
      </c>
      <c r="D206">
        <v>1</v>
      </c>
    </row>
    <row r="207" spans="1:4" x14ac:dyDescent="0.25">
      <c r="A207" s="3">
        <v>36</v>
      </c>
      <c r="B207" t="s">
        <v>126</v>
      </c>
      <c r="C207" s="4">
        <f t="shared" si="4"/>
        <v>1.6399999999999998E-2</v>
      </c>
      <c r="D207">
        <v>1</v>
      </c>
    </row>
    <row r="208" spans="1:4" x14ac:dyDescent="0.25">
      <c r="A208" s="3">
        <v>37</v>
      </c>
      <c r="B208" t="s">
        <v>127</v>
      </c>
      <c r="C208" s="4">
        <f t="shared" si="4"/>
        <v>1.6399999999999998E-2</v>
      </c>
      <c r="D208">
        <v>1</v>
      </c>
    </row>
    <row r="209" spans="1:4" x14ac:dyDescent="0.25">
      <c r="A209" s="3">
        <v>38</v>
      </c>
      <c r="B209" t="s">
        <v>91</v>
      </c>
      <c r="C209" s="4">
        <f t="shared" si="4"/>
        <v>1.6399999999999998E-2</v>
      </c>
      <c r="D209">
        <v>1</v>
      </c>
    </row>
    <row r="210" spans="1:4" x14ac:dyDescent="0.25">
      <c r="A210" s="3">
        <v>39</v>
      </c>
      <c r="B210" t="s">
        <v>128</v>
      </c>
      <c r="C210" s="4">
        <f t="shared" si="4"/>
        <v>1.6399999999999998E-2</v>
      </c>
      <c r="D210">
        <v>1</v>
      </c>
    </row>
    <row r="211" spans="1:4" x14ac:dyDescent="0.25">
      <c r="A211" s="3">
        <v>40</v>
      </c>
      <c r="B211" t="s">
        <v>129</v>
      </c>
      <c r="C211" s="4">
        <f t="shared" si="4"/>
        <v>1.6399999999999998E-2</v>
      </c>
      <c r="D211">
        <v>1</v>
      </c>
    </row>
    <row r="212" spans="1:4" x14ac:dyDescent="0.25">
      <c r="A212" s="3">
        <v>41</v>
      </c>
      <c r="B212" t="s">
        <v>94</v>
      </c>
      <c r="C212" s="4">
        <f t="shared" si="4"/>
        <v>1.6399999999999998E-2</v>
      </c>
      <c r="D212">
        <v>1</v>
      </c>
    </row>
    <row r="213" spans="1:4" x14ac:dyDescent="0.25">
      <c r="A213" s="3">
        <v>42</v>
      </c>
      <c r="B213" t="s">
        <v>130</v>
      </c>
      <c r="C213" s="4">
        <f t="shared" si="4"/>
        <v>1.6399999999999998E-2</v>
      </c>
      <c r="D213">
        <v>1</v>
      </c>
    </row>
    <row r="214" spans="1:4" x14ac:dyDescent="0.25">
      <c r="A214" s="3">
        <v>43</v>
      </c>
      <c r="B214" t="s">
        <v>131</v>
      </c>
      <c r="C214" s="4">
        <f t="shared" si="4"/>
        <v>1.6399999999999998E-2</v>
      </c>
      <c r="D214">
        <v>1</v>
      </c>
    </row>
    <row r="215" spans="1:4" x14ac:dyDescent="0.25">
      <c r="A215" s="3">
        <v>44</v>
      </c>
      <c r="B215" t="s">
        <v>132</v>
      </c>
      <c r="C215" s="4">
        <f t="shared" si="4"/>
        <v>1.6399999999999998E-2</v>
      </c>
      <c r="D215">
        <v>1</v>
      </c>
    </row>
    <row r="216" spans="1:4" x14ac:dyDescent="0.25">
      <c r="A216" s="3">
        <v>45</v>
      </c>
      <c r="B216" t="s">
        <v>36</v>
      </c>
      <c r="C216" s="4">
        <f t="shared" si="4"/>
        <v>1.6399999999999998E-2</v>
      </c>
      <c r="D216">
        <v>1</v>
      </c>
    </row>
    <row r="217" spans="1:4" x14ac:dyDescent="0.25">
      <c r="A217" s="3">
        <v>46</v>
      </c>
      <c r="B217" t="s">
        <v>133</v>
      </c>
      <c r="C217" s="4">
        <f t="shared" si="4"/>
        <v>1.6399999999999998E-2</v>
      </c>
      <c r="D217">
        <v>1</v>
      </c>
    </row>
    <row r="218" spans="1:4" x14ac:dyDescent="0.25">
      <c r="A218" s="3">
        <v>47</v>
      </c>
      <c r="B218" t="s">
        <v>98</v>
      </c>
      <c r="C218" s="4">
        <f t="shared" si="4"/>
        <v>1.6399999999999998E-2</v>
      </c>
      <c r="D218">
        <v>1</v>
      </c>
    </row>
    <row r="219" spans="1:4" x14ac:dyDescent="0.25">
      <c r="A219" s="3">
        <v>48</v>
      </c>
      <c r="B219" t="s">
        <v>134</v>
      </c>
      <c r="C219" s="4">
        <f t="shared" si="4"/>
        <v>1.6399999999999998E-2</v>
      </c>
      <c r="D219">
        <v>1</v>
      </c>
    </row>
    <row r="220" spans="1:4" x14ac:dyDescent="0.25">
      <c r="A220" s="3">
        <v>49</v>
      </c>
      <c r="B220" t="s">
        <v>135</v>
      </c>
      <c r="C220" s="4">
        <f t="shared" si="4"/>
        <v>1.6399999999999998E-2</v>
      </c>
      <c r="D220">
        <v>1</v>
      </c>
    </row>
    <row r="221" spans="1:4" x14ac:dyDescent="0.25">
      <c r="A221" s="3">
        <v>50</v>
      </c>
      <c r="B221" t="s">
        <v>136</v>
      </c>
      <c r="C221" s="4">
        <f t="shared" si="4"/>
        <v>1.6399999999999998E-2</v>
      </c>
      <c r="D221">
        <v>1</v>
      </c>
    </row>
    <row r="222" spans="1:4" x14ac:dyDescent="0.25">
      <c r="B222" s="5" t="s">
        <v>101</v>
      </c>
    </row>
    <row r="227" spans="1:4" x14ac:dyDescent="0.25">
      <c r="A227" s="1">
        <v>11</v>
      </c>
      <c r="B227" s="1" t="s">
        <v>137</v>
      </c>
    </row>
    <row r="229" spans="1:4" x14ac:dyDescent="0.25">
      <c r="B229" s="2" t="s">
        <v>1</v>
      </c>
      <c r="C229" s="2" t="s">
        <v>2</v>
      </c>
      <c r="D229" s="2" t="s">
        <v>3</v>
      </c>
    </row>
    <row r="230" spans="1:4" x14ac:dyDescent="0.25">
      <c r="A230" s="3">
        <v>1</v>
      </c>
      <c r="B230" t="s">
        <v>12</v>
      </c>
      <c r="C230" s="4">
        <f>83.61 / 100</f>
        <v>0.83609999999999995</v>
      </c>
      <c r="D230">
        <v>51</v>
      </c>
    </row>
    <row r="231" spans="1:4" x14ac:dyDescent="0.25">
      <c r="A231" s="3">
        <v>2</v>
      </c>
      <c r="B231" t="s">
        <v>13</v>
      </c>
      <c r="C231" s="4">
        <f>16.39 / 100</f>
        <v>0.16390000000000002</v>
      </c>
      <c r="D231">
        <v>10</v>
      </c>
    </row>
    <row r="236" spans="1:4" x14ac:dyDescent="0.25">
      <c r="A236" s="1">
        <v>12</v>
      </c>
      <c r="B236" s="1" t="s">
        <v>14</v>
      </c>
    </row>
    <row r="238" spans="1:4" x14ac:dyDescent="0.25">
      <c r="B238" s="2" t="s">
        <v>1</v>
      </c>
      <c r="C238" s="2" t="s">
        <v>2</v>
      </c>
      <c r="D238" s="2" t="s">
        <v>3</v>
      </c>
    </row>
    <row r="239" spans="1:4" x14ac:dyDescent="0.25">
      <c r="A239" s="3">
        <v>1</v>
      </c>
      <c r="B239" t="s">
        <v>138</v>
      </c>
      <c r="C239" s="4">
        <f t="shared" ref="C239:C251" si="5">7.69 / 100</f>
        <v>7.690000000000001E-2</v>
      </c>
      <c r="D239">
        <v>1</v>
      </c>
    </row>
    <row r="240" spans="1:4" x14ac:dyDescent="0.25">
      <c r="A240" s="3">
        <v>2</v>
      </c>
      <c r="B240" t="s">
        <v>32</v>
      </c>
      <c r="C240" s="4">
        <f t="shared" si="5"/>
        <v>7.690000000000001E-2</v>
      </c>
      <c r="D240">
        <v>1</v>
      </c>
    </row>
    <row r="241" spans="1:4" x14ac:dyDescent="0.25">
      <c r="A241" s="3">
        <v>3</v>
      </c>
      <c r="B241" t="s">
        <v>19</v>
      </c>
      <c r="C241" s="4">
        <f t="shared" si="5"/>
        <v>7.690000000000001E-2</v>
      </c>
      <c r="D241">
        <v>1</v>
      </c>
    </row>
    <row r="242" spans="1:4" x14ac:dyDescent="0.25">
      <c r="A242" s="3">
        <v>4</v>
      </c>
      <c r="B242" t="s">
        <v>139</v>
      </c>
      <c r="C242" s="4">
        <f t="shared" si="5"/>
        <v>7.690000000000001E-2</v>
      </c>
      <c r="D242">
        <v>1</v>
      </c>
    </row>
    <row r="243" spans="1:4" x14ac:dyDescent="0.25">
      <c r="A243" s="3">
        <v>5</v>
      </c>
      <c r="B243" t="s">
        <v>140</v>
      </c>
      <c r="C243" s="4">
        <f t="shared" si="5"/>
        <v>7.690000000000001E-2</v>
      </c>
      <c r="D243">
        <v>1</v>
      </c>
    </row>
    <row r="244" spans="1:4" x14ac:dyDescent="0.25">
      <c r="A244" s="3">
        <v>6</v>
      </c>
      <c r="B244" t="s">
        <v>141</v>
      </c>
      <c r="C244" s="4">
        <f t="shared" si="5"/>
        <v>7.690000000000001E-2</v>
      </c>
      <c r="D244">
        <v>1</v>
      </c>
    </row>
    <row r="245" spans="1:4" x14ac:dyDescent="0.25">
      <c r="A245" s="3">
        <v>7</v>
      </c>
      <c r="B245" t="s">
        <v>126</v>
      </c>
      <c r="C245" s="4">
        <f t="shared" si="5"/>
        <v>7.690000000000001E-2</v>
      </c>
      <c r="D245">
        <v>1</v>
      </c>
    </row>
    <row r="246" spans="1:4" x14ac:dyDescent="0.25">
      <c r="A246" s="3">
        <v>8</v>
      </c>
      <c r="B246" t="s">
        <v>142</v>
      </c>
      <c r="C246" s="4">
        <f t="shared" si="5"/>
        <v>7.690000000000001E-2</v>
      </c>
      <c r="D246">
        <v>1</v>
      </c>
    </row>
    <row r="247" spans="1:4" x14ac:dyDescent="0.25">
      <c r="A247" s="3">
        <v>9</v>
      </c>
      <c r="B247" t="s">
        <v>36</v>
      </c>
      <c r="C247" s="4">
        <f t="shared" si="5"/>
        <v>7.690000000000001E-2</v>
      </c>
      <c r="D247">
        <v>1</v>
      </c>
    </row>
    <row r="248" spans="1:4" x14ac:dyDescent="0.25">
      <c r="A248" s="3">
        <v>10</v>
      </c>
      <c r="B248" t="s">
        <v>37</v>
      </c>
      <c r="C248" s="4">
        <f t="shared" si="5"/>
        <v>7.690000000000001E-2</v>
      </c>
      <c r="D248">
        <v>1</v>
      </c>
    </row>
    <row r="249" spans="1:4" x14ac:dyDescent="0.25">
      <c r="A249" s="3">
        <v>11</v>
      </c>
      <c r="B249" t="s">
        <v>143</v>
      </c>
      <c r="C249" s="4">
        <f t="shared" si="5"/>
        <v>7.690000000000001E-2</v>
      </c>
      <c r="D249">
        <v>1</v>
      </c>
    </row>
    <row r="250" spans="1:4" x14ac:dyDescent="0.25">
      <c r="A250" s="3">
        <v>12</v>
      </c>
      <c r="B250" t="s">
        <v>144</v>
      </c>
      <c r="C250" s="4">
        <f t="shared" si="5"/>
        <v>7.690000000000001E-2</v>
      </c>
      <c r="D250">
        <v>1</v>
      </c>
    </row>
    <row r="251" spans="1:4" x14ac:dyDescent="0.25">
      <c r="A251" s="3">
        <v>13</v>
      </c>
      <c r="B251" t="s">
        <v>145</v>
      </c>
      <c r="C251" s="4">
        <f t="shared" si="5"/>
        <v>7.690000000000001E-2</v>
      </c>
      <c r="D251">
        <v>1</v>
      </c>
    </row>
    <row r="256" spans="1:4" x14ac:dyDescent="0.25">
      <c r="A256" s="1">
        <v>13</v>
      </c>
      <c r="B256" s="1" t="s">
        <v>146</v>
      </c>
    </row>
    <row r="258" spans="1:4" x14ac:dyDescent="0.25">
      <c r="B258" s="2" t="s">
        <v>1</v>
      </c>
      <c r="C258" s="2" t="s">
        <v>2</v>
      </c>
      <c r="D258" s="2" t="s">
        <v>3</v>
      </c>
    </row>
    <row r="259" spans="1:4" x14ac:dyDescent="0.25">
      <c r="A259" s="3">
        <v>1</v>
      </c>
      <c r="B259" t="s">
        <v>104</v>
      </c>
      <c r="C259" s="4">
        <f t="shared" ref="C259:C274" si="6">6.25 / 100</f>
        <v>6.25E-2</v>
      </c>
      <c r="D259">
        <v>1</v>
      </c>
    </row>
    <row r="260" spans="1:4" x14ac:dyDescent="0.25">
      <c r="A260" s="3">
        <v>2</v>
      </c>
      <c r="B260" t="s">
        <v>147</v>
      </c>
      <c r="C260" s="4">
        <f t="shared" si="6"/>
        <v>6.25E-2</v>
      </c>
      <c r="D260">
        <v>1</v>
      </c>
    </row>
    <row r="261" spans="1:4" x14ac:dyDescent="0.25">
      <c r="A261" s="3">
        <v>3</v>
      </c>
      <c r="B261" t="s">
        <v>148</v>
      </c>
      <c r="C261" s="4">
        <f t="shared" si="6"/>
        <v>6.25E-2</v>
      </c>
      <c r="D261">
        <v>1</v>
      </c>
    </row>
    <row r="262" spans="1:4" x14ac:dyDescent="0.25">
      <c r="A262" s="3">
        <v>4</v>
      </c>
      <c r="B262" t="s">
        <v>57</v>
      </c>
      <c r="C262" s="4">
        <f t="shared" si="6"/>
        <v>6.25E-2</v>
      </c>
      <c r="D262">
        <v>1</v>
      </c>
    </row>
    <row r="263" spans="1:4" x14ac:dyDescent="0.25">
      <c r="A263" s="3">
        <v>5</v>
      </c>
      <c r="B263" t="s">
        <v>56</v>
      </c>
      <c r="C263" s="4">
        <f t="shared" si="6"/>
        <v>6.25E-2</v>
      </c>
      <c r="D263">
        <v>1</v>
      </c>
    </row>
    <row r="264" spans="1:4" x14ac:dyDescent="0.25">
      <c r="A264" s="3">
        <v>6</v>
      </c>
      <c r="B264" t="s">
        <v>149</v>
      </c>
      <c r="C264" s="4">
        <f t="shared" si="6"/>
        <v>6.25E-2</v>
      </c>
      <c r="D264">
        <v>1</v>
      </c>
    </row>
    <row r="265" spans="1:4" x14ac:dyDescent="0.25">
      <c r="A265" s="3">
        <v>7</v>
      </c>
      <c r="B265" t="s">
        <v>150</v>
      </c>
      <c r="C265" s="4">
        <f t="shared" si="6"/>
        <v>6.25E-2</v>
      </c>
      <c r="D265">
        <v>1</v>
      </c>
    </row>
    <row r="266" spans="1:4" x14ac:dyDescent="0.25">
      <c r="A266" s="3">
        <v>8</v>
      </c>
      <c r="B266" t="s">
        <v>13</v>
      </c>
      <c r="C266" s="4">
        <f t="shared" si="6"/>
        <v>6.25E-2</v>
      </c>
      <c r="D266">
        <v>1</v>
      </c>
    </row>
    <row r="267" spans="1:4" x14ac:dyDescent="0.25">
      <c r="A267" s="3">
        <v>9</v>
      </c>
      <c r="B267" t="s">
        <v>151</v>
      </c>
      <c r="C267" s="4">
        <f t="shared" si="6"/>
        <v>6.25E-2</v>
      </c>
      <c r="D267">
        <v>1</v>
      </c>
    </row>
    <row r="268" spans="1:4" x14ac:dyDescent="0.25">
      <c r="A268" s="3">
        <v>10</v>
      </c>
      <c r="B268" t="s">
        <v>152</v>
      </c>
      <c r="C268" s="4">
        <f t="shared" si="6"/>
        <v>6.25E-2</v>
      </c>
      <c r="D268">
        <v>1</v>
      </c>
    </row>
    <row r="269" spans="1:4" x14ac:dyDescent="0.25">
      <c r="A269" s="3">
        <v>11</v>
      </c>
      <c r="B269" t="s">
        <v>153</v>
      </c>
      <c r="C269" s="4">
        <f t="shared" si="6"/>
        <v>6.25E-2</v>
      </c>
      <c r="D269">
        <v>1</v>
      </c>
    </row>
    <row r="270" spans="1:4" x14ac:dyDescent="0.25">
      <c r="A270" s="3">
        <v>12</v>
      </c>
      <c r="B270" t="s">
        <v>154</v>
      </c>
      <c r="C270" s="4">
        <f t="shared" si="6"/>
        <v>6.25E-2</v>
      </c>
      <c r="D270">
        <v>1</v>
      </c>
    </row>
    <row r="271" spans="1:4" x14ac:dyDescent="0.25">
      <c r="A271" s="3">
        <v>13</v>
      </c>
      <c r="B271" t="s">
        <v>155</v>
      </c>
      <c r="C271" s="4">
        <f t="shared" si="6"/>
        <v>6.25E-2</v>
      </c>
      <c r="D271">
        <v>1</v>
      </c>
    </row>
    <row r="272" spans="1:4" x14ac:dyDescent="0.25">
      <c r="A272" s="3">
        <v>14</v>
      </c>
      <c r="B272" t="s">
        <v>36</v>
      </c>
      <c r="C272" s="4">
        <f t="shared" si="6"/>
        <v>6.25E-2</v>
      </c>
      <c r="D272">
        <v>1</v>
      </c>
    </row>
    <row r="273" spans="1:4" x14ac:dyDescent="0.25">
      <c r="A273" s="3">
        <v>15</v>
      </c>
      <c r="B273" t="s">
        <v>53</v>
      </c>
      <c r="C273" s="4">
        <f t="shared" si="6"/>
        <v>6.25E-2</v>
      </c>
      <c r="D273">
        <v>1</v>
      </c>
    </row>
    <row r="274" spans="1:4" x14ac:dyDescent="0.25">
      <c r="A274" s="3">
        <v>16</v>
      </c>
      <c r="B274" t="s">
        <v>156</v>
      </c>
      <c r="C274" s="4">
        <f t="shared" si="6"/>
        <v>6.25E-2</v>
      </c>
      <c r="D274">
        <v>1</v>
      </c>
    </row>
    <row r="279" spans="1:4" x14ac:dyDescent="0.25">
      <c r="A279" s="1">
        <v>14</v>
      </c>
      <c r="B279" s="1" t="s">
        <v>6</v>
      </c>
    </row>
    <row r="281" spans="1:4" x14ac:dyDescent="0.25">
      <c r="B281" s="2" t="s">
        <v>1</v>
      </c>
      <c r="C281" s="2" t="s">
        <v>2</v>
      </c>
      <c r="D281" s="2" t="s">
        <v>3</v>
      </c>
    </row>
    <row r="282" spans="1:4" x14ac:dyDescent="0.25">
      <c r="A282" s="3">
        <v>1</v>
      </c>
      <c r="B282" t="s">
        <v>157</v>
      </c>
      <c r="C282" s="4">
        <f>8.47 / 100</f>
        <v>8.4700000000000011E-2</v>
      </c>
      <c r="D282">
        <v>5</v>
      </c>
    </row>
    <row r="283" spans="1:4" x14ac:dyDescent="0.25">
      <c r="A283" s="3">
        <v>2</v>
      </c>
      <c r="B283" t="s">
        <v>158</v>
      </c>
      <c r="C283" s="4">
        <f>45.76 / 100</f>
        <v>0.45760000000000001</v>
      </c>
      <c r="D283">
        <v>27</v>
      </c>
    </row>
    <row r="284" spans="1:4" x14ac:dyDescent="0.25">
      <c r="A284" s="3">
        <v>3</v>
      </c>
      <c r="B284" t="s">
        <v>159</v>
      </c>
      <c r="C284" s="4">
        <f>45.76 / 100</f>
        <v>0.45760000000000001</v>
      </c>
      <c r="D284">
        <v>27</v>
      </c>
    </row>
    <row r="289" spans="1:4" x14ac:dyDescent="0.25">
      <c r="A289" s="1">
        <v>15</v>
      </c>
      <c r="B289" s="1" t="s">
        <v>160</v>
      </c>
    </row>
    <row r="291" spans="1:4" x14ac:dyDescent="0.25">
      <c r="B291" s="2" t="s">
        <v>1</v>
      </c>
      <c r="C291" s="2" t="s">
        <v>2</v>
      </c>
      <c r="D291" s="2" t="s">
        <v>3</v>
      </c>
    </row>
    <row r="292" spans="1:4" x14ac:dyDescent="0.25">
      <c r="A292" s="3">
        <v>1</v>
      </c>
      <c r="B292" t="s">
        <v>161</v>
      </c>
      <c r="C292" s="4">
        <f>25 / 100</f>
        <v>0.25</v>
      </c>
      <c r="D292">
        <v>6</v>
      </c>
    </row>
    <row r="293" spans="1:4" x14ac:dyDescent="0.25">
      <c r="A293" s="3">
        <v>2</v>
      </c>
      <c r="B293" t="s">
        <v>162</v>
      </c>
      <c r="C293" s="4">
        <f>8.33 / 100</f>
        <v>8.3299999999999999E-2</v>
      </c>
      <c r="D293">
        <v>2</v>
      </c>
    </row>
    <row r="294" spans="1:4" x14ac:dyDescent="0.25">
      <c r="A294" s="3">
        <v>3</v>
      </c>
      <c r="B294" t="s">
        <v>163</v>
      </c>
      <c r="C294" s="4">
        <f>8.33 / 100</f>
        <v>8.3299999999999999E-2</v>
      </c>
      <c r="D294">
        <v>2</v>
      </c>
    </row>
    <row r="295" spans="1:4" x14ac:dyDescent="0.25">
      <c r="A295" s="3">
        <v>4</v>
      </c>
      <c r="B295" t="s">
        <v>164</v>
      </c>
      <c r="C295" s="4">
        <f>8.33 / 100</f>
        <v>8.3299999999999999E-2</v>
      </c>
      <c r="D295">
        <v>2</v>
      </c>
    </row>
    <row r="296" spans="1:4" x14ac:dyDescent="0.25">
      <c r="A296" s="3">
        <v>5</v>
      </c>
      <c r="B296" t="s">
        <v>165</v>
      </c>
      <c r="C296" s="4">
        <f t="shared" ref="C296:C307" si="7">4.17 / 100</f>
        <v>4.1700000000000001E-2</v>
      </c>
      <c r="D296">
        <v>1</v>
      </c>
    </row>
    <row r="297" spans="1:4" x14ac:dyDescent="0.25">
      <c r="A297" s="3">
        <v>6</v>
      </c>
      <c r="B297" t="s">
        <v>166</v>
      </c>
      <c r="C297" s="4">
        <f t="shared" si="7"/>
        <v>4.1700000000000001E-2</v>
      </c>
      <c r="D297">
        <v>1</v>
      </c>
    </row>
    <row r="298" spans="1:4" x14ac:dyDescent="0.25">
      <c r="A298" s="3">
        <v>7</v>
      </c>
      <c r="B298" t="s">
        <v>167</v>
      </c>
      <c r="C298" s="4">
        <f t="shared" si="7"/>
        <v>4.1700000000000001E-2</v>
      </c>
      <c r="D298">
        <v>1</v>
      </c>
    </row>
    <row r="299" spans="1:4" x14ac:dyDescent="0.25">
      <c r="A299" s="3">
        <v>8</v>
      </c>
      <c r="B299" t="s">
        <v>168</v>
      </c>
      <c r="C299" s="4">
        <f t="shared" si="7"/>
        <v>4.1700000000000001E-2</v>
      </c>
      <c r="D299">
        <v>1</v>
      </c>
    </row>
    <row r="300" spans="1:4" x14ac:dyDescent="0.25">
      <c r="A300" s="3">
        <v>9</v>
      </c>
      <c r="B300" t="s">
        <v>169</v>
      </c>
      <c r="C300" s="4">
        <f t="shared" si="7"/>
        <v>4.1700000000000001E-2</v>
      </c>
      <c r="D300">
        <v>1</v>
      </c>
    </row>
    <row r="301" spans="1:4" x14ac:dyDescent="0.25">
      <c r="A301" s="3">
        <v>10</v>
      </c>
      <c r="B301" t="s">
        <v>170</v>
      </c>
      <c r="C301" s="4">
        <f t="shared" si="7"/>
        <v>4.1700000000000001E-2</v>
      </c>
      <c r="D301">
        <v>1</v>
      </c>
    </row>
    <row r="302" spans="1:4" x14ac:dyDescent="0.25">
      <c r="A302" s="3">
        <v>11</v>
      </c>
      <c r="B302" t="s">
        <v>171</v>
      </c>
      <c r="C302" s="4">
        <f t="shared" si="7"/>
        <v>4.1700000000000001E-2</v>
      </c>
      <c r="D302">
        <v>1</v>
      </c>
    </row>
    <row r="303" spans="1:4" x14ac:dyDescent="0.25">
      <c r="A303" s="3">
        <v>12</v>
      </c>
      <c r="B303" t="s">
        <v>172</v>
      </c>
      <c r="C303" s="4">
        <f t="shared" si="7"/>
        <v>4.1700000000000001E-2</v>
      </c>
      <c r="D303">
        <v>1</v>
      </c>
    </row>
    <row r="304" spans="1:4" x14ac:dyDescent="0.25">
      <c r="A304" s="3">
        <v>13</v>
      </c>
      <c r="B304" t="s">
        <v>173</v>
      </c>
      <c r="C304" s="4">
        <f t="shared" si="7"/>
        <v>4.1700000000000001E-2</v>
      </c>
      <c r="D304">
        <v>1</v>
      </c>
    </row>
    <row r="305" spans="1:4" x14ac:dyDescent="0.25">
      <c r="A305" s="3">
        <v>14</v>
      </c>
      <c r="B305" t="s">
        <v>174</v>
      </c>
      <c r="C305" s="4">
        <f t="shared" si="7"/>
        <v>4.1700000000000001E-2</v>
      </c>
      <c r="D305">
        <v>1</v>
      </c>
    </row>
    <row r="306" spans="1:4" x14ac:dyDescent="0.25">
      <c r="A306" s="3">
        <v>15</v>
      </c>
      <c r="B306" t="s">
        <v>175</v>
      </c>
      <c r="C306" s="4">
        <f t="shared" si="7"/>
        <v>4.1700000000000001E-2</v>
      </c>
      <c r="D306">
        <v>1</v>
      </c>
    </row>
    <row r="307" spans="1:4" x14ac:dyDescent="0.25">
      <c r="A307" s="3">
        <v>16</v>
      </c>
      <c r="B307" t="s">
        <v>176</v>
      </c>
      <c r="C307" s="4">
        <f t="shared" si="7"/>
        <v>4.1700000000000001E-2</v>
      </c>
      <c r="D307">
        <v>1</v>
      </c>
    </row>
    <row r="312" spans="1:4" x14ac:dyDescent="0.25">
      <c r="A312" s="1">
        <v>16</v>
      </c>
      <c r="B312" s="1" t="s">
        <v>177</v>
      </c>
    </row>
    <row r="314" spans="1:4" x14ac:dyDescent="0.25">
      <c r="B314" s="2" t="s">
        <v>1</v>
      </c>
      <c r="C314" s="2" t="s">
        <v>2</v>
      </c>
      <c r="D314" s="2" t="s">
        <v>3</v>
      </c>
    </row>
    <row r="315" spans="1:4" x14ac:dyDescent="0.25">
      <c r="A315" s="3">
        <v>1</v>
      </c>
      <c r="B315" t="s">
        <v>178</v>
      </c>
      <c r="C315" s="4">
        <f>13.56 / 100</f>
        <v>0.1356</v>
      </c>
      <c r="D315">
        <v>8</v>
      </c>
    </row>
    <row r="316" spans="1:4" x14ac:dyDescent="0.25">
      <c r="A316" s="3">
        <v>2</v>
      </c>
      <c r="B316" t="s">
        <v>179</v>
      </c>
      <c r="C316" s="4">
        <f>10.17 / 100</f>
        <v>0.1017</v>
      </c>
      <c r="D316">
        <v>6</v>
      </c>
    </row>
    <row r="317" spans="1:4" x14ac:dyDescent="0.25">
      <c r="A317" s="3">
        <v>3</v>
      </c>
      <c r="B317" t="s">
        <v>180</v>
      </c>
      <c r="C317" s="4">
        <f>76.27 / 100</f>
        <v>0.76269999999999993</v>
      </c>
      <c r="D317">
        <v>45</v>
      </c>
    </row>
    <row r="322" spans="1:4" x14ac:dyDescent="0.25">
      <c r="A322" s="1">
        <v>17</v>
      </c>
      <c r="B322" s="1" t="s">
        <v>181</v>
      </c>
    </row>
    <row r="324" spans="1:4" x14ac:dyDescent="0.25">
      <c r="B324" s="2" t="s">
        <v>1</v>
      </c>
      <c r="C324" s="2" t="s">
        <v>2</v>
      </c>
      <c r="D324" s="2" t="s">
        <v>3</v>
      </c>
    </row>
    <row r="325" spans="1:4" x14ac:dyDescent="0.25">
      <c r="A325" s="3">
        <v>1</v>
      </c>
      <c r="B325" t="s">
        <v>12</v>
      </c>
      <c r="C325" s="4">
        <f>20.34 / 100</f>
        <v>0.2034</v>
      </c>
      <c r="D325">
        <v>12</v>
      </c>
    </row>
    <row r="326" spans="1:4" x14ac:dyDescent="0.25">
      <c r="A326" s="3">
        <v>2</v>
      </c>
      <c r="B326" t="s">
        <v>13</v>
      </c>
      <c r="C326" s="4">
        <f>79.66 / 100</f>
        <v>0.79659999999999997</v>
      </c>
      <c r="D326">
        <v>47</v>
      </c>
    </row>
    <row r="331" spans="1:4" x14ac:dyDescent="0.25">
      <c r="A331" s="1">
        <v>18</v>
      </c>
      <c r="B331" s="1" t="s">
        <v>182</v>
      </c>
    </row>
    <row r="333" spans="1:4" x14ac:dyDescent="0.25">
      <c r="B333" s="2" t="s">
        <v>1</v>
      </c>
      <c r="C333" s="2" t="s">
        <v>2</v>
      </c>
      <c r="D333" s="2" t="s">
        <v>3</v>
      </c>
    </row>
    <row r="334" spans="1:4" x14ac:dyDescent="0.25">
      <c r="A334" s="3">
        <v>1</v>
      </c>
      <c r="B334" t="s">
        <v>183</v>
      </c>
      <c r="C334" s="4">
        <f>13.56 / 100</f>
        <v>0.1356</v>
      </c>
      <c r="D334">
        <v>8</v>
      </c>
    </row>
    <row r="335" spans="1:4" x14ac:dyDescent="0.25">
      <c r="A335" s="3">
        <v>2</v>
      </c>
      <c r="B335" t="s">
        <v>184</v>
      </c>
      <c r="C335" s="4">
        <f>11.86 / 100</f>
        <v>0.1186</v>
      </c>
      <c r="D335">
        <v>7</v>
      </c>
    </row>
    <row r="336" spans="1:4" x14ac:dyDescent="0.25">
      <c r="A336" s="3">
        <v>3</v>
      </c>
      <c r="B336" t="s">
        <v>185</v>
      </c>
      <c r="C336" s="4">
        <f>10.17 / 100</f>
        <v>0.1017</v>
      </c>
      <c r="D336">
        <v>6</v>
      </c>
    </row>
    <row r="337" spans="1:4" x14ac:dyDescent="0.25">
      <c r="A337" s="3">
        <v>4</v>
      </c>
      <c r="B337" t="s">
        <v>186</v>
      </c>
      <c r="C337" s="4">
        <f>15.25 / 100</f>
        <v>0.1525</v>
      </c>
      <c r="D337">
        <v>9</v>
      </c>
    </row>
    <row r="338" spans="1:4" x14ac:dyDescent="0.25">
      <c r="A338" s="3">
        <v>5</v>
      </c>
      <c r="B338" t="s">
        <v>187</v>
      </c>
      <c r="C338" s="4">
        <f>49.15 / 100</f>
        <v>0.49149999999999999</v>
      </c>
      <c r="D338">
        <v>29</v>
      </c>
    </row>
    <row r="343" spans="1:4" x14ac:dyDescent="0.25">
      <c r="A343" s="1">
        <v>19</v>
      </c>
      <c r="B343" s="1" t="s">
        <v>188</v>
      </c>
    </row>
    <row r="345" spans="1:4" x14ac:dyDescent="0.25">
      <c r="B345" s="2" t="s">
        <v>1</v>
      </c>
      <c r="C345" s="2" t="s">
        <v>2</v>
      </c>
      <c r="D345" s="2" t="s">
        <v>3</v>
      </c>
    </row>
    <row r="346" spans="1:4" x14ac:dyDescent="0.25">
      <c r="A346" s="3">
        <v>1</v>
      </c>
      <c r="B346" t="s">
        <v>183</v>
      </c>
      <c r="C346" s="4">
        <f>16.95 / 100</f>
        <v>0.16949999999999998</v>
      </c>
      <c r="D346">
        <v>10</v>
      </c>
    </row>
    <row r="347" spans="1:4" x14ac:dyDescent="0.25">
      <c r="A347" s="3">
        <v>2</v>
      </c>
      <c r="B347" t="s">
        <v>189</v>
      </c>
      <c r="C347" s="4">
        <f>5.08 / 100</f>
        <v>5.0799999999999998E-2</v>
      </c>
      <c r="D347">
        <v>3</v>
      </c>
    </row>
    <row r="348" spans="1:4" x14ac:dyDescent="0.25">
      <c r="A348" s="3">
        <v>3</v>
      </c>
      <c r="B348" t="s">
        <v>190</v>
      </c>
      <c r="C348" s="4">
        <f>20.34 / 100</f>
        <v>0.2034</v>
      </c>
      <c r="D348">
        <v>12</v>
      </c>
    </row>
    <row r="349" spans="1:4" x14ac:dyDescent="0.25">
      <c r="A349" s="3">
        <v>4</v>
      </c>
      <c r="B349" t="s">
        <v>191</v>
      </c>
      <c r="C349" s="4">
        <f>13.56 / 100</f>
        <v>0.1356</v>
      </c>
      <c r="D349">
        <v>8</v>
      </c>
    </row>
    <row r="350" spans="1:4" x14ac:dyDescent="0.25">
      <c r="A350" s="3">
        <v>5</v>
      </c>
      <c r="B350" t="s">
        <v>192</v>
      </c>
      <c r="C350" s="4">
        <f>44.07 / 100</f>
        <v>0.44069999999999998</v>
      </c>
      <c r="D350">
        <v>26</v>
      </c>
    </row>
    <row r="355" spans="1:4" x14ac:dyDescent="0.25">
      <c r="A355" s="1">
        <v>20</v>
      </c>
      <c r="B355" s="1" t="s">
        <v>193</v>
      </c>
    </row>
    <row r="357" spans="1:4" x14ac:dyDescent="0.25">
      <c r="B357" s="2" t="s">
        <v>1</v>
      </c>
      <c r="C357" s="2" t="s">
        <v>2</v>
      </c>
      <c r="D357" s="2" t="s">
        <v>3</v>
      </c>
    </row>
    <row r="358" spans="1:4" x14ac:dyDescent="0.25">
      <c r="A358" s="3">
        <v>1</v>
      </c>
      <c r="B358" t="s">
        <v>12</v>
      </c>
      <c r="C358" s="4">
        <f>22.03 / 100</f>
        <v>0.22030000000000002</v>
      </c>
      <c r="D358">
        <v>13</v>
      </c>
    </row>
    <row r="359" spans="1:4" x14ac:dyDescent="0.25">
      <c r="A359" s="3">
        <v>2</v>
      </c>
      <c r="B359" t="s">
        <v>13</v>
      </c>
      <c r="C359" s="4">
        <f>77.97 / 100</f>
        <v>0.77969999999999995</v>
      </c>
      <c r="D359">
        <v>46</v>
      </c>
    </row>
    <row r="364" spans="1:4" x14ac:dyDescent="0.25">
      <c r="A364" s="1">
        <v>21</v>
      </c>
      <c r="B364" s="1" t="s">
        <v>194</v>
      </c>
    </row>
    <row r="366" spans="1:4" x14ac:dyDescent="0.25">
      <c r="B366" s="2" t="s">
        <v>1</v>
      </c>
      <c r="C366" s="2" t="s">
        <v>2</v>
      </c>
      <c r="D366" s="2" t="s">
        <v>3</v>
      </c>
    </row>
    <row r="367" spans="1:4" x14ac:dyDescent="0.25">
      <c r="A367" s="3">
        <v>1</v>
      </c>
      <c r="B367" t="s">
        <v>191</v>
      </c>
      <c r="C367" s="4">
        <f>25 / 100</f>
        <v>0.25</v>
      </c>
      <c r="D367">
        <v>4</v>
      </c>
    </row>
    <row r="368" spans="1:4" x14ac:dyDescent="0.25">
      <c r="A368" s="3">
        <v>2</v>
      </c>
      <c r="B368" t="s">
        <v>190</v>
      </c>
      <c r="C368" s="4">
        <f>12.5 / 100</f>
        <v>0.125</v>
      </c>
      <c r="D368">
        <v>2</v>
      </c>
    </row>
    <row r="369" spans="1:4" x14ac:dyDescent="0.25">
      <c r="A369" s="3">
        <v>3</v>
      </c>
      <c r="B369" t="s">
        <v>195</v>
      </c>
      <c r="C369" s="4">
        <f>12.5 / 100</f>
        <v>0.125</v>
      </c>
      <c r="D369">
        <v>2</v>
      </c>
    </row>
    <row r="370" spans="1:4" x14ac:dyDescent="0.25">
      <c r="A370" s="3">
        <v>4</v>
      </c>
      <c r="B370" t="s">
        <v>183</v>
      </c>
      <c r="C370" s="4">
        <f>12.5 / 100</f>
        <v>0.125</v>
      </c>
      <c r="D370">
        <v>2</v>
      </c>
    </row>
    <row r="371" spans="1:4" x14ac:dyDescent="0.25">
      <c r="A371" s="3">
        <v>5</v>
      </c>
      <c r="B371" t="s">
        <v>185</v>
      </c>
      <c r="C371" s="4">
        <f t="shared" ref="C371:C376" si="8">6.25 / 100</f>
        <v>6.25E-2</v>
      </c>
      <c r="D371">
        <v>1</v>
      </c>
    </row>
    <row r="372" spans="1:4" x14ac:dyDescent="0.25">
      <c r="A372" s="3">
        <v>6</v>
      </c>
      <c r="B372" t="s">
        <v>161</v>
      </c>
      <c r="C372" s="4">
        <f t="shared" si="8"/>
        <v>6.25E-2</v>
      </c>
      <c r="D372">
        <v>1</v>
      </c>
    </row>
    <row r="373" spans="1:4" x14ac:dyDescent="0.25">
      <c r="A373" s="3">
        <v>7</v>
      </c>
      <c r="B373" t="s">
        <v>189</v>
      </c>
      <c r="C373" s="4">
        <f t="shared" si="8"/>
        <v>6.25E-2</v>
      </c>
      <c r="D373">
        <v>1</v>
      </c>
    </row>
    <row r="374" spans="1:4" x14ac:dyDescent="0.25">
      <c r="A374" s="3">
        <v>8</v>
      </c>
      <c r="B374" t="s">
        <v>196</v>
      </c>
      <c r="C374" s="4">
        <f t="shared" si="8"/>
        <v>6.25E-2</v>
      </c>
      <c r="D374">
        <v>1</v>
      </c>
    </row>
    <row r="375" spans="1:4" x14ac:dyDescent="0.25">
      <c r="A375" s="3">
        <v>9</v>
      </c>
      <c r="B375" t="s">
        <v>184</v>
      </c>
      <c r="C375" s="4">
        <f t="shared" si="8"/>
        <v>6.25E-2</v>
      </c>
      <c r="D375">
        <v>1</v>
      </c>
    </row>
    <row r="376" spans="1:4" x14ac:dyDescent="0.25">
      <c r="A376" s="3">
        <v>10</v>
      </c>
      <c r="B376" t="s">
        <v>186</v>
      </c>
      <c r="C376" s="4">
        <f t="shared" si="8"/>
        <v>6.25E-2</v>
      </c>
      <c r="D376">
        <v>1</v>
      </c>
    </row>
    <row r="381" spans="1:4" x14ac:dyDescent="0.25">
      <c r="A381" s="1">
        <v>22</v>
      </c>
      <c r="B381" s="1" t="s">
        <v>197</v>
      </c>
    </row>
    <row r="383" spans="1:4" x14ac:dyDescent="0.25">
      <c r="B383" s="2" t="s">
        <v>1</v>
      </c>
      <c r="C383" s="2" t="s">
        <v>2</v>
      </c>
      <c r="D383" s="2" t="s">
        <v>3</v>
      </c>
    </row>
    <row r="384" spans="1:4" x14ac:dyDescent="0.25">
      <c r="A384" s="3">
        <v>1</v>
      </c>
      <c r="B384" t="s">
        <v>12</v>
      </c>
      <c r="C384" s="4">
        <f>96.61 / 100</f>
        <v>0.96609999999999996</v>
      </c>
      <c r="D384">
        <v>57</v>
      </c>
    </row>
    <row r="385" spans="1:4" x14ac:dyDescent="0.25">
      <c r="A385" s="3">
        <v>2</v>
      </c>
      <c r="B385" t="s">
        <v>13</v>
      </c>
      <c r="C385" s="4">
        <f>3.39 / 100</f>
        <v>3.39E-2</v>
      </c>
      <c r="D385">
        <v>2</v>
      </c>
    </row>
    <row r="390" spans="1:4" x14ac:dyDescent="0.25">
      <c r="A390" s="1">
        <v>23</v>
      </c>
      <c r="B390" s="1" t="s">
        <v>198</v>
      </c>
    </row>
    <row r="392" spans="1:4" x14ac:dyDescent="0.25">
      <c r="B392" s="2" t="s">
        <v>1</v>
      </c>
      <c r="C392" s="2" t="s">
        <v>2</v>
      </c>
      <c r="D392" s="2" t="s">
        <v>3</v>
      </c>
    </row>
    <row r="393" spans="1:4" x14ac:dyDescent="0.25">
      <c r="A393" s="3">
        <v>1</v>
      </c>
      <c r="B393" t="s">
        <v>174</v>
      </c>
      <c r="C393" s="4">
        <f>37.04 / 100</f>
        <v>0.37040000000000001</v>
      </c>
      <c r="D393">
        <v>20</v>
      </c>
    </row>
    <row r="394" spans="1:4" x14ac:dyDescent="0.25">
      <c r="A394" s="3">
        <v>2</v>
      </c>
      <c r="B394" t="s">
        <v>199</v>
      </c>
      <c r="C394" s="4">
        <f>20.37 / 100</f>
        <v>0.20370000000000002</v>
      </c>
      <c r="D394">
        <v>11</v>
      </c>
    </row>
    <row r="395" spans="1:4" x14ac:dyDescent="0.25">
      <c r="A395" s="3">
        <v>3</v>
      </c>
      <c r="B395" t="s">
        <v>170</v>
      </c>
      <c r="C395" s="4">
        <f>9.26 / 100</f>
        <v>9.2600000000000002E-2</v>
      </c>
      <c r="D395">
        <v>5</v>
      </c>
    </row>
    <row r="396" spans="1:4" x14ac:dyDescent="0.25">
      <c r="A396" s="3">
        <v>4</v>
      </c>
      <c r="B396" t="s">
        <v>200</v>
      </c>
      <c r="C396" s="4">
        <f>5.56 / 100</f>
        <v>5.5599999999999997E-2</v>
      </c>
      <c r="D396">
        <v>3</v>
      </c>
    </row>
    <row r="397" spans="1:4" x14ac:dyDescent="0.25">
      <c r="A397" s="3">
        <v>5</v>
      </c>
      <c r="B397" t="s">
        <v>201</v>
      </c>
      <c r="C397" s="4">
        <f>3.7 / 100</f>
        <v>3.7000000000000005E-2</v>
      </c>
      <c r="D397">
        <v>2</v>
      </c>
    </row>
    <row r="398" spans="1:4" x14ac:dyDescent="0.25">
      <c r="A398" s="3">
        <v>6</v>
      </c>
      <c r="B398" t="s">
        <v>202</v>
      </c>
      <c r="C398" s="4">
        <f>3.7 / 100</f>
        <v>3.7000000000000005E-2</v>
      </c>
      <c r="D398">
        <v>2</v>
      </c>
    </row>
    <row r="399" spans="1:4" x14ac:dyDescent="0.25">
      <c r="A399" s="3">
        <v>7</v>
      </c>
      <c r="B399" t="s">
        <v>203</v>
      </c>
      <c r="C399" s="4">
        <f t="shared" ref="C399:C409" si="9">1.85 / 100</f>
        <v>1.8500000000000003E-2</v>
      </c>
      <c r="D399">
        <v>1</v>
      </c>
    </row>
    <row r="400" spans="1:4" x14ac:dyDescent="0.25">
      <c r="A400" s="3">
        <v>8</v>
      </c>
      <c r="B400" t="s">
        <v>204</v>
      </c>
      <c r="C400" s="4">
        <f t="shared" si="9"/>
        <v>1.8500000000000003E-2</v>
      </c>
      <c r="D400">
        <v>1</v>
      </c>
    </row>
    <row r="401" spans="1:4" x14ac:dyDescent="0.25">
      <c r="A401" s="3">
        <v>9</v>
      </c>
      <c r="B401" t="s">
        <v>205</v>
      </c>
      <c r="C401" s="4">
        <f t="shared" si="9"/>
        <v>1.8500000000000003E-2</v>
      </c>
      <c r="D401">
        <v>1</v>
      </c>
    </row>
    <row r="402" spans="1:4" x14ac:dyDescent="0.25">
      <c r="A402" s="3">
        <v>10</v>
      </c>
      <c r="B402" t="s">
        <v>206</v>
      </c>
      <c r="C402" s="4">
        <f t="shared" si="9"/>
        <v>1.8500000000000003E-2</v>
      </c>
      <c r="D402">
        <v>1</v>
      </c>
    </row>
    <row r="403" spans="1:4" x14ac:dyDescent="0.25">
      <c r="A403" s="3">
        <v>11</v>
      </c>
      <c r="B403" t="s">
        <v>207</v>
      </c>
      <c r="C403" s="4">
        <f t="shared" si="9"/>
        <v>1.8500000000000003E-2</v>
      </c>
      <c r="D403">
        <v>1</v>
      </c>
    </row>
    <row r="404" spans="1:4" x14ac:dyDescent="0.25">
      <c r="A404" s="3">
        <v>12</v>
      </c>
      <c r="B404" t="s">
        <v>208</v>
      </c>
      <c r="C404" s="4">
        <f t="shared" si="9"/>
        <v>1.8500000000000003E-2</v>
      </c>
      <c r="D404">
        <v>1</v>
      </c>
    </row>
    <row r="405" spans="1:4" x14ac:dyDescent="0.25">
      <c r="A405" s="3">
        <v>13</v>
      </c>
      <c r="B405" t="s">
        <v>159</v>
      </c>
      <c r="C405" s="4">
        <f t="shared" si="9"/>
        <v>1.8500000000000003E-2</v>
      </c>
      <c r="D405">
        <v>1</v>
      </c>
    </row>
    <row r="406" spans="1:4" x14ac:dyDescent="0.25">
      <c r="A406" s="3">
        <v>14</v>
      </c>
      <c r="B406" t="s">
        <v>209</v>
      </c>
      <c r="C406" s="4">
        <f t="shared" si="9"/>
        <v>1.8500000000000003E-2</v>
      </c>
      <c r="D406">
        <v>1</v>
      </c>
    </row>
    <row r="407" spans="1:4" x14ac:dyDescent="0.25">
      <c r="A407" s="3">
        <v>15</v>
      </c>
      <c r="B407" t="s">
        <v>210</v>
      </c>
      <c r="C407" s="4">
        <f t="shared" si="9"/>
        <v>1.8500000000000003E-2</v>
      </c>
      <c r="D407">
        <v>1</v>
      </c>
    </row>
    <row r="408" spans="1:4" x14ac:dyDescent="0.25">
      <c r="A408" s="3">
        <v>16</v>
      </c>
      <c r="B408" t="s">
        <v>211</v>
      </c>
      <c r="C408" s="4">
        <f t="shared" si="9"/>
        <v>1.8500000000000003E-2</v>
      </c>
      <c r="D408">
        <v>1</v>
      </c>
    </row>
    <row r="409" spans="1:4" x14ac:dyDescent="0.25">
      <c r="A409" s="3">
        <v>17</v>
      </c>
      <c r="B409" t="s">
        <v>161</v>
      </c>
      <c r="C409" s="4">
        <f t="shared" si="9"/>
        <v>1.8500000000000003E-2</v>
      </c>
      <c r="D409">
        <v>1</v>
      </c>
    </row>
    <row r="414" spans="1:4" x14ac:dyDescent="0.25">
      <c r="A414" s="1">
        <v>24</v>
      </c>
      <c r="B414" s="1" t="s">
        <v>212</v>
      </c>
    </row>
    <row r="416" spans="1:4" x14ac:dyDescent="0.25">
      <c r="B416" s="2" t="s">
        <v>1</v>
      </c>
      <c r="C416" s="2" t="s">
        <v>2</v>
      </c>
      <c r="D416" s="2" t="s">
        <v>3</v>
      </c>
    </row>
    <row r="417" spans="1:4" x14ac:dyDescent="0.25">
      <c r="A417" s="3">
        <v>1</v>
      </c>
      <c r="B417" t="s">
        <v>12</v>
      </c>
      <c r="C417" s="4">
        <f>55.93 / 100</f>
        <v>0.55930000000000002</v>
      </c>
      <c r="D417">
        <v>33</v>
      </c>
    </row>
    <row r="418" spans="1:4" x14ac:dyDescent="0.25">
      <c r="A418" s="3">
        <v>2</v>
      </c>
      <c r="B418" t="s">
        <v>13</v>
      </c>
      <c r="C418" s="4">
        <f>44.07 / 100</f>
        <v>0.44069999999999998</v>
      </c>
      <c r="D418">
        <v>26</v>
      </c>
    </row>
    <row r="423" spans="1:4" x14ac:dyDescent="0.25">
      <c r="A423" s="1">
        <v>25</v>
      </c>
      <c r="B423" s="1" t="s">
        <v>213</v>
      </c>
    </row>
    <row r="425" spans="1:4" x14ac:dyDescent="0.25">
      <c r="B425" s="2" t="s">
        <v>1</v>
      </c>
      <c r="C425" s="2" t="s">
        <v>2</v>
      </c>
      <c r="D425" s="2" t="s">
        <v>3</v>
      </c>
    </row>
    <row r="426" spans="1:4" x14ac:dyDescent="0.25">
      <c r="A426" s="3">
        <v>1</v>
      </c>
      <c r="B426" t="s">
        <v>214</v>
      </c>
      <c r="C426" s="4">
        <f>8.57 / 100</f>
        <v>8.5699999999999998E-2</v>
      </c>
      <c r="D426">
        <v>3</v>
      </c>
    </row>
    <row r="427" spans="1:4" x14ac:dyDescent="0.25">
      <c r="A427" s="3">
        <v>2</v>
      </c>
      <c r="B427" t="s">
        <v>215</v>
      </c>
      <c r="C427" s="4">
        <f>5.71 / 100</f>
        <v>5.7099999999999998E-2</v>
      </c>
      <c r="D427">
        <v>2</v>
      </c>
    </row>
    <row r="428" spans="1:4" x14ac:dyDescent="0.25">
      <c r="A428" s="3">
        <v>3</v>
      </c>
      <c r="B428" t="s">
        <v>183</v>
      </c>
      <c r="C428" s="4">
        <f>5.71 / 100</f>
        <v>5.7099999999999998E-2</v>
      </c>
      <c r="D428">
        <v>2</v>
      </c>
    </row>
    <row r="429" spans="1:4" x14ac:dyDescent="0.25">
      <c r="A429" s="3">
        <v>4</v>
      </c>
      <c r="B429" t="s">
        <v>216</v>
      </c>
      <c r="C429" s="4">
        <f t="shared" ref="C429:C456" si="10">2.86 / 100</f>
        <v>2.86E-2</v>
      </c>
      <c r="D429">
        <v>1</v>
      </c>
    </row>
    <row r="430" spans="1:4" x14ac:dyDescent="0.25">
      <c r="A430" s="3">
        <v>5</v>
      </c>
      <c r="B430" t="s">
        <v>217</v>
      </c>
      <c r="C430" s="4">
        <f t="shared" si="10"/>
        <v>2.86E-2</v>
      </c>
      <c r="D430">
        <v>1</v>
      </c>
    </row>
    <row r="431" spans="1:4" x14ac:dyDescent="0.25">
      <c r="A431" s="3">
        <v>6</v>
      </c>
      <c r="B431" t="s">
        <v>218</v>
      </c>
      <c r="C431" s="4">
        <f t="shared" si="10"/>
        <v>2.86E-2</v>
      </c>
      <c r="D431">
        <v>1</v>
      </c>
    </row>
    <row r="432" spans="1:4" x14ac:dyDescent="0.25">
      <c r="A432" s="3">
        <v>7</v>
      </c>
      <c r="B432" t="s">
        <v>219</v>
      </c>
      <c r="C432" s="4">
        <f t="shared" si="10"/>
        <v>2.86E-2</v>
      </c>
      <c r="D432">
        <v>1</v>
      </c>
    </row>
    <row r="433" spans="1:4" x14ac:dyDescent="0.25">
      <c r="A433" s="3">
        <v>8</v>
      </c>
      <c r="B433" t="s">
        <v>220</v>
      </c>
      <c r="C433" s="4">
        <f t="shared" si="10"/>
        <v>2.86E-2</v>
      </c>
      <c r="D433">
        <v>1</v>
      </c>
    </row>
    <row r="434" spans="1:4" x14ac:dyDescent="0.25">
      <c r="A434" s="3">
        <v>9</v>
      </c>
      <c r="B434" t="s">
        <v>221</v>
      </c>
      <c r="C434" s="4">
        <f t="shared" si="10"/>
        <v>2.86E-2</v>
      </c>
      <c r="D434">
        <v>1</v>
      </c>
    </row>
    <row r="435" spans="1:4" x14ac:dyDescent="0.25">
      <c r="A435" s="3">
        <v>10</v>
      </c>
      <c r="B435" t="s">
        <v>222</v>
      </c>
      <c r="C435" s="4">
        <f t="shared" si="10"/>
        <v>2.86E-2</v>
      </c>
      <c r="D435">
        <v>1</v>
      </c>
    </row>
    <row r="436" spans="1:4" x14ac:dyDescent="0.25">
      <c r="A436" s="3">
        <v>11</v>
      </c>
      <c r="B436" t="s">
        <v>223</v>
      </c>
      <c r="C436" s="4">
        <f t="shared" si="10"/>
        <v>2.86E-2</v>
      </c>
      <c r="D436">
        <v>1</v>
      </c>
    </row>
    <row r="437" spans="1:4" x14ac:dyDescent="0.25">
      <c r="A437" s="3">
        <v>12</v>
      </c>
      <c r="B437" t="s">
        <v>170</v>
      </c>
      <c r="C437" s="4">
        <f t="shared" si="10"/>
        <v>2.86E-2</v>
      </c>
      <c r="D437">
        <v>1</v>
      </c>
    </row>
    <row r="438" spans="1:4" x14ac:dyDescent="0.25">
      <c r="A438" s="3">
        <v>13</v>
      </c>
      <c r="B438" t="s">
        <v>224</v>
      </c>
      <c r="C438" s="4">
        <f t="shared" si="10"/>
        <v>2.86E-2</v>
      </c>
      <c r="D438">
        <v>1</v>
      </c>
    </row>
    <row r="439" spans="1:4" x14ac:dyDescent="0.25">
      <c r="A439" s="3">
        <v>14</v>
      </c>
      <c r="B439" t="s">
        <v>225</v>
      </c>
      <c r="C439" s="4">
        <f t="shared" si="10"/>
        <v>2.86E-2</v>
      </c>
      <c r="D439">
        <v>1</v>
      </c>
    </row>
    <row r="440" spans="1:4" x14ac:dyDescent="0.25">
      <c r="A440" s="3">
        <v>15</v>
      </c>
      <c r="B440" t="s">
        <v>226</v>
      </c>
      <c r="C440" s="4">
        <f t="shared" si="10"/>
        <v>2.86E-2</v>
      </c>
      <c r="D440">
        <v>1</v>
      </c>
    </row>
    <row r="441" spans="1:4" x14ac:dyDescent="0.25">
      <c r="A441" s="3">
        <v>16</v>
      </c>
      <c r="B441" t="s">
        <v>227</v>
      </c>
      <c r="C441" s="4">
        <f t="shared" si="10"/>
        <v>2.86E-2</v>
      </c>
      <c r="D441">
        <v>1</v>
      </c>
    </row>
    <row r="442" spans="1:4" x14ac:dyDescent="0.25">
      <c r="A442" s="3">
        <v>17</v>
      </c>
      <c r="B442" t="s">
        <v>228</v>
      </c>
      <c r="C442" s="4">
        <f t="shared" si="10"/>
        <v>2.86E-2</v>
      </c>
      <c r="D442">
        <v>1</v>
      </c>
    </row>
    <row r="443" spans="1:4" x14ac:dyDescent="0.25">
      <c r="A443" s="3">
        <v>18</v>
      </c>
      <c r="B443" t="s">
        <v>229</v>
      </c>
      <c r="C443" s="4">
        <f t="shared" si="10"/>
        <v>2.86E-2</v>
      </c>
      <c r="D443">
        <v>1</v>
      </c>
    </row>
    <row r="444" spans="1:4" x14ac:dyDescent="0.25">
      <c r="A444" s="3">
        <v>19</v>
      </c>
      <c r="B444" t="s">
        <v>230</v>
      </c>
      <c r="C444" s="4">
        <f t="shared" si="10"/>
        <v>2.86E-2</v>
      </c>
      <c r="D444">
        <v>1</v>
      </c>
    </row>
    <row r="445" spans="1:4" x14ac:dyDescent="0.25">
      <c r="A445" s="3">
        <v>20</v>
      </c>
      <c r="B445" t="s">
        <v>231</v>
      </c>
      <c r="C445" s="4">
        <f t="shared" si="10"/>
        <v>2.86E-2</v>
      </c>
      <c r="D445">
        <v>1</v>
      </c>
    </row>
    <row r="446" spans="1:4" x14ac:dyDescent="0.25">
      <c r="A446" s="3">
        <v>21</v>
      </c>
      <c r="B446" t="s">
        <v>232</v>
      </c>
      <c r="C446" s="4">
        <f t="shared" si="10"/>
        <v>2.86E-2</v>
      </c>
      <c r="D446">
        <v>1</v>
      </c>
    </row>
    <row r="447" spans="1:4" x14ac:dyDescent="0.25">
      <c r="A447" s="3">
        <v>22</v>
      </c>
      <c r="B447" t="s">
        <v>233</v>
      </c>
      <c r="C447" s="4">
        <f t="shared" si="10"/>
        <v>2.86E-2</v>
      </c>
      <c r="D447">
        <v>1</v>
      </c>
    </row>
    <row r="448" spans="1:4" x14ac:dyDescent="0.25">
      <c r="A448" s="3">
        <v>23</v>
      </c>
      <c r="B448" t="s">
        <v>234</v>
      </c>
      <c r="C448" s="4">
        <f t="shared" si="10"/>
        <v>2.86E-2</v>
      </c>
      <c r="D448">
        <v>1</v>
      </c>
    </row>
    <row r="449" spans="1:4" x14ac:dyDescent="0.25">
      <c r="A449" s="3">
        <v>24</v>
      </c>
      <c r="B449" t="s">
        <v>235</v>
      </c>
      <c r="C449" s="4">
        <f t="shared" si="10"/>
        <v>2.86E-2</v>
      </c>
      <c r="D449">
        <v>1</v>
      </c>
    </row>
    <row r="450" spans="1:4" x14ac:dyDescent="0.25">
      <c r="A450" s="3">
        <v>25</v>
      </c>
      <c r="B450" t="s">
        <v>236</v>
      </c>
      <c r="C450" s="4">
        <f t="shared" si="10"/>
        <v>2.86E-2</v>
      </c>
      <c r="D450">
        <v>1</v>
      </c>
    </row>
    <row r="451" spans="1:4" x14ac:dyDescent="0.25">
      <c r="A451" s="3">
        <v>26</v>
      </c>
      <c r="B451" t="s">
        <v>237</v>
      </c>
      <c r="C451" s="4">
        <f t="shared" si="10"/>
        <v>2.86E-2</v>
      </c>
      <c r="D451">
        <v>1</v>
      </c>
    </row>
    <row r="452" spans="1:4" x14ac:dyDescent="0.25">
      <c r="A452" s="3">
        <v>27</v>
      </c>
      <c r="B452" t="s">
        <v>238</v>
      </c>
      <c r="C452" s="4">
        <f t="shared" si="10"/>
        <v>2.86E-2</v>
      </c>
      <c r="D452">
        <v>1</v>
      </c>
    </row>
    <row r="453" spans="1:4" x14ac:dyDescent="0.25">
      <c r="A453" s="3">
        <v>28</v>
      </c>
      <c r="B453" t="s">
        <v>239</v>
      </c>
      <c r="C453" s="4">
        <f t="shared" si="10"/>
        <v>2.86E-2</v>
      </c>
      <c r="D453">
        <v>1</v>
      </c>
    </row>
    <row r="454" spans="1:4" x14ac:dyDescent="0.25">
      <c r="A454" s="3">
        <v>29</v>
      </c>
      <c r="B454" t="s">
        <v>240</v>
      </c>
      <c r="C454" s="4">
        <f t="shared" si="10"/>
        <v>2.86E-2</v>
      </c>
      <c r="D454">
        <v>1</v>
      </c>
    </row>
    <row r="455" spans="1:4" x14ac:dyDescent="0.25">
      <c r="A455" s="3">
        <v>30</v>
      </c>
      <c r="B455" t="s">
        <v>241</v>
      </c>
      <c r="C455" s="4">
        <f t="shared" si="10"/>
        <v>2.86E-2</v>
      </c>
      <c r="D455">
        <v>1</v>
      </c>
    </row>
    <row r="456" spans="1:4" x14ac:dyDescent="0.25">
      <c r="A456" s="3">
        <v>31</v>
      </c>
      <c r="B456" t="s">
        <v>242</v>
      </c>
      <c r="C456" s="4">
        <f t="shared" si="10"/>
        <v>2.86E-2</v>
      </c>
      <c r="D456">
        <v>1</v>
      </c>
    </row>
    <row r="461" spans="1:4" x14ac:dyDescent="0.25">
      <c r="A461" s="1">
        <v>26</v>
      </c>
      <c r="B461" s="1" t="s">
        <v>243</v>
      </c>
    </row>
    <row r="463" spans="1:4" x14ac:dyDescent="0.25">
      <c r="B463" s="2" t="s">
        <v>1</v>
      </c>
      <c r="C463" s="2" t="s">
        <v>2</v>
      </c>
      <c r="D463" s="2" t="s">
        <v>3</v>
      </c>
    </row>
    <row r="464" spans="1:4" x14ac:dyDescent="0.25">
      <c r="A464" s="3">
        <v>1</v>
      </c>
      <c r="B464" t="s">
        <v>12</v>
      </c>
      <c r="C464" s="4">
        <f>66.1 / 100</f>
        <v>0.66099999999999992</v>
      </c>
      <c r="D464">
        <v>39</v>
      </c>
    </row>
    <row r="465" spans="1:4" x14ac:dyDescent="0.25">
      <c r="A465" s="3">
        <v>2</v>
      </c>
      <c r="B465" t="s">
        <v>13</v>
      </c>
      <c r="C465" s="4">
        <f>33.9 / 100</f>
        <v>0.33899999999999997</v>
      </c>
      <c r="D465">
        <v>20</v>
      </c>
    </row>
    <row r="470" spans="1:4" x14ac:dyDescent="0.25">
      <c r="A470" s="1">
        <v>27</v>
      </c>
      <c r="B470" s="1" t="s">
        <v>244</v>
      </c>
    </row>
    <row r="472" spans="1:4" x14ac:dyDescent="0.25">
      <c r="B472" s="2" t="s">
        <v>1</v>
      </c>
      <c r="C472" s="2" t="s">
        <v>2</v>
      </c>
      <c r="D472" s="2" t="s">
        <v>3</v>
      </c>
    </row>
    <row r="473" spans="1:4" x14ac:dyDescent="0.25">
      <c r="A473" s="3">
        <v>1</v>
      </c>
      <c r="B473" t="s">
        <v>245</v>
      </c>
      <c r="C473" s="4">
        <f t="shared" ref="C473:C511" si="11">2.56 / 100</f>
        <v>2.5600000000000001E-2</v>
      </c>
      <c r="D473">
        <v>1</v>
      </c>
    </row>
    <row r="474" spans="1:4" x14ac:dyDescent="0.25">
      <c r="A474" s="3">
        <v>2</v>
      </c>
      <c r="B474" t="s">
        <v>246</v>
      </c>
      <c r="C474" s="4">
        <f t="shared" si="11"/>
        <v>2.5600000000000001E-2</v>
      </c>
      <c r="D474">
        <v>1</v>
      </c>
    </row>
    <row r="475" spans="1:4" x14ac:dyDescent="0.25">
      <c r="A475" s="3">
        <v>3</v>
      </c>
      <c r="B475" t="s">
        <v>247</v>
      </c>
      <c r="C475" s="4">
        <f t="shared" si="11"/>
        <v>2.5600000000000001E-2</v>
      </c>
      <c r="D475">
        <v>1</v>
      </c>
    </row>
    <row r="476" spans="1:4" x14ac:dyDescent="0.25">
      <c r="A476" s="3">
        <v>4</v>
      </c>
      <c r="B476" t="s">
        <v>248</v>
      </c>
      <c r="C476" s="4">
        <f t="shared" si="11"/>
        <v>2.5600000000000001E-2</v>
      </c>
      <c r="D476">
        <v>1</v>
      </c>
    </row>
    <row r="477" spans="1:4" x14ac:dyDescent="0.25">
      <c r="A477" s="3">
        <v>5</v>
      </c>
      <c r="B477" t="s">
        <v>249</v>
      </c>
      <c r="C477" s="4">
        <f t="shared" si="11"/>
        <v>2.5600000000000001E-2</v>
      </c>
      <c r="D477">
        <v>1</v>
      </c>
    </row>
    <row r="478" spans="1:4" x14ac:dyDescent="0.25">
      <c r="A478" s="3">
        <v>6</v>
      </c>
      <c r="B478" t="s">
        <v>250</v>
      </c>
      <c r="C478" s="4">
        <f t="shared" si="11"/>
        <v>2.5600000000000001E-2</v>
      </c>
      <c r="D478">
        <v>1</v>
      </c>
    </row>
    <row r="479" spans="1:4" x14ac:dyDescent="0.25">
      <c r="A479" s="3">
        <v>7</v>
      </c>
      <c r="B479" t="s">
        <v>251</v>
      </c>
      <c r="C479" s="4">
        <f t="shared" si="11"/>
        <v>2.5600000000000001E-2</v>
      </c>
      <c r="D479">
        <v>1</v>
      </c>
    </row>
    <row r="480" spans="1:4" x14ac:dyDescent="0.25">
      <c r="A480" s="3">
        <v>8</v>
      </c>
      <c r="B480" t="s">
        <v>252</v>
      </c>
      <c r="C480" s="4">
        <f t="shared" si="11"/>
        <v>2.5600000000000001E-2</v>
      </c>
      <c r="D480">
        <v>1</v>
      </c>
    </row>
    <row r="481" spans="1:4" x14ac:dyDescent="0.25">
      <c r="A481" s="3">
        <v>9</v>
      </c>
      <c r="B481" t="s">
        <v>253</v>
      </c>
      <c r="C481" s="4">
        <f t="shared" si="11"/>
        <v>2.5600000000000001E-2</v>
      </c>
      <c r="D481">
        <v>1</v>
      </c>
    </row>
    <row r="482" spans="1:4" x14ac:dyDescent="0.25">
      <c r="A482" s="3">
        <v>10</v>
      </c>
      <c r="B482" t="s">
        <v>254</v>
      </c>
      <c r="C482" s="4">
        <f t="shared" si="11"/>
        <v>2.5600000000000001E-2</v>
      </c>
      <c r="D482">
        <v>1</v>
      </c>
    </row>
    <row r="483" spans="1:4" x14ac:dyDescent="0.25">
      <c r="A483" s="3">
        <v>11</v>
      </c>
      <c r="B483" t="s">
        <v>255</v>
      </c>
      <c r="C483" s="4">
        <f t="shared" si="11"/>
        <v>2.5600000000000001E-2</v>
      </c>
      <c r="D483">
        <v>1</v>
      </c>
    </row>
    <row r="484" spans="1:4" x14ac:dyDescent="0.25">
      <c r="A484" s="3">
        <v>12</v>
      </c>
      <c r="B484" t="s">
        <v>256</v>
      </c>
      <c r="C484" s="4">
        <f t="shared" si="11"/>
        <v>2.5600000000000001E-2</v>
      </c>
      <c r="D484">
        <v>1</v>
      </c>
    </row>
    <row r="485" spans="1:4" x14ac:dyDescent="0.25">
      <c r="A485" s="3">
        <v>13</v>
      </c>
      <c r="B485" t="s">
        <v>257</v>
      </c>
      <c r="C485" s="4">
        <f t="shared" si="11"/>
        <v>2.5600000000000001E-2</v>
      </c>
      <c r="D485">
        <v>1</v>
      </c>
    </row>
    <row r="486" spans="1:4" x14ac:dyDescent="0.25">
      <c r="A486" s="3">
        <v>14</v>
      </c>
      <c r="B486" t="s">
        <v>258</v>
      </c>
      <c r="C486" s="4">
        <f t="shared" si="11"/>
        <v>2.5600000000000001E-2</v>
      </c>
      <c r="D486">
        <v>1</v>
      </c>
    </row>
    <row r="487" spans="1:4" x14ac:dyDescent="0.25">
      <c r="A487" s="3">
        <v>15</v>
      </c>
      <c r="B487" t="s">
        <v>259</v>
      </c>
      <c r="C487" s="4">
        <f t="shared" si="11"/>
        <v>2.5600000000000001E-2</v>
      </c>
      <c r="D487">
        <v>1</v>
      </c>
    </row>
    <row r="488" spans="1:4" x14ac:dyDescent="0.25">
      <c r="A488" s="3">
        <v>16</v>
      </c>
      <c r="B488" t="s">
        <v>260</v>
      </c>
      <c r="C488" s="4">
        <f t="shared" si="11"/>
        <v>2.5600000000000001E-2</v>
      </c>
      <c r="D488">
        <v>1</v>
      </c>
    </row>
    <row r="489" spans="1:4" x14ac:dyDescent="0.25">
      <c r="A489" s="3">
        <v>17</v>
      </c>
      <c r="B489" t="s">
        <v>261</v>
      </c>
      <c r="C489" s="4">
        <f t="shared" si="11"/>
        <v>2.5600000000000001E-2</v>
      </c>
      <c r="D489">
        <v>1</v>
      </c>
    </row>
    <row r="490" spans="1:4" x14ac:dyDescent="0.25">
      <c r="A490" s="3">
        <v>18</v>
      </c>
      <c r="B490" t="s">
        <v>262</v>
      </c>
      <c r="C490" s="4">
        <f t="shared" si="11"/>
        <v>2.5600000000000001E-2</v>
      </c>
      <c r="D490">
        <v>1</v>
      </c>
    </row>
    <row r="491" spans="1:4" x14ac:dyDescent="0.25">
      <c r="A491" s="3">
        <v>19</v>
      </c>
      <c r="B491" t="s">
        <v>263</v>
      </c>
      <c r="C491" s="4">
        <f t="shared" si="11"/>
        <v>2.5600000000000001E-2</v>
      </c>
      <c r="D491">
        <v>1</v>
      </c>
    </row>
    <row r="492" spans="1:4" x14ac:dyDescent="0.25">
      <c r="A492" s="3">
        <v>20</v>
      </c>
      <c r="B492" t="s">
        <v>264</v>
      </c>
      <c r="C492" s="4">
        <f t="shared" si="11"/>
        <v>2.5600000000000001E-2</v>
      </c>
      <c r="D492">
        <v>1</v>
      </c>
    </row>
    <row r="493" spans="1:4" x14ac:dyDescent="0.25">
      <c r="A493" s="3">
        <v>21</v>
      </c>
      <c r="B493" t="s">
        <v>265</v>
      </c>
      <c r="C493" s="4">
        <f t="shared" si="11"/>
        <v>2.5600000000000001E-2</v>
      </c>
      <c r="D493">
        <v>1</v>
      </c>
    </row>
    <row r="494" spans="1:4" x14ac:dyDescent="0.25">
      <c r="A494" s="3">
        <v>22</v>
      </c>
      <c r="B494" t="s">
        <v>266</v>
      </c>
      <c r="C494" s="4">
        <f t="shared" si="11"/>
        <v>2.5600000000000001E-2</v>
      </c>
      <c r="D494">
        <v>1</v>
      </c>
    </row>
    <row r="495" spans="1:4" x14ac:dyDescent="0.25">
      <c r="A495" s="3">
        <v>23</v>
      </c>
      <c r="B495" t="s">
        <v>267</v>
      </c>
      <c r="C495" s="4">
        <f t="shared" si="11"/>
        <v>2.5600000000000001E-2</v>
      </c>
      <c r="D495">
        <v>1</v>
      </c>
    </row>
    <row r="496" spans="1:4" x14ac:dyDescent="0.25">
      <c r="A496" s="3">
        <v>24</v>
      </c>
      <c r="B496" t="s">
        <v>268</v>
      </c>
      <c r="C496" s="4">
        <f t="shared" si="11"/>
        <v>2.5600000000000001E-2</v>
      </c>
      <c r="D496">
        <v>1</v>
      </c>
    </row>
    <row r="497" spans="1:4" x14ac:dyDescent="0.25">
      <c r="A497" s="3">
        <v>25</v>
      </c>
      <c r="B497" t="s">
        <v>269</v>
      </c>
      <c r="C497" s="4">
        <f t="shared" si="11"/>
        <v>2.5600000000000001E-2</v>
      </c>
      <c r="D497">
        <v>1</v>
      </c>
    </row>
    <row r="498" spans="1:4" x14ac:dyDescent="0.25">
      <c r="A498" s="3">
        <v>26</v>
      </c>
      <c r="B498" t="s">
        <v>270</v>
      </c>
      <c r="C498" s="4">
        <f t="shared" si="11"/>
        <v>2.5600000000000001E-2</v>
      </c>
      <c r="D498">
        <v>1</v>
      </c>
    </row>
    <row r="499" spans="1:4" x14ac:dyDescent="0.25">
      <c r="A499" s="3">
        <v>27</v>
      </c>
      <c r="B499" t="s">
        <v>271</v>
      </c>
      <c r="C499" s="4">
        <f t="shared" si="11"/>
        <v>2.5600000000000001E-2</v>
      </c>
      <c r="D499">
        <v>1</v>
      </c>
    </row>
    <row r="500" spans="1:4" x14ac:dyDescent="0.25">
      <c r="A500" s="3">
        <v>28</v>
      </c>
      <c r="B500" t="s">
        <v>272</v>
      </c>
      <c r="C500" s="4">
        <f t="shared" si="11"/>
        <v>2.5600000000000001E-2</v>
      </c>
      <c r="D500">
        <v>1</v>
      </c>
    </row>
    <row r="501" spans="1:4" x14ac:dyDescent="0.25">
      <c r="A501" s="3">
        <v>29</v>
      </c>
      <c r="B501" t="s">
        <v>222</v>
      </c>
      <c r="C501" s="4">
        <f t="shared" si="11"/>
        <v>2.5600000000000001E-2</v>
      </c>
      <c r="D501">
        <v>1</v>
      </c>
    </row>
    <row r="502" spans="1:4" x14ac:dyDescent="0.25">
      <c r="A502" s="3">
        <v>30</v>
      </c>
      <c r="B502" t="s">
        <v>273</v>
      </c>
      <c r="C502" s="4">
        <f t="shared" si="11"/>
        <v>2.5600000000000001E-2</v>
      </c>
      <c r="D502">
        <v>1</v>
      </c>
    </row>
    <row r="503" spans="1:4" x14ac:dyDescent="0.25">
      <c r="A503" s="3">
        <v>31</v>
      </c>
      <c r="B503" t="s">
        <v>183</v>
      </c>
      <c r="C503" s="4">
        <f t="shared" si="11"/>
        <v>2.5600000000000001E-2</v>
      </c>
      <c r="D503">
        <v>1</v>
      </c>
    </row>
    <row r="504" spans="1:4" x14ac:dyDescent="0.25">
      <c r="A504" s="3">
        <v>32</v>
      </c>
      <c r="B504" t="s">
        <v>274</v>
      </c>
      <c r="C504" s="4">
        <f t="shared" si="11"/>
        <v>2.5600000000000001E-2</v>
      </c>
      <c r="D504">
        <v>1</v>
      </c>
    </row>
    <row r="505" spans="1:4" x14ac:dyDescent="0.25">
      <c r="A505" s="3">
        <v>33</v>
      </c>
      <c r="B505" t="s">
        <v>275</v>
      </c>
      <c r="C505" s="4">
        <f t="shared" si="11"/>
        <v>2.5600000000000001E-2</v>
      </c>
      <c r="D505">
        <v>1</v>
      </c>
    </row>
    <row r="506" spans="1:4" x14ac:dyDescent="0.25">
      <c r="A506" s="3">
        <v>34</v>
      </c>
      <c r="B506" t="s">
        <v>276</v>
      </c>
      <c r="C506" s="4">
        <f t="shared" si="11"/>
        <v>2.5600000000000001E-2</v>
      </c>
      <c r="D506">
        <v>1</v>
      </c>
    </row>
    <row r="507" spans="1:4" x14ac:dyDescent="0.25">
      <c r="A507" s="3">
        <v>35</v>
      </c>
      <c r="B507" t="s">
        <v>277</v>
      </c>
      <c r="C507" s="4">
        <f t="shared" si="11"/>
        <v>2.5600000000000001E-2</v>
      </c>
      <c r="D507">
        <v>1</v>
      </c>
    </row>
    <row r="508" spans="1:4" x14ac:dyDescent="0.25">
      <c r="A508" s="3">
        <v>36</v>
      </c>
      <c r="B508" t="s">
        <v>278</v>
      </c>
      <c r="C508" s="4">
        <f t="shared" si="11"/>
        <v>2.5600000000000001E-2</v>
      </c>
      <c r="D508">
        <v>1</v>
      </c>
    </row>
    <row r="509" spans="1:4" x14ac:dyDescent="0.25">
      <c r="A509" s="3">
        <v>37</v>
      </c>
      <c r="B509" t="s">
        <v>279</v>
      </c>
      <c r="C509" s="4">
        <f t="shared" si="11"/>
        <v>2.5600000000000001E-2</v>
      </c>
      <c r="D509">
        <v>1</v>
      </c>
    </row>
    <row r="510" spans="1:4" x14ac:dyDescent="0.25">
      <c r="A510" s="3">
        <v>38</v>
      </c>
      <c r="B510" t="s">
        <v>280</v>
      </c>
      <c r="C510" s="4">
        <f t="shared" si="11"/>
        <v>2.5600000000000001E-2</v>
      </c>
      <c r="D510">
        <v>1</v>
      </c>
    </row>
    <row r="511" spans="1:4" x14ac:dyDescent="0.25">
      <c r="A511" s="3">
        <v>39</v>
      </c>
      <c r="B511" t="s">
        <v>145</v>
      </c>
      <c r="C511" s="4">
        <f t="shared" si="11"/>
        <v>2.5600000000000001E-2</v>
      </c>
      <c r="D511">
        <v>1</v>
      </c>
    </row>
    <row r="516" spans="1:4" x14ac:dyDescent="0.25">
      <c r="A516" s="1">
        <v>28</v>
      </c>
      <c r="B516" s="1" t="s">
        <v>281</v>
      </c>
    </row>
    <row r="518" spans="1:4" x14ac:dyDescent="0.25">
      <c r="B518" s="2" t="s">
        <v>1</v>
      </c>
      <c r="C518" s="2" t="s">
        <v>2</v>
      </c>
      <c r="D518" s="2" t="s">
        <v>3</v>
      </c>
    </row>
    <row r="519" spans="1:4" x14ac:dyDescent="0.25">
      <c r="A519" s="3">
        <v>1</v>
      </c>
      <c r="B519" t="s">
        <v>282</v>
      </c>
      <c r="C519" s="4">
        <f>3.39 / 100</f>
        <v>3.39E-2</v>
      </c>
      <c r="D519">
        <v>2</v>
      </c>
    </row>
    <row r="520" spans="1:4" x14ac:dyDescent="0.25">
      <c r="A520" s="3">
        <v>2</v>
      </c>
      <c r="B520" t="s">
        <v>283</v>
      </c>
      <c r="C520" s="4">
        <f t="shared" ref="C520:C551" si="12">1.69 / 100</f>
        <v>1.6899999999999998E-2</v>
      </c>
      <c r="D520">
        <v>1</v>
      </c>
    </row>
    <row r="521" spans="1:4" x14ac:dyDescent="0.25">
      <c r="A521" s="3">
        <v>3</v>
      </c>
      <c r="B521" t="s">
        <v>284</v>
      </c>
      <c r="C521" s="4">
        <f t="shared" si="12"/>
        <v>1.6899999999999998E-2</v>
      </c>
      <c r="D521">
        <v>1</v>
      </c>
    </row>
    <row r="522" spans="1:4" x14ac:dyDescent="0.25">
      <c r="A522" s="3">
        <v>4</v>
      </c>
      <c r="B522" t="s">
        <v>285</v>
      </c>
      <c r="C522" s="4">
        <f t="shared" si="12"/>
        <v>1.6899999999999998E-2</v>
      </c>
      <c r="D522">
        <v>1</v>
      </c>
    </row>
    <row r="523" spans="1:4" x14ac:dyDescent="0.25">
      <c r="A523" s="3">
        <v>5</v>
      </c>
      <c r="B523" t="s">
        <v>55</v>
      </c>
      <c r="C523" s="4">
        <f t="shared" si="12"/>
        <v>1.6899999999999998E-2</v>
      </c>
      <c r="D523">
        <v>1</v>
      </c>
    </row>
    <row r="524" spans="1:4" x14ac:dyDescent="0.25">
      <c r="A524" s="3">
        <v>6</v>
      </c>
      <c r="B524" t="s">
        <v>286</v>
      </c>
      <c r="C524" s="4">
        <f t="shared" si="12"/>
        <v>1.6899999999999998E-2</v>
      </c>
      <c r="D524">
        <v>1</v>
      </c>
    </row>
    <row r="525" spans="1:4" x14ac:dyDescent="0.25">
      <c r="A525" s="3">
        <v>7</v>
      </c>
      <c r="B525" t="s">
        <v>287</v>
      </c>
      <c r="C525" s="4">
        <f t="shared" si="12"/>
        <v>1.6899999999999998E-2</v>
      </c>
      <c r="D525">
        <v>1</v>
      </c>
    </row>
    <row r="526" spans="1:4" x14ac:dyDescent="0.25">
      <c r="A526" s="3">
        <v>8</v>
      </c>
      <c r="B526" t="s">
        <v>288</v>
      </c>
      <c r="C526" s="4">
        <f t="shared" si="12"/>
        <v>1.6899999999999998E-2</v>
      </c>
      <c r="D526">
        <v>1</v>
      </c>
    </row>
    <row r="527" spans="1:4" x14ac:dyDescent="0.25">
      <c r="A527" s="3">
        <v>9</v>
      </c>
      <c r="B527" t="s">
        <v>289</v>
      </c>
      <c r="C527" s="4">
        <f t="shared" si="12"/>
        <v>1.6899999999999998E-2</v>
      </c>
      <c r="D527">
        <v>1</v>
      </c>
    </row>
    <row r="528" spans="1:4" x14ac:dyDescent="0.25">
      <c r="A528" s="3">
        <v>10</v>
      </c>
      <c r="B528" t="s">
        <v>290</v>
      </c>
      <c r="C528" s="4">
        <f t="shared" si="12"/>
        <v>1.6899999999999998E-2</v>
      </c>
      <c r="D528">
        <v>1</v>
      </c>
    </row>
    <row r="529" spans="1:4" x14ac:dyDescent="0.25">
      <c r="A529" s="3">
        <v>11</v>
      </c>
      <c r="B529" t="s">
        <v>291</v>
      </c>
      <c r="C529" s="4">
        <f t="shared" si="12"/>
        <v>1.6899999999999998E-2</v>
      </c>
      <c r="D529">
        <v>1</v>
      </c>
    </row>
    <row r="530" spans="1:4" x14ac:dyDescent="0.25">
      <c r="A530" s="3">
        <v>12</v>
      </c>
      <c r="B530" t="s">
        <v>292</v>
      </c>
      <c r="C530" s="4">
        <f t="shared" si="12"/>
        <v>1.6899999999999998E-2</v>
      </c>
      <c r="D530">
        <v>1</v>
      </c>
    </row>
    <row r="531" spans="1:4" x14ac:dyDescent="0.25">
      <c r="A531" s="3">
        <v>13</v>
      </c>
      <c r="B531" t="s">
        <v>293</v>
      </c>
      <c r="C531" s="4">
        <f t="shared" si="12"/>
        <v>1.6899999999999998E-2</v>
      </c>
      <c r="D531">
        <v>1</v>
      </c>
    </row>
    <row r="532" spans="1:4" x14ac:dyDescent="0.25">
      <c r="A532" s="3">
        <v>14</v>
      </c>
      <c r="B532" t="s">
        <v>294</v>
      </c>
      <c r="C532" s="4">
        <f t="shared" si="12"/>
        <v>1.6899999999999998E-2</v>
      </c>
      <c r="D532">
        <v>1</v>
      </c>
    </row>
    <row r="533" spans="1:4" x14ac:dyDescent="0.25">
      <c r="A533" s="3">
        <v>15</v>
      </c>
      <c r="B533" t="s">
        <v>295</v>
      </c>
      <c r="C533" s="4">
        <f t="shared" si="12"/>
        <v>1.6899999999999998E-2</v>
      </c>
      <c r="D533">
        <v>1</v>
      </c>
    </row>
    <row r="534" spans="1:4" x14ac:dyDescent="0.25">
      <c r="A534" s="3">
        <v>16</v>
      </c>
      <c r="B534" t="s">
        <v>296</v>
      </c>
      <c r="C534" s="4">
        <f t="shared" si="12"/>
        <v>1.6899999999999998E-2</v>
      </c>
      <c r="D534">
        <v>1</v>
      </c>
    </row>
    <row r="535" spans="1:4" x14ac:dyDescent="0.25">
      <c r="A535" s="3">
        <v>17</v>
      </c>
      <c r="B535" t="s">
        <v>297</v>
      </c>
      <c r="C535" s="4">
        <f t="shared" si="12"/>
        <v>1.6899999999999998E-2</v>
      </c>
      <c r="D535">
        <v>1</v>
      </c>
    </row>
    <row r="536" spans="1:4" x14ac:dyDescent="0.25">
      <c r="A536" s="3">
        <v>18</v>
      </c>
      <c r="B536" t="s">
        <v>298</v>
      </c>
      <c r="C536" s="4">
        <f t="shared" si="12"/>
        <v>1.6899999999999998E-2</v>
      </c>
      <c r="D536">
        <v>1</v>
      </c>
    </row>
    <row r="537" spans="1:4" x14ac:dyDescent="0.25">
      <c r="A537" s="3">
        <v>19</v>
      </c>
      <c r="B537" t="s">
        <v>299</v>
      </c>
      <c r="C537" s="4">
        <f t="shared" si="12"/>
        <v>1.6899999999999998E-2</v>
      </c>
      <c r="D537">
        <v>1</v>
      </c>
    </row>
    <row r="538" spans="1:4" x14ac:dyDescent="0.25">
      <c r="A538" s="3">
        <v>20</v>
      </c>
      <c r="B538" t="s">
        <v>300</v>
      </c>
      <c r="C538" s="4">
        <f t="shared" si="12"/>
        <v>1.6899999999999998E-2</v>
      </c>
      <c r="D538">
        <v>1</v>
      </c>
    </row>
    <row r="539" spans="1:4" x14ac:dyDescent="0.25">
      <c r="A539" s="3">
        <v>21</v>
      </c>
      <c r="B539" t="s">
        <v>301</v>
      </c>
      <c r="C539" s="4">
        <f t="shared" si="12"/>
        <v>1.6899999999999998E-2</v>
      </c>
      <c r="D539">
        <v>1</v>
      </c>
    </row>
    <row r="540" spans="1:4" x14ac:dyDescent="0.25">
      <c r="A540" s="3">
        <v>22</v>
      </c>
      <c r="B540" t="s">
        <v>302</v>
      </c>
      <c r="C540" s="4">
        <f t="shared" si="12"/>
        <v>1.6899999999999998E-2</v>
      </c>
      <c r="D540">
        <v>1</v>
      </c>
    </row>
    <row r="541" spans="1:4" x14ac:dyDescent="0.25">
      <c r="A541" s="3">
        <v>23</v>
      </c>
      <c r="B541" t="s">
        <v>303</v>
      </c>
      <c r="C541" s="4">
        <f t="shared" si="12"/>
        <v>1.6899999999999998E-2</v>
      </c>
      <c r="D541">
        <v>1</v>
      </c>
    </row>
    <row r="542" spans="1:4" x14ac:dyDescent="0.25">
      <c r="A542" s="3">
        <v>24</v>
      </c>
      <c r="B542" t="s">
        <v>304</v>
      </c>
      <c r="C542" s="4">
        <f t="shared" si="12"/>
        <v>1.6899999999999998E-2</v>
      </c>
      <c r="D542">
        <v>1</v>
      </c>
    </row>
    <row r="543" spans="1:4" x14ac:dyDescent="0.25">
      <c r="A543" s="3">
        <v>25</v>
      </c>
      <c r="B543" t="s">
        <v>305</v>
      </c>
      <c r="C543" s="4">
        <f t="shared" si="12"/>
        <v>1.6899999999999998E-2</v>
      </c>
      <c r="D543">
        <v>1</v>
      </c>
    </row>
    <row r="544" spans="1:4" x14ac:dyDescent="0.25">
      <c r="A544" s="3">
        <v>26</v>
      </c>
      <c r="B544" t="s">
        <v>306</v>
      </c>
      <c r="C544" s="4">
        <f t="shared" si="12"/>
        <v>1.6899999999999998E-2</v>
      </c>
      <c r="D544">
        <v>1</v>
      </c>
    </row>
    <row r="545" spans="1:4" x14ac:dyDescent="0.25">
      <c r="A545" s="3">
        <v>27</v>
      </c>
      <c r="B545" t="s">
        <v>307</v>
      </c>
      <c r="C545" s="4">
        <f t="shared" si="12"/>
        <v>1.6899999999999998E-2</v>
      </c>
      <c r="D545">
        <v>1</v>
      </c>
    </row>
    <row r="546" spans="1:4" x14ac:dyDescent="0.25">
      <c r="A546" s="3">
        <v>28</v>
      </c>
      <c r="B546" t="s">
        <v>308</v>
      </c>
      <c r="C546" s="4">
        <f t="shared" si="12"/>
        <v>1.6899999999999998E-2</v>
      </c>
      <c r="D546">
        <v>1</v>
      </c>
    </row>
    <row r="547" spans="1:4" x14ac:dyDescent="0.25">
      <c r="A547" s="3">
        <v>29</v>
      </c>
      <c r="B547" t="s">
        <v>309</v>
      </c>
      <c r="C547" s="4">
        <f t="shared" si="12"/>
        <v>1.6899999999999998E-2</v>
      </c>
      <c r="D547">
        <v>1</v>
      </c>
    </row>
    <row r="548" spans="1:4" x14ac:dyDescent="0.25">
      <c r="A548" s="3">
        <v>30</v>
      </c>
      <c r="B548" t="s">
        <v>310</v>
      </c>
      <c r="C548" s="4">
        <f t="shared" si="12"/>
        <v>1.6899999999999998E-2</v>
      </c>
      <c r="D548">
        <v>1</v>
      </c>
    </row>
    <row r="549" spans="1:4" x14ac:dyDescent="0.25">
      <c r="A549" s="3">
        <v>31</v>
      </c>
      <c r="B549" t="s">
        <v>311</v>
      </c>
      <c r="C549" s="4">
        <f t="shared" si="12"/>
        <v>1.6899999999999998E-2</v>
      </c>
      <c r="D549">
        <v>1</v>
      </c>
    </row>
    <row r="550" spans="1:4" x14ac:dyDescent="0.25">
      <c r="A550" s="3">
        <v>32</v>
      </c>
      <c r="B550" t="s">
        <v>312</v>
      </c>
      <c r="C550" s="4">
        <f t="shared" si="12"/>
        <v>1.6899999999999998E-2</v>
      </c>
      <c r="D550">
        <v>1</v>
      </c>
    </row>
    <row r="551" spans="1:4" x14ac:dyDescent="0.25">
      <c r="A551" s="3">
        <v>33</v>
      </c>
      <c r="B551" t="s">
        <v>313</v>
      </c>
      <c r="C551" s="4">
        <f t="shared" si="12"/>
        <v>1.6899999999999998E-2</v>
      </c>
      <c r="D551">
        <v>1</v>
      </c>
    </row>
    <row r="552" spans="1:4" x14ac:dyDescent="0.25">
      <c r="A552" s="3">
        <v>34</v>
      </c>
      <c r="B552" t="s">
        <v>314</v>
      </c>
      <c r="C552" s="4">
        <f t="shared" ref="C552:C568" si="13">1.69 / 100</f>
        <v>1.6899999999999998E-2</v>
      </c>
      <c r="D552">
        <v>1</v>
      </c>
    </row>
    <row r="553" spans="1:4" x14ac:dyDescent="0.25">
      <c r="A553" s="3">
        <v>35</v>
      </c>
      <c r="B553" t="s">
        <v>315</v>
      </c>
      <c r="C553" s="4">
        <f t="shared" si="13"/>
        <v>1.6899999999999998E-2</v>
      </c>
      <c r="D553">
        <v>1</v>
      </c>
    </row>
    <row r="554" spans="1:4" x14ac:dyDescent="0.25">
      <c r="A554" s="3">
        <v>36</v>
      </c>
      <c r="B554" t="s">
        <v>316</v>
      </c>
      <c r="C554" s="4">
        <f t="shared" si="13"/>
        <v>1.6899999999999998E-2</v>
      </c>
      <c r="D554">
        <v>1</v>
      </c>
    </row>
    <row r="555" spans="1:4" x14ac:dyDescent="0.25">
      <c r="A555" s="3">
        <v>37</v>
      </c>
      <c r="B555" t="s">
        <v>89</v>
      </c>
      <c r="C555" s="4">
        <f t="shared" si="13"/>
        <v>1.6899999999999998E-2</v>
      </c>
      <c r="D555">
        <v>1</v>
      </c>
    </row>
    <row r="556" spans="1:4" x14ac:dyDescent="0.25">
      <c r="A556" s="3">
        <v>38</v>
      </c>
      <c r="B556" t="s">
        <v>317</v>
      </c>
      <c r="C556" s="4">
        <f t="shared" si="13"/>
        <v>1.6899999999999998E-2</v>
      </c>
      <c r="D556">
        <v>1</v>
      </c>
    </row>
    <row r="557" spans="1:4" x14ac:dyDescent="0.25">
      <c r="A557" s="3">
        <v>39</v>
      </c>
      <c r="B557" t="s">
        <v>318</v>
      </c>
      <c r="C557" s="4">
        <f t="shared" si="13"/>
        <v>1.6899999999999998E-2</v>
      </c>
      <c r="D557">
        <v>1</v>
      </c>
    </row>
    <row r="558" spans="1:4" x14ac:dyDescent="0.25">
      <c r="A558" s="3">
        <v>40</v>
      </c>
      <c r="B558" t="s">
        <v>319</v>
      </c>
      <c r="C558" s="4">
        <f t="shared" si="13"/>
        <v>1.6899999999999998E-2</v>
      </c>
      <c r="D558">
        <v>1</v>
      </c>
    </row>
    <row r="559" spans="1:4" x14ac:dyDescent="0.25">
      <c r="A559" s="3">
        <v>41</v>
      </c>
      <c r="B559" t="s">
        <v>320</v>
      </c>
      <c r="C559" s="4">
        <f t="shared" si="13"/>
        <v>1.6899999999999998E-2</v>
      </c>
      <c r="D559">
        <v>1</v>
      </c>
    </row>
    <row r="560" spans="1:4" x14ac:dyDescent="0.25">
      <c r="A560" s="3">
        <v>42</v>
      </c>
      <c r="B560" t="s">
        <v>321</v>
      </c>
      <c r="C560" s="4">
        <f t="shared" si="13"/>
        <v>1.6899999999999998E-2</v>
      </c>
      <c r="D560">
        <v>1</v>
      </c>
    </row>
    <row r="561" spans="1:4" x14ac:dyDescent="0.25">
      <c r="A561" s="3">
        <v>43</v>
      </c>
      <c r="B561" t="s">
        <v>322</v>
      </c>
      <c r="C561" s="4">
        <f t="shared" si="13"/>
        <v>1.6899999999999998E-2</v>
      </c>
      <c r="D561">
        <v>1</v>
      </c>
    </row>
    <row r="562" spans="1:4" x14ac:dyDescent="0.25">
      <c r="A562" s="3">
        <v>44</v>
      </c>
      <c r="B562" t="s">
        <v>58</v>
      </c>
      <c r="C562" s="4">
        <f t="shared" si="13"/>
        <v>1.6899999999999998E-2</v>
      </c>
      <c r="D562">
        <v>1</v>
      </c>
    </row>
    <row r="563" spans="1:4" x14ac:dyDescent="0.25">
      <c r="A563" s="3">
        <v>45</v>
      </c>
      <c r="B563" t="s">
        <v>323</v>
      </c>
      <c r="C563" s="4">
        <f t="shared" si="13"/>
        <v>1.6899999999999998E-2</v>
      </c>
      <c r="D563">
        <v>1</v>
      </c>
    </row>
    <row r="564" spans="1:4" x14ac:dyDescent="0.25">
      <c r="A564" s="3">
        <v>46</v>
      </c>
      <c r="B564" t="s">
        <v>324</v>
      </c>
      <c r="C564" s="4">
        <f t="shared" si="13"/>
        <v>1.6899999999999998E-2</v>
      </c>
      <c r="D564">
        <v>1</v>
      </c>
    </row>
    <row r="565" spans="1:4" x14ac:dyDescent="0.25">
      <c r="A565" s="3">
        <v>47</v>
      </c>
      <c r="B565" t="s">
        <v>325</v>
      </c>
      <c r="C565" s="4">
        <f t="shared" si="13"/>
        <v>1.6899999999999998E-2</v>
      </c>
      <c r="D565">
        <v>1</v>
      </c>
    </row>
    <row r="566" spans="1:4" x14ac:dyDescent="0.25">
      <c r="A566" s="3">
        <v>48</v>
      </c>
      <c r="B566" t="s">
        <v>326</v>
      </c>
      <c r="C566" s="4">
        <f t="shared" si="13"/>
        <v>1.6899999999999998E-2</v>
      </c>
      <c r="D566">
        <v>1</v>
      </c>
    </row>
    <row r="567" spans="1:4" x14ac:dyDescent="0.25">
      <c r="A567" s="3">
        <v>49</v>
      </c>
      <c r="B567" t="s">
        <v>327</v>
      </c>
      <c r="C567" s="4">
        <f t="shared" si="13"/>
        <v>1.6899999999999998E-2</v>
      </c>
      <c r="D567">
        <v>1</v>
      </c>
    </row>
    <row r="568" spans="1:4" x14ac:dyDescent="0.25">
      <c r="A568" s="3">
        <v>50</v>
      </c>
      <c r="B568" t="s">
        <v>328</v>
      </c>
      <c r="C568" s="4">
        <f t="shared" si="13"/>
        <v>1.6899999999999998E-2</v>
      </c>
      <c r="D568">
        <v>1</v>
      </c>
    </row>
    <row r="569" spans="1:4" x14ac:dyDescent="0.25">
      <c r="B569" s="5" t="s">
        <v>101</v>
      </c>
    </row>
    <row r="574" spans="1:4" x14ac:dyDescent="0.25">
      <c r="A574" s="1">
        <v>29</v>
      </c>
      <c r="B574" s="1" t="s">
        <v>329</v>
      </c>
    </row>
    <row r="576" spans="1:4" x14ac:dyDescent="0.25">
      <c r="B576" s="2" t="s">
        <v>1</v>
      </c>
      <c r="C576" s="2" t="s">
        <v>2</v>
      </c>
      <c r="D576" s="2" t="s">
        <v>3</v>
      </c>
    </row>
    <row r="577" spans="1:4" x14ac:dyDescent="0.25">
      <c r="A577" s="3">
        <v>1</v>
      </c>
      <c r="B577" t="s">
        <v>12</v>
      </c>
      <c r="C577" s="4">
        <f>50.85 / 100</f>
        <v>0.50850000000000006</v>
      </c>
      <c r="D577">
        <v>30</v>
      </c>
    </row>
    <row r="578" spans="1:4" x14ac:dyDescent="0.25">
      <c r="A578" s="3">
        <v>2</v>
      </c>
      <c r="B578" t="s">
        <v>13</v>
      </c>
      <c r="C578" s="4">
        <f>49.15 / 100</f>
        <v>0.49149999999999999</v>
      </c>
      <c r="D578">
        <v>29</v>
      </c>
    </row>
    <row r="583" spans="1:4" x14ac:dyDescent="0.25">
      <c r="A583" s="1">
        <v>30</v>
      </c>
      <c r="B583" s="1" t="s">
        <v>330</v>
      </c>
    </row>
    <row r="585" spans="1:4" x14ac:dyDescent="0.25">
      <c r="B585" s="2" t="s">
        <v>1</v>
      </c>
      <c r="C585" s="2" t="s">
        <v>2</v>
      </c>
      <c r="D585" s="2" t="s">
        <v>3</v>
      </c>
    </row>
    <row r="586" spans="1:4" x14ac:dyDescent="0.25">
      <c r="A586" s="3">
        <v>1</v>
      </c>
      <c r="B586" t="s">
        <v>331</v>
      </c>
      <c r="C586" s="4">
        <f>9.09 / 100</f>
        <v>9.0899999999999995E-2</v>
      </c>
      <c r="D586">
        <v>3</v>
      </c>
    </row>
    <row r="587" spans="1:4" x14ac:dyDescent="0.25">
      <c r="A587" s="3">
        <v>2</v>
      </c>
      <c r="B587" t="s">
        <v>332</v>
      </c>
      <c r="C587" s="4">
        <f>9.09 / 100</f>
        <v>9.0899999999999995E-2</v>
      </c>
      <c r="D587">
        <v>3</v>
      </c>
    </row>
    <row r="588" spans="1:4" x14ac:dyDescent="0.25">
      <c r="A588" s="3">
        <v>3</v>
      </c>
      <c r="B588" t="s">
        <v>333</v>
      </c>
      <c r="C588" s="4">
        <f>6.06 / 100</f>
        <v>6.0599999999999994E-2</v>
      </c>
      <c r="D588">
        <v>2</v>
      </c>
    </row>
    <row r="589" spans="1:4" x14ac:dyDescent="0.25">
      <c r="A589" s="3">
        <v>4</v>
      </c>
      <c r="B589" t="s">
        <v>334</v>
      </c>
      <c r="C589" s="4">
        <f>6.06 / 100</f>
        <v>6.0599999999999994E-2</v>
      </c>
      <c r="D589">
        <v>2</v>
      </c>
    </row>
    <row r="590" spans="1:4" x14ac:dyDescent="0.25">
      <c r="A590" s="3">
        <v>5</v>
      </c>
      <c r="B590" t="s">
        <v>335</v>
      </c>
      <c r="C590" s="4">
        <f>6.06 / 100</f>
        <v>6.0599999999999994E-2</v>
      </c>
      <c r="D590">
        <v>2</v>
      </c>
    </row>
    <row r="591" spans="1:4" x14ac:dyDescent="0.25">
      <c r="A591" s="3">
        <v>6</v>
      </c>
      <c r="B591" t="s">
        <v>336</v>
      </c>
      <c r="C591" s="4">
        <f t="shared" ref="C591:C611" si="14">3.03 / 100</f>
        <v>3.0299999999999997E-2</v>
      </c>
      <c r="D591">
        <v>1</v>
      </c>
    </row>
    <row r="592" spans="1:4" x14ac:dyDescent="0.25">
      <c r="A592" s="3">
        <v>7</v>
      </c>
      <c r="B592" t="s">
        <v>337</v>
      </c>
      <c r="C592" s="4">
        <f t="shared" si="14"/>
        <v>3.0299999999999997E-2</v>
      </c>
      <c r="D592">
        <v>1</v>
      </c>
    </row>
    <row r="593" spans="1:4" x14ac:dyDescent="0.25">
      <c r="A593" s="3">
        <v>8</v>
      </c>
      <c r="B593" t="s">
        <v>338</v>
      </c>
      <c r="C593" s="4">
        <f t="shared" si="14"/>
        <v>3.0299999999999997E-2</v>
      </c>
      <c r="D593">
        <v>1</v>
      </c>
    </row>
    <row r="594" spans="1:4" x14ac:dyDescent="0.25">
      <c r="A594" s="3">
        <v>9</v>
      </c>
      <c r="B594" t="s">
        <v>339</v>
      </c>
      <c r="C594" s="4">
        <f t="shared" si="14"/>
        <v>3.0299999999999997E-2</v>
      </c>
      <c r="D594">
        <v>1</v>
      </c>
    </row>
    <row r="595" spans="1:4" x14ac:dyDescent="0.25">
      <c r="A595" s="3">
        <v>10</v>
      </c>
      <c r="B595" t="s">
        <v>340</v>
      </c>
      <c r="C595" s="4">
        <f t="shared" si="14"/>
        <v>3.0299999999999997E-2</v>
      </c>
      <c r="D595">
        <v>1</v>
      </c>
    </row>
    <row r="596" spans="1:4" x14ac:dyDescent="0.25">
      <c r="A596" s="3">
        <v>11</v>
      </c>
      <c r="B596" t="s">
        <v>341</v>
      </c>
      <c r="C596" s="4">
        <f t="shared" si="14"/>
        <v>3.0299999999999997E-2</v>
      </c>
      <c r="D596">
        <v>1</v>
      </c>
    </row>
    <row r="597" spans="1:4" x14ac:dyDescent="0.25">
      <c r="A597" s="3">
        <v>12</v>
      </c>
      <c r="B597" t="s">
        <v>342</v>
      </c>
      <c r="C597" s="4">
        <f t="shared" si="14"/>
        <v>3.0299999999999997E-2</v>
      </c>
      <c r="D597">
        <v>1</v>
      </c>
    </row>
    <row r="598" spans="1:4" x14ac:dyDescent="0.25">
      <c r="A598" s="3">
        <v>13</v>
      </c>
      <c r="B598" t="s">
        <v>343</v>
      </c>
      <c r="C598" s="4">
        <f t="shared" si="14"/>
        <v>3.0299999999999997E-2</v>
      </c>
      <c r="D598">
        <v>1</v>
      </c>
    </row>
    <row r="599" spans="1:4" x14ac:dyDescent="0.25">
      <c r="A599" s="3">
        <v>14</v>
      </c>
      <c r="B599" t="s">
        <v>344</v>
      </c>
      <c r="C599" s="4">
        <f t="shared" si="14"/>
        <v>3.0299999999999997E-2</v>
      </c>
      <c r="D599">
        <v>1</v>
      </c>
    </row>
    <row r="600" spans="1:4" x14ac:dyDescent="0.25">
      <c r="A600" s="3">
        <v>15</v>
      </c>
      <c r="B600" t="s">
        <v>345</v>
      </c>
      <c r="C600" s="4">
        <f t="shared" si="14"/>
        <v>3.0299999999999997E-2</v>
      </c>
      <c r="D600">
        <v>1</v>
      </c>
    </row>
    <row r="601" spans="1:4" x14ac:dyDescent="0.25">
      <c r="A601" s="3">
        <v>16</v>
      </c>
      <c r="B601" t="s">
        <v>346</v>
      </c>
      <c r="C601" s="4">
        <f t="shared" si="14"/>
        <v>3.0299999999999997E-2</v>
      </c>
      <c r="D601">
        <v>1</v>
      </c>
    </row>
    <row r="602" spans="1:4" x14ac:dyDescent="0.25">
      <c r="A602" s="3">
        <v>17</v>
      </c>
      <c r="B602" t="s">
        <v>347</v>
      </c>
      <c r="C602" s="4">
        <f t="shared" si="14"/>
        <v>3.0299999999999997E-2</v>
      </c>
      <c r="D602">
        <v>1</v>
      </c>
    </row>
    <row r="603" spans="1:4" x14ac:dyDescent="0.25">
      <c r="A603" s="3">
        <v>18</v>
      </c>
      <c r="B603" t="s">
        <v>348</v>
      </c>
      <c r="C603" s="4">
        <f t="shared" si="14"/>
        <v>3.0299999999999997E-2</v>
      </c>
      <c r="D603">
        <v>1</v>
      </c>
    </row>
    <row r="604" spans="1:4" x14ac:dyDescent="0.25">
      <c r="A604" s="3">
        <v>19</v>
      </c>
      <c r="B604" t="s">
        <v>349</v>
      </c>
      <c r="C604" s="4">
        <f t="shared" si="14"/>
        <v>3.0299999999999997E-2</v>
      </c>
      <c r="D604">
        <v>1</v>
      </c>
    </row>
    <row r="605" spans="1:4" x14ac:dyDescent="0.25">
      <c r="A605" s="3">
        <v>20</v>
      </c>
      <c r="B605" t="s">
        <v>196</v>
      </c>
      <c r="C605" s="4">
        <f t="shared" si="14"/>
        <v>3.0299999999999997E-2</v>
      </c>
      <c r="D605">
        <v>1</v>
      </c>
    </row>
    <row r="606" spans="1:4" x14ac:dyDescent="0.25">
      <c r="A606" s="3">
        <v>21</v>
      </c>
      <c r="B606" t="s">
        <v>350</v>
      </c>
      <c r="C606" s="4">
        <f t="shared" si="14"/>
        <v>3.0299999999999997E-2</v>
      </c>
      <c r="D606">
        <v>1</v>
      </c>
    </row>
    <row r="607" spans="1:4" x14ac:dyDescent="0.25">
      <c r="A607" s="3">
        <v>22</v>
      </c>
      <c r="B607" t="s">
        <v>183</v>
      </c>
      <c r="C607" s="4">
        <f t="shared" si="14"/>
        <v>3.0299999999999997E-2</v>
      </c>
      <c r="D607">
        <v>1</v>
      </c>
    </row>
    <row r="608" spans="1:4" x14ac:dyDescent="0.25">
      <c r="A608" s="3">
        <v>23</v>
      </c>
      <c r="B608" t="s">
        <v>351</v>
      </c>
      <c r="C608" s="4">
        <f t="shared" si="14"/>
        <v>3.0299999999999997E-2</v>
      </c>
      <c r="D608">
        <v>1</v>
      </c>
    </row>
    <row r="609" spans="1:4" x14ac:dyDescent="0.25">
      <c r="A609" s="3">
        <v>24</v>
      </c>
      <c r="B609" t="s">
        <v>352</v>
      </c>
      <c r="C609" s="4">
        <f t="shared" si="14"/>
        <v>3.0299999999999997E-2</v>
      </c>
      <c r="D609">
        <v>1</v>
      </c>
    </row>
    <row r="610" spans="1:4" x14ac:dyDescent="0.25">
      <c r="A610" s="3">
        <v>25</v>
      </c>
      <c r="B610" t="s">
        <v>353</v>
      </c>
      <c r="C610" s="4">
        <f t="shared" si="14"/>
        <v>3.0299999999999997E-2</v>
      </c>
      <c r="D610">
        <v>1</v>
      </c>
    </row>
    <row r="611" spans="1:4" x14ac:dyDescent="0.25">
      <c r="A611" s="3">
        <v>26</v>
      </c>
      <c r="B611" t="s">
        <v>354</v>
      </c>
      <c r="C611" s="4">
        <f t="shared" si="14"/>
        <v>3.0299999999999997E-2</v>
      </c>
      <c r="D611">
        <v>1</v>
      </c>
    </row>
    <row r="616" spans="1:4" x14ac:dyDescent="0.25">
      <c r="A616" s="1">
        <v>31</v>
      </c>
      <c r="B616" s="1" t="s">
        <v>355</v>
      </c>
    </row>
    <row r="618" spans="1:4" x14ac:dyDescent="0.25">
      <c r="B618" s="2" t="s">
        <v>1</v>
      </c>
      <c r="C618" s="2" t="s">
        <v>2</v>
      </c>
      <c r="D618" s="2" t="s">
        <v>3</v>
      </c>
    </row>
    <row r="619" spans="1:4" x14ac:dyDescent="0.25">
      <c r="A619" s="3">
        <v>1</v>
      </c>
      <c r="B619" t="s">
        <v>12</v>
      </c>
      <c r="C619" s="4">
        <f>33.9 / 100</f>
        <v>0.33899999999999997</v>
      </c>
      <c r="D619">
        <v>20</v>
      </c>
    </row>
    <row r="620" spans="1:4" x14ac:dyDescent="0.25">
      <c r="A620" s="3">
        <v>2</v>
      </c>
      <c r="B620" t="s">
        <v>13</v>
      </c>
      <c r="C620" s="4">
        <f>66.1 / 100</f>
        <v>0.66099999999999992</v>
      </c>
      <c r="D620">
        <v>39</v>
      </c>
    </row>
    <row r="625" spans="1:4" x14ac:dyDescent="0.25">
      <c r="A625" s="1">
        <v>32</v>
      </c>
      <c r="B625" s="1" t="s">
        <v>356</v>
      </c>
    </row>
    <row r="627" spans="1:4" x14ac:dyDescent="0.25">
      <c r="B627" s="2" t="s">
        <v>1</v>
      </c>
      <c r="C627" s="2" t="s">
        <v>2</v>
      </c>
      <c r="D627" s="2" t="s">
        <v>3</v>
      </c>
    </row>
    <row r="628" spans="1:4" x14ac:dyDescent="0.25">
      <c r="A628" s="3">
        <v>1</v>
      </c>
      <c r="B628" t="s">
        <v>12</v>
      </c>
      <c r="C628" s="4">
        <f>62.71 / 100</f>
        <v>0.62709999999999999</v>
      </c>
      <c r="D628">
        <v>37</v>
      </c>
    </row>
    <row r="629" spans="1:4" x14ac:dyDescent="0.25">
      <c r="A629" s="3">
        <v>2</v>
      </c>
      <c r="B629" t="s">
        <v>13</v>
      </c>
      <c r="C629" s="4">
        <f>37.29 / 100</f>
        <v>0.37290000000000001</v>
      </c>
      <c r="D629">
        <v>22</v>
      </c>
    </row>
    <row r="634" spans="1:4" x14ac:dyDescent="0.25">
      <c r="A634" s="1">
        <v>33</v>
      </c>
      <c r="B634" s="1" t="s">
        <v>357</v>
      </c>
    </row>
    <row r="636" spans="1:4" x14ac:dyDescent="0.25">
      <c r="B636" s="2" t="s">
        <v>1</v>
      </c>
      <c r="C636" s="2" t="s">
        <v>2</v>
      </c>
      <c r="D636" s="2" t="s">
        <v>3</v>
      </c>
    </row>
    <row r="637" spans="1:4" x14ac:dyDescent="0.25">
      <c r="A637" s="3">
        <v>1</v>
      </c>
      <c r="B637" t="s">
        <v>174</v>
      </c>
      <c r="C637" s="4">
        <f>30.56 / 100</f>
        <v>0.30559999999999998</v>
      </c>
      <c r="D637">
        <v>11</v>
      </c>
    </row>
    <row r="638" spans="1:4" x14ac:dyDescent="0.25">
      <c r="A638" s="3">
        <v>2</v>
      </c>
      <c r="B638" t="s">
        <v>170</v>
      </c>
      <c r="C638" s="4">
        <f>16.67 / 100</f>
        <v>0.16670000000000001</v>
      </c>
      <c r="D638">
        <v>6</v>
      </c>
    </row>
    <row r="639" spans="1:4" x14ac:dyDescent="0.25">
      <c r="A639" s="3">
        <v>3</v>
      </c>
      <c r="B639" t="s">
        <v>201</v>
      </c>
      <c r="C639" s="4">
        <f>8.33 / 100</f>
        <v>8.3299999999999999E-2</v>
      </c>
      <c r="D639">
        <v>3</v>
      </c>
    </row>
    <row r="640" spans="1:4" x14ac:dyDescent="0.25">
      <c r="A640" s="3">
        <v>4</v>
      </c>
      <c r="B640" t="s">
        <v>209</v>
      </c>
      <c r="C640" s="4">
        <f>5.56 / 100</f>
        <v>5.5599999999999997E-2</v>
      </c>
      <c r="D640">
        <v>2</v>
      </c>
    </row>
    <row r="641" spans="1:4" x14ac:dyDescent="0.25">
      <c r="A641" s="3">
        <v>5</v>
      </c>
      <c r="B641" t="s">
        <v>358</v>
      </c>
      <c r="C641" s="4">
        <f t="shared" ref="C641:C654" si="15">2.78 / 100</f>
        <v>2.7799999999999998E-2</v>
      </c>
      <c r="D641">
        <v>1</v>
      </c>
    </row>
    <row r="642" spans="1:4" x14ac:dyDescent="0.25">
      <c r="A642" s="3">
        <v>6</v>
      </c>
      <c r="B642" t="s">
        <v>359</v>
      </c>
      <c r="C642" s="4">
        <f t="shared" si="15"/>
        <v>2.7799999999999998E-2</v>
      </c>
      <c r="D642">
        <v>1</v>
      </c>
    </row>
    <row r="643" spans="1:4" x14ac:dyDescent="0.25">
      <c r="A643" s="3">
        <v>7</v>
      </c>
      <c r="B643" t="s">
        <v>360</v>
      </c>
      <c r="C643" s="4">
        <f t="shared" si="15"/>
        <v>2.7799999999999998E-2</v>
      </c>
      <c r="D643">
        <v>1</v>
      </c>
    </row>
    <row r="644" spans="1:4" x14ac:dyDescent="0.25">
      <c r="A644" s="3">
        <v>8</v>
      </c>
      <c r="B644" t="s">
        <v>361</v>
      </c>
      <c r="C644" s="4">
        <f t="shared" si="15"/>
        <v>2.7799999999999998E-2</v>
      </c>
      <c r="D644">
        <v>1</v>
      </c>
    </row>
    <row r="645" spans="1:4" x14ac:dyDescent="0.25">
      <c r="A645" s="3">
        <v>9</v>
      </c>
      <c r="B645" t="s">
        <v>362</v>
      </c>
      <c r="C645" s="4">
        <f t="shared" si="15"/>
        <v>2.7799999999999998E-2</v>
      </c>
      <c r="D645">
        <v>1</v>
      </c>
    </row>
    <row r="646" spans="1:4" x14ac:dyDescent="0.25">
      <c r="A646" s="3">
        <v>10</v>
      </c>
      <c r="B646" t="s">
        <v>161</v>
      </c>
      <c r="C646" s="4">
        <f t="shared" si="15"/>
        <v>2.7799999999999998E-2</v>
      </c>
      <c r="D646">
        <v>1</v>
      </c>
    </row>
    <row r="647" spans="1:4" x14ac:dyDescent="0.25">
      <c r="A647" s="3">
        <v>11</v>
      </c>
      <c r="B647" t="s">
        <v>363</v>
      </c>
      <c r="C647" s="4">
        <f t="shared" si="15"/>
        <v>2.7799999999999998E-2</v>
      </c>
      <c r="D647">
        <v>1</v>
      </c>
    </row>
    <row r="648" spans="1:4" x14ac:dyDescent="0.25">
      <c r="A648" s="3">
        <v>12</v>
      </c>
      <c r="B648" t="s">
        <v>202</v>
      </c>
      <c r="C648" s="4">
        <f t="shared" si="15"/>
        <v>2.7799999999999998E-2</v>
      </c>
      <c r="D648">
        <v>1</v>
      </c>
    </row>
    <row r="649" spans="1:4" x14ac:dyDescent="0.25">
      <c r="A649" s="3">
        <v>13</v>
      </c>
      <c r="B649" t="s">
        <v>196</v>
      </c>
      <c r="C649" s="4">
        <f t="shared" si="15"/>
        <v>2.7799999999999998E-2</v>
      </c>
      <c r="D649">
        <v>1</v>
      </c>
    </row>
    <row r="650" spans="1:4" x14ac:dyDescent="0.25">
      <c r="A650" s="3">
        <v>14</v>
      </c>
      <c r="B650" t="s">
        <v>364</v>
      </c>
      <c r="C650" s="4">
        <f t="shared" si="15"/>
        <v>2.7799999999999998E-2</v>
      </c>
      <c r="D650">
        <v>1</v>
      </c>
    </row>
    <row r="651" spans="1:4" x14ac:dyDescent="0.25">
      <c r="A651" s="3">
        <v>15</v>
      </c>
      <c r="B651" t="s">
        <v>199</v>
      </c>
      <c r="C651" s="4">
        <f t="shared" si="15"/>
        <v>2.7799999999999998E-2</v>
      </c>
      <c r="D651">
        <v>1</v>
      </c>
    </row>
    <row r="652" spans="1:4" x14ac:dyDescent="0.25">
      <c r="A652" s="3">
        <v>16</v>
      </c>
      <c r="B652" t="s">
        <v>191</v>
      </c>
      <c r="C652" s="4">
        <f t="shared" si="15"/>
        <v>2.7799999999999998E-2</v>
      </c>
      <c r="D652">
        <v>1</v>
      </c>
    </row>
    <row r="653" spans="1:4" x14ac:dyDescent="0.25">
      <c r="A653" s="3">
        <v>17</v>
      </c>
      <c r="B653" t="s">
        <v>365</v>
      </c>
      <c r="C653" s="4">
        <f t="shared" si="15"/>
        <v>2.7799999999999998E-2</v>
      </c>
      <c r="D653">
        <v>1</v>
      </c>
    </row>
    <row r="654" spans="1:4" x14ac:dyDescent="0.25">
      <c r="A654" s="3">
        <v>18</v>
      </c>
      <c r="B654" t="s">
        <v>366</v>
      </c>
      <c r="C654" s="4">
        <f t="shared" si="15"/>
        <v>2.7799999999999998E-2</v>
      </c>
      <c r="D654">
        <v>1</v>
      </c>
    </row>
    <row r="659" spans="1:4" x14ac:dyDescent="0.25">
      <c r="A659" s="1">
        <v>34</v>
      </c>
      <c r="B659" s="1" t="s">
        <v>367</v>
      </c>
    </row>
    <row r="661" spans="1:4" x14ac:dyDescent="0.25">
      <c r="B661" s="2" t="s">
        <v>1</v>
      </c>
      <c r="C661" s="2" t="s">
        <v>2</v>
      </c>
      <c r="D661" s="2" t="s">
        <v>3</v>
      </c>
    </row>
    <row r="662" spans="1:4" x14ac:dyDescent="0.25">
      <c r="A662" s="3">
        <v>1</v>
      </c>
      <c r="B662" t="s">
        <v>12</v>
      </c>
      <c r="C662" s="4">
        <f>71.19 / 100</f>
        <v>0.71189999999999998</v>
      </c>
      <c r="D662">
        <v>42</v>
      </c>
    </row>
    <row r="663" spans="1:4" x14ac:dyDescent="0.25">
      <c r="A663" s="3">
        <v>2</v>
      </c>
      <c r="B663" t="s">
        <v>13</v>
      </c>
      <c r="C663" s="4">
        <f>28.81 / 100</f>
        <v>0.28809999999999997</v>
      </c>
      <c r="D663">
        <v>17</v>
      </c>
    </row>
    <row r="668" spans="1:4" x14ac:dyDescent="0.25">
      <c r="A668" s="1">
        <v>35</v>
      </c>
      <c r="B668" s="1" t="s">
        <v>368</v>
      </c>
    </row>
    <row r="670" spans="1:4" x14ac:dyDescent="0.25">
      <c r="B670" s="2" t="s">
        <v>1</v>
      </c>
      <c r="C670" s="2" t="s">
        <v>2</v>
      </c>
      <c r="D670" s="2" t="s">
        <v>3</v>
      </c>
    </row>
    <row r="671" spans="1:4" x14ac:dyDescent="0.25">
      <c r="A671" s="3">
        <v>1</v>
      </c>
      <c r="B671" t="s">
        <v>190</v>
      </c>
      <c r="C671" s="4">
        <f>28.57 / 100</f>
        <v>0.28570000000000001</v>
      </c>
      <c r="D671">
        <v>6</v>
      </c>
    </row>
    <row r="672" spans="1:4" x14ac:dyDescent="0.25">
      <c r="A672" s="3">
        <v>2</v>
      </c>
      <c r="B672" t="s">
        <v>196</v>
      </c>
      <c r="C672" s="4">
        <f>9.52 / 100</f>
        <v>9.5199999999999993E-2</v>
      </c>
      <c r="D672">
        <v>2</v>
      </c>
    </row>
    <row r="673" spans="1:4" x14ac:dyDescent="0.25">
      <c r="A673" s="3">
        <v>3</v>
      </c>
      <c r="B673" t="s">
        <v>369</v>
      </c>
      <c r="C673" s="4">
        <f>9.52 / 100</f>
        <v>9.5199999999999993E-2</v>
      </c>
      <c r="D673">
        <v>2</v>
      </c>
    </row>
    <row r="674" spans="1:4" x14ac:dyDescent="0.25">
      <c r="A674" s="3">
        <v>4</v>
      </c>
      <c r="B674" t="s">
        <v>184</v>
      </c>
      <c r="C674" s="4">
        <f>9.52 / 100</f>
        <v>9.5199999999999993E-2</v>
      </c>
      <c r="D674">
        <v>2</v>
      </c>
    </row>
    <row r="675" spans="1:4" x14ac:dyDescent="0.25">
      <c r="A675" s="3">
        <v>5</v>
      </c>
      <c r="B675" t="s">
        <v>370</v>
      </c>
      <c r="C675" s="4">
        <f t="shared" ref="C675:C683" si="16">4.76 / 100</f>
        <v>4.7599999999999996E-2</v>
      </c>
      <c r="D675">
        <v>1</v>
      </c>
    </row>
    <row r="676" spans="1:4" x14ac:dyDescent="0.25">
      <c r="A676" s="3">
        <v>6</v>
      </c>
      <c r="B676" t="s">
        <v>195</v>
      </c>
      <c r="C676" s="4">
        <f t="shared" si="16"/>
        <v>4.7599999999999996E-2</v>
      </c>
      <c r="D676">
        <v>1</v>
      </c>
    </row>
    <row r="677" spans="1:4" x14ac:dyDescent="0.25">
      <c r="A677" s="3">
        <v>7</v>
      </c>
      <c r="B677" t="s">
        <v>371</v>
      </c>
      <c r="C677" s="4">
        <f t="shared" si="16"/>
        <v>4.7599999999999996E-2</v>
      </c>
      <c r="D677">
        <v>1</v>
      </c>
    </row>
    <row r="678" spans="1:4" x14ac:dyDescent="0.25">
      <c r="A678" s="3">
        <v>8</v>
      </c>
      <c r="B678" t="s">
        <v>372</v>
      </c>
      <c r="C678" s="4">
        <f t="shared" si="16"/>
        <v>4.7599999999999996E-2</v>
      </c>
      <c r="D678">
        <v>1</v>
      </c>
    </row>
    <row r="679" spans="1:4" x14ac:dyDescent="0.25">
      <c r="A679" s="3">
        <v>9</v>
      </c>
      <c r="B679" t="s">
        <v>201</v>
      </c>
      <c r="C679" s="4">
        <f t="shared" si="16"/>
        <v>4.7599999999999996E-2</v>
      </c>
      <c r="D679">
        <v>1</v>
      </c>
    </row>
    <row r="680" spans="1:4" x14ac:dyDescent="0.25">
      <c r="A680" s="3">
        <v>10</v>
      </c>
      <c r="B680" t="s">
        <v>183</v>
      </c>
      <c r="C680" s="4">
        <f t="shared" si="16"/>
        <v>4.7599999999999996E-2</v>
      </c>
      <c r="D680">
        <v>1</v>
      </c>
    </row>
    <row r="681" spans="1:4" x14ac:dyDescent="0.25">
      <c r="A681" s="3">
        <v>11</v>
      </c>
      <c r="B681" t="s">
        <v>373</v>
      </c>
      <c r="C681" s="4">
        <f t="shared" si="16"/>
        <v>4.7599999999999996E-2</v>
      </c>
      <c r="D681">
        <v>1</v>
      </c>
    </row>
    <row r="682" spans="1:4" x14ac:dyDescent="0.25">
      <c r="A682" s="3">
        <v>12</v>
      </c>
      <c r="B682" t="s">
        <v>374</v>
      </c>
      <c r="C682" s="4">
        <f t="shared" si="16"/>
        <v>4.7599999999999996E-2</v>
      </c>
      <c r="D682">
        <v>1</v>
      </c>
    </row>
    <row r="683" spans="1:4" x14ac:dyDescent="0.25">
      <c r="A683" s="3">
        <v>13</v>
      </c>
      <c r="B683" t="s">
        <v>375</v>
      </c>
      <c r="C683" s="4">
        <f t="shared" si="16"/>
        <v>4.7599999999999996E-2</v>
      </c>
      <c r="D683">
        <v>1</v>
      </c>
    </row>
    <row r="688" spans="1:4" x14ac:dyDescent="0.25">
      <c r="A688" s="1">
        <v>36</v>
      </c>
      <c r="B688" s="1" t="s">
        <v>376</v>
      </c>
    </row>
    <row r="690" spans="1:4" x14ac:dyDescent="0.25">
      <c r="B690" s="2" t="s">
        <v>1</v>
      </c>
      <c r="C690" s="2" t="s">
        <v>2</v>
      </c>
      <c r="D690" s="2" t="s">
        <v>3</v>
      </c>
    </row>
    <row r="691" spans="1:4" x14ac:dyDescent="0.25">
      <c r="A691" s="3">
        <v>1</v>
      </c>
      <c r="B691" t="s">
        <v>12</v>
      </c>
      <c r="C691" s="4">
        <f>61.02 / 100</f>
        <v>0.61020000000000008</v>
      </c>
      <c r="D691">
        <v>36</v>
      </c>
    </row>
    <row r="692" spans="1:4" x14ac:dyDescent="0.25">
      <c r="A692" s="3">
        <v>2</v>
      </c>
      <c r="B692" t="s">
        <v>13</v>
      </c>
      <c r="C692" s="4">
        <f>38.98 / 100</f>
        <v>0.38979999999999998</v>
      </c>
      <c r="D692">
        <v>23</v>
      </c>
    </row>
    <row r="697" spans="1:4" x14ac:dyDescent="0.25">
      <c r="A697" s="1">
        <v>37</v>
      </c>
      <c r="B697" s="1" t="s">
        <v>377</v>
      </c>
    </row>
    <row r="699" spans="1:4" x14ac:dyDescent="0.25">
      <c r="B699" s="2" t="s">
        <v>1</v>
      </c>
      <c r="C699" s="2" t="s">
        <v>2</v>
      </c>
      <c r="D699" s="2" t="s">
        <v>3</v>
      </c>
    </row>
    <row r="700" spans="1:4" x14ac:dyDescent="0.25">
      <c r="A700" s="3">
        <v>1</v>
      </c>
      <c r="B700" t="s">
        <v>378</v>
      </c>
      <c r="C700" s="4">
        <f t="shared" ref="C700:C715" si="17">6.25 / 100</f>
        <v>6.25E-2</v>
      </c>
      <c r="D700">
        <v>1</v>
      </c>
    </row>
    <row r="701" spans="1:4" x14ac:dyDescent="0.25">
      <c r="A701" s="3">
        <v>2</v>
      </c>
      <c r="B701" t="s">
        <v>379</v>
      </c>
      <c r="C701" s="4">
        <f t="shared" si="17"/>
        <v>6.25E-2</v>
      </c>
      <c r="D701">
        <v>1</v>
      </c>
    </row>
    <row r="702" spans="1:4" x14ac:dyDescent="0.25">
      <c r="A702" s="3">
        <v>3</v>
      </c>
      <c r="B702" t="s">
        <v>380</v>
      </c>
      <c r="C702" s="4">
        <f t="shared" si="17"/>
        <v>6.25E-2</v>
      </c>
      <c r="D702">
        <v>1</v>
      </c>
    </row>
    <row r="703" spans="1:4" x14ac:dyDescent="0.25">
      <c r="A703" s="3">
        <v>4</v>
      </c>
      <c r="B703" t="s">
        <v>156</v>
      </c>
      <c r="C703" s="4">
        <f t="shared" si="17"/>
        <v>6.25E-2</v>
      </c>
      <c r="D703">
        <v>1</v>
      </c>
    </row>
    <row r="704" spans="1:4" x14ac:dyDescent="0.25">
      <c r="A704" s="3">
        <v>5</v>
      </c>
      <c r="B704" t="s">
        <v>153</v>
      </c>
      <c r="C704" s="4">
        <f t="shared" si="17"/>
        <v>6.25E-2</v>
      </c>
      <c r="D704">
        <v>1</v>
      </c>
    </row>
    <row r="705" spans="1:4" x14ac:dyDescent="0.25">
      <c r="A705" s="3">
        <v>6</v>
      </c>
      <c r="B705" t="s">
        <v>381</v>
      </c>
      <c r="C705" s="4">
        <f t="shared" si="17"/>
        <v>6.25E-2</v>
      </c>
      <c r="D705">
        <v>1</v>
      </c>
    </row>
    <row r="706" spans="1:4" x14ac:dyDescent="0.25">
      <c r="A706" s="3">
        <v>7</v>
      </c>
      <c r="B706" t="s">
        <v>382</v>
      </c>
      <c r="C706" s="4">
        <f t="shared" si="17"/>
        <v>6.25E-2</v>
      </c>
      <c r="D706">
        <v>1</v>
      </c>
    </row>
    <row r="707" spans="1:4" x14ac:dyDescent="0.25">
      <c r="A707" s="3">
        <v>8</v>
      </c>
      <c r="B707" t="s">
        <v>383</v>
      </c>
      <c r="C707" s="4">
        <f t="shared" si="17"/>
        <v>6.25E-2</v>
      </c>
      <c r="D707">
        <v>1</v>
      </c>
    </row>
    <row r="708" spans="1:4" x14ac:dyDescent="0.25">
      <c r="A708" s="3">
        <v>9</v>
      </c>
      <c r="B708" t="s">
        <v>384</v>
      </c>
      <c r="C708" s="4">
        <f t="shared" si="17"/>
        <v>6.25E-2</v>
      </c>
      <c r="D708">
        <v>1</v>
      </c>
    </row>
    <row r="709" spans="1:4" x14ac:dyDescent="0.25">
      <c r="A709" s="3">
        <v>10</v>
      </c>
      <c r="B709" t="s">
        <v>385</v>
      </c>
      <c r="C709" s="4">
        <f t="shared" si="17"/>
        <v>6.25E-2</v>
      </c>
      <c r="D709">
        <v>1</v>
      </c>
    </row>
    <row r="710" spans="1:4" x14ac:dyDescent="0.25">
      <c r="A710" s="3">
        <v>11</v>
      </c>
      <c r="B710" t="s">
        <v>57</v>
      </c>
      <c r="C710" s="4">
        <f t="shared" si="17"/>
        <v>6.25E-2</v>
      </c>
      <c r="D710">
        <v>1</v>
      </c>
    </row>
    <row r="711" spans="1:4" x14ac:dyDescent="0.25">
      <c r="A711" s="3">
        <v>12</v>
      </c>
      <c r="B711" t="s">
        <v>58</v>
      </c>
      <c r="C711" s="4">
        <f t="shared" si="17"/>
        <v>6.25E-2</v>
      </c>
      <c r="D711">
        <v>1</v>
      </c>
    </row>
    <row r="712" spans="1:4" x14ac:dyDescent="0.25">
      <c r="A712" s="3">
        <v>13</v>
      </c>
      <c r="B712" t="s">
        <v>386</v>
      </c>
      <c r="C712" s="4">
        <f t="shared" si="17"/>
        <v>6.25E-2</v>
      </c>
      <c r="D712">
        <v>1</v>
      </c>
    </row>
    <row r="713" spans="1:4" x14ac:dyDescent="0.25">
      <c r="A713" s="3">
        <v>14</v>
      </c>
      <c r="B713" t="s">
        <v>387</v>
      </c>
      <c r="C713" s="4">
        <f t="shared" si="17"/>
        <v>6.25E-2</v>
      </c>
      <c r="D713">
        <v>1</v>
      </c>
    </row>
    <row r="714" spans="1:4" x14ac:dyDescent="0.25">
      <c r="A714" s="3">
        <v>15</v>
      </c>
      <c r="B714" t="s">
        <v>388</v>
      </c>
      <c r="C714" s="4">
        <f t="shared" si="17"/>
        <v>6.25E-2</v>
      </c>
      <c r="D714">
        <v>1</v>
      </c>
    </row>
    <row r="715" spans="1:4" x14ac:dyDescent="0.25">
      <c r="A715" s="3">
        <v>16</v>
      </c>
      <c r="B715" t="s">
        <v>389</v>
      </c>
      <c r="C715" s="4">
        <f t="shared" si="17"/>
        <v>6.25E-2</v>
      </c>
      <c r="D715">
        <v>1</v>
      </c>
    </row>
    <row r="720" spans="1:4" x14ac:dyDescent="0.25">
      <c r="A720" s="1">
        <v>38</v>
      </c>
      <c r="B720" s="1" t="s">
        <v>390</v>
      </c>
    </row>
    <row r="722" spans="1:4" x14ac:dyDescent="0.25">
      <c r="B722" s="2" t="s">
        <v>1</v>
      </c>
      <c r="C722" s="2" t="s">
        <v>2</v>
      </c>
      <c r="D722" s="2" t="s">
        <v>3</v>
      </c>
    </row>
    <row r="723" spans="1:4" x14ac:dyDescent="0.25">
      <c r="A723" s="3">
        <v>1</v>
      </c>
      <c r="B723" t="s">
        <v>12</v>
      </c>
      <c r="C723" s="4">
        <f>20.34 / 100</f>
        <v>0.2034</v>
      </c>
      <c r="D723">
        <v>12</v>
      </c>
    </row>
    <row r="724" spans="1:4" x14ac:dyDescent="0.25">
      <c r="A724" s="3">
        <v>2</v>
      </c>
      <c r="B724" t="s">
        <v>13</v>
      </c>
      <c r="C724" s="4">
        <f>79.66 / 100</f>
        <v>0.79659999999999997</v>
      </c>
      <c r="D724">
        <v>47</v>
      </c>
    </row>
    <row r="729" spans="1:4" x14ac:dyDescent="0.25">
      <c r="A729" s="1">
        <v>39</v>
      </c>
      <c r="B729" s="1" t="s">
        <v>391</v>
      </c>
    </row>
    <row r="731" spans="1:4" x14ac:dyDescent="0.25">
      <c r="B731" s="2" t="s">
        <v>1</v>
      </c>
      <c r="C731" s="2" t="s">
        <v>2</v>
      </c>
      <c r="D731" s="2" t="s">
        <v>3</v>
      </c>
    </row>
    <row r="732" spans="1:4" x14ac:dyDescent="0.25">
      <c r="A732" s="3">
        <v>1</v>
      </c>
      <c r="B732" t="s">
        <v>12</v>
      </c>
      <c r="C732" s="4">
        <f>66.67 / 100</f>
        <v>0.66670000000000007</v>
      </c>
      <c r="D732">
        <v>18</v>
      </c>
    </row>
    <row r="733" spans="1:4" x14ac:dyDescent="0.25">
      <c r="A733" s="3">
        <v>2</v>
      </c>
      <c r="B733" t="s">
        <v>13</v>
      </c>
      <c r="C733" s="4">
        <f>33.33 / 100</f>
        <v>0.33329999999999999</v>
      </c>
      <c r="D733">
        <v>9</v>
      </c>
    </row>
    <row r="738" spans="1:4" x14ac:dyDescent="0.25">
      <c r="A738" s="1">
        <v>40</v>
      </c>
      <c r="B738" s="1" t="s">
        <v>392</v>
      </c>
    </row>
    <row r="740" spans="1:4" x14ac:dyDescent="0.25">
      <c r="B740" s="2" t="s">
        <v>1</v>
      </c>
      <c r="C740" s="2" t="s">
        <v>2</v>
      </c>
      <c r="D740" s="2" t="s">
        <v>3</v>
      </c>
    </row>
    <row r="741" spans="1:4" x14ac:dyDescent="0.25">
      <c r="A741" s="3">
        <v>1</v>
      </c>
      <c r="B741" t="s">
        <v>393</v>
      </c>
      <c r="C741" s="4">
        <f>37.5 / 100</f>
        <v>0.375</v>
      </c>
      <c r="D741">
        <v>9</v>
      </c>
    </row>
    <row r="742" spans="1:4" x14ac:dyDescent="0.25">
      <c r="A742" s="3">
        <v>2</v>
      </c>
      <c r="B742" t="s">
        <v>394</v>
      </c>
      <c r="C742" s="4">
        <f>62.5 / 100</f>
        <v>0.625</v>
      </c>
      <c r="D742">
        <v>15</v>
      </c>
    </row>
    <row r="747" spans="1:4" x14ac:dyDescent="0.25">
      <c r="A747" s="1">
        <v>41</v>
      </c>
      <c r="B747" s="1" t="s">
        <v>395</v>
      </c>
    </row>
    <row r="749" spans="1:4" x14ac:dyDescent="0.25">
      <c r="B749" s="2" t="s">
        <v>1</v>
      </c>
      <c r="C749" s="2" t="s">
        <v>2</v>
      </c>
      <c r="D749" s="2" t="s">
        <v>3</v>
      </c>
    </row>
    <row r="750" spans="1:4" x14ac:dyDescent="0.25">
      <c r="A750" s="3">
        <v>1</v>
      </c>
      <c r="B750" t="s">
        <v>396</v>
      </c>
      <c r="C750" s="4">
        <f>50 / 100</f>
        <v>0.5</v>
      </c>
      <c r="D750">
        <v>16</v>
      </c>
    </row>
    <row r="751" spans="1:4" x14ac:dyDescent="0.25">
      <c r="A751" s="3">
        <v>2</v>
      </c>
      <c r="B751" t="s">
        <v>397</v>
      </c>
      <c r="C751" s="4">
        <f>3.13 / 100</f>
        <v>3.1300000000000001E-2</v>
      </c>
      <c r="D751">
        <v>1</v>
      </c>
    </row>
    <row r="752" spans="1:4" x14ac:dyDescent="0.25">
      <c r="A752" s="3">
        <v>3</v>
      </c>
      <c r="B752" t="s">
        <v>398</v>
      </c>
      <c r="C752" s="4">
        <f>46.88 / 100</f>
        <v>0.46880000000000005</v>
      </c>
      <c r="D752">
        <v>15</v>
      </c>
    </row>
    <row r="757" spans="1:4" x14ac:dyDescent="0.25">
      <c r="A757" s="1">
        <v>42</v>
      </c>
      <c r="B757" s="1" t="s">
        <v>399</v>
      </c>
    </row>
    <row r="759" spans="1:4" x14ac:dyDescent="0.25">
      <c r="B759" s="2" t="s">
        <v>1</v>
      </c>
      <c r="C759" s="2" t="s">
        <v>2</v>
      </c>
      <c r="D759" s="2" t="s">
        <v>3</v>
      </c>
    </row>
    <row r="760" spans="1:4" x14ac:dyDescent="0.25">
      <c r="A760" s="3">
        <v>1</v>
      </c>
      <c r="B760" t="s">
        <v>400</v>
      </c>
      <c r="C760" s="4">
        <f t="shared" ref="C760:C777" si="18">5.56 / 100</f>
        <v>5.5599999999999997E-2</v>
      </c>
      <c r="D760">
        <v>1</v>
      </c>
    </row>
    <row r="761" spans="1:4" x14ac:dyDescent="0.25">
      <c r="A761" s="3">
        <v>2</v>
      </c>
      <c r="B761" t="s">
        <v>401</v>
      </c>
      <c r="C761" s="4">
        <f t="shared" si="18"/>
        <v>5.5599999999999997E-2</v>
      </c>
      <c r="D761">
        <v>1</v>
      </c>
    </row>
    <row r="762" spans="1:4" x14ac:dyDescent="0.25">
      <c r="A762" s="3">
        <v>3</v>
      </c>
      <c r="B762" t="s">
        <v>402</v>
      </c>
      <c r="C762" s="4">
        <f t="shared" si="18"/>
        <v>5.5599999999999997E-2</v>
      </c>
      <c r="D762">
        <v>1</v>
      </c>
    </row>
    <row r="763" spans="1:4" x14ac:dyDescent="0.25">
      <c r="A763" s="3">
        <v>4</v>
      </c>
      <c r="B763" t="s">
        <v>403</v>
      </c>
      <c r="C763" s="4">
        <f t="shared" si="18"/>
        <v>5.5599999999999997E-2</v>
      </c>
      <c r="D763">
        <v>1</v>
      </c>
    </row>
    <row r="764" spans="1:4" x14ac:dyDescent="0.25">
      <c r="A764" s="3">
        <v>5</v>
      </c>
      <c r="B764" t="s">
        <v>404</v>
      </c>
      <c r="C764" s="4">
        <f t="shared" si="18"/>
        <v>5.5599999999999997E-2</v>
      </c>
      <c r="D764">
        <v>1</v>
      </c>
    </row>
    <row r="765" spans="1:4" x14ac:dyDescent="0.25">
      <c r="A765" s="3">
        <v>6</v>
      </c>
      <c r="B765" t="s">
        <v>405</v>
      </c>
      <c r="C765" s="4">
        <f t="shared" si="18"/>
        <v>5.5599999999999997E-2</v>
      </c>
      <c r="D765">
        <v>1</v>
      </c>
    </row>
    <row r="766" spans="1:4" x14ac:dyDescent="0.25">
      <c r="A766" s="3">
        <v>7</v>
      </c>
      <c r="B766" t="s">
        <v>406</v>
      </c>
      <c r="C766" s="4">
        <f t="shared" si="18"/>
        <v>5.5599999999999997E-2</v>
      </c>
      <c r="D766">
        <v>1</v>
      </c>
    </row>
    <row r="767" spans="1:4" x14ac:dyDescent="0.25">
      <c r="A767" s="3">
        <v>8</v>
      </c>
      <c r="B767" t="s">
        <v>407</v>
      </c>
      <c r="C767" s="4">
        <f t="shared" si="18"/>
        <v>5.5599999999999997E-2</v>
      </c>
      <c r="D767">
        <v>1</v>
      </c>
    </row>
    <row r="768" spans="1:4" x14ac:dyDescent="0.25">
      <c r="A768" s="3">
        <v>9</v>
      </c>
      <c r="B768" t="s">
        <v>408</v>
      </c>
      <c r="C768" s="4">
        <f t="shared" si="18"/>
        <v>5.5599999999999997E-2</v>
      </c>
      <c r="D768">
        <v>1</v>
      </c>
    </row>
    <row r="769" spans="1:4" x14ac:dyDescent="0.25">
      <c r="A769" s="3">
        <v>10</v>
      </c>
      <c r="B769" t="s">
        <v>409</v>
      </c>
      <c r="C769" s="4">
        <f t="shared" si="18"/>
        <v>5.5599999999999997E-2</v>
      </c>
      <c r="D769">
        <v>1</v>
      </c>
    </row>
    <row r="770" spans="1:4" x14ac:dyDescent="0.25">
      <c r="A770" s="3">
        <v>11</v>
      </c>
      <c r="B770" t="s">
        <v>410</v>
      </c>
      <c r="C770" s="4">
        <f t="shared" si="18"/>
        <v>5.5599999999999997E-2</v>
      </c>
      <c r="D770">
        <v>1</v>
      </c>
    </row>
    <row r="771" spans="1:4" x14ac:dyDescent="0.25">
      <c r="A771" s="3">
        <v>12</v>
      </c>
      <c r="B771" t="s">
        <v>411</v>
      </c>
      <c r="C771" s="4">
        <f t="shared" si="18"/>
        <v>5.5599999999999997E-2</v>
      </c>
      <c r="D771">
        <v>1</v>
      </c>
    </row>
    <row r="772" spans="1:4" x14ac:dyDescent="0.25">
      <c r="A772" s="3">
        <v>13</v>
      </c>
      <c r="B772" t="s">
        <v>412</v>
      </c>
      <c r="C772" s="4">
        <f t="shared" si="18"/>
        <v>5.5599999999999997E-2</v>
      </c>
      <c r="D772">
        <v>1</v>
      </c>
    </row>
    <row r="773" spans="1:4" x14ac:dyDescent="0.25">
      <c r="A773" s="3">
        <v>14</v>
      </c>
      <c r="B773" t="s">
        <v>58</v>
      </c>
      <c r="C773" s="4">
        <f t="shared" si="18"/>
        <v>5.5599999999999997E-2</v>
      </c>
      <c r="D773">
        <v>1</v>
      </c>
    </row>
    <row r="774" spans="1:4" x14ac:dyDescent="0.25">
      <c r="A774" s="3">
        <v>15</v>
      </c>
      <c r="B774" t="s">
        <v>413</v>
      </c>
      <c r="C774" s="4">
        <f t="shared" si="18"/>
        <v>5.5599999999999997E-2</v>
      </c>
      <c r="D774">
        <v>1</v>
      </c>
    </row>
    <row r="775" spans="1:4" x14ac:dyDescent="0.25">
      <c r="A775" s="3">
        <v>16</v>
      </c>
      <c r="B775" t="s">
        <v>414</v>
      </c>
      <c r="C775" s="4">
        <f t="shared" si="18"/>
        <v>5.5599999999999997E-2</v>
      </c>
      <c r="D775">
        <v>1</v>
      </c>
    </row>
    <row r="776" spans="1:4" x14ac:dyDescent="0.25">
      <c r="A776" s="3">
        <v>17</v>
      </c>
      <c r="B776" t="s">
        <v>415</v>
      </c>
      <c r="C776" s="4">
        <f t="shared" si="18"/>
        <v>5.5599999999999997E-2</v>
      </c>
      <c r="D776">
        <v>1</v>
      </c>
    </row>
    <row r="777" spans="1:4" x14ac:dyDescent="0.25">
      <c r="A777" s="3">
        <v>18</v>
      </c>
      <c r="B777" t="s">
        <v>416</v>
      </c>
      <c r="C777" s="4">
        <f t="shared" si="18"/>
        <v>5.5599999999999997E-2</v>
      </c>
      <c r="D777">
        <v>1</v>
      </c>
    </row>
    <row r="782" spans="1:4" x14ac:dyDescent="0.25">
      <c r="A782" s="1">
        <v>43</v>
      </c>
      <c r="B782" s="1" t="s">
        <v>417</v>
      </c>
    </row>
    <row r="784" spans="1:4" x14ac:dyDescent="0.25">
      <c r="B784" s="2" t="s">
        <v>1</v>
      </c>
      <c r="C784" s="2" t="s">
        <v>2</v>
      </c>
      <c r="D784" s="2" t="s">
        <v>3</v>
      </c>
    </row>
    <row r="785" spans="1:4" x14ac:dyDescent="0.25">
      <c r="A785" s="3">
        <v>1</v>
      </c>
      <c r="B785" t="s">
        <v>418</v>
      </c>
      <c r="C785" s="4">
        <f t="shared" ref="C785:C811" si="19">3.7 / 100</f>
        <v>3.7000000000000005E-2</v>
      </c>
      <c r="D785">
        <v>1</v>
      </c>
    </row>
    <row r="786" spans="1:4" x14ac:dyDescent="0.25">
      <c r="A786" s="3">
        <v>2</v>
      </c>
      <c r="B786" t="s">
        <v>419</v>
      </c>
      <c r="C786" s="4">
        <f t="shared" si="19"/>
        <v>3.7000000000000005E-2</v>
      </c>
      <c r="D786">
        <v>1</v>
      </c>
    </row>
    <row r="787" spans="1:4" x14ac:dyDescent="0.25">
      <c r="A787" s="3">
        <v>3</v>
      </c>
      <c r="B787" t="s">
        <v>420</v>
      </c>
      <c r="C787" s="4">
        <f t="shared" si="19"/>
        <v>3.7000000000000005E-2</v>
      </c>
      <c r="D787">
        <v>1</v>
      </c>
    </row>
    <row r="788" spans="1:4" x14ac:dyDescent="0.25">
      <c r="A788" s="3">
        <v>4</v>
      </c>
      <c r="B788" t="s">
        <v>421</v>
      </c>
      <c r="C788" s="4">
        <f t="shared" si="19"/>
        <v>3.7000000000000005E-2</v>
      </c>
      <c r="D788">
        <v>1</v>
      </c>
    </row>
    <row r="789" spans="1:4" x14ac:dyDescent="0.25">
      <c r="A789" s="3">
        <v>5</v>
      </c>
      <c r="B789" t="s">
        <v>422</v>
      </c>
      <c r="C789" s="4">
        <f t="shared" si="19"/>
        <v>3.7000000000000005E-2</v>
      </c>
      <c r="D789">
        <v>1</v>
      </c>
    </row>
    <row r="790" spans="1:4" x14ac:dyDescent="0.25">
      <c r="A790" s="3">
        <v>6</v>
      </c>
      <c r="B790" t="s">
        <v>423</v>
      </c>
      <c r="C790" s="4">
        <f t="shared" si="19"/>
        <v>3.7000000000000005E-2</v>
      </c>
      <c r="D790">
        <v>1</v>
      </c>
    </row>
    <row r="791" spans="1:4" x14ac:dyDescent="0.25">
      <c r="A791" s="3">
        <v>7</v>
      </c>
      <c r="B791" t="s">
        <v>424</v>
      </c>
      <c r="C791" s="4">
        <f t="shared" si="19"/>
        <v>3.7000000000000005E-2</v>
      </c>
      <c r="D791">
        <v>1</v>
      </c>
    </row>
    <row r="792" spans="1:4" x14ac:dyDescent="0.25">
      <c r="A792" s="3">
        <v>8</v>
      </c>
      <c r="B792" t="s">
        <v>425</v>
      </c>
      <c r="C792" s="4">
        <f t="shared" si="19"/>
        <v>3.7000000000000005E-2</v>
      </c>
      <c r="D792">
        <v>1</v>
      </c>
    </row>
    <row r="793" spans="1:4" x14ac:dyDescent="0.25">
      <c r="A793" s="3">
        <v>9</v>
      </c>
      <c r="B793" t="s">
        <v>426</v>
      </c>
      <c r="C793" s="4">
        <f t="shared" si="19"/>
        <v>3.7000000000000005E-2</v>
      </c>
      <c r="D793">
        <v>1</v>
      </c>
    </row>
    <row r="794" spans="1:4" x14ac:dyDescent="0.25">
      <c r="A794" s="3">
        <v>10</v>
      </c>
      <c r="B794" t="s">
        <v>427</v>
      </c>
      <c r="C794" s="4">
        <f t="shared" si="19"/>
        <v>3.7000000000000005E-2</v>
      </c>
      <c r="D794">
        <v>1</v>
      </c>
    </row>
    <row r="795" spans="1:4" x14ac:dyDescent="0.25">
      <c r="A795" s="3">
        <v>11</v>
      </c>
      <c r="B795" t="s">
        <v>428</v>
      </c>
      <c r="C795" s="4">
        <f t="shared" si="19"/>
        <v>3.7000000000000005E-2</v>
      </c>
      <c r="D795">
        <v>1</v>
      </c>
    </row>
    <row r="796" spans="1:4" x14ac:dyDescent="0.25">
      <c r="A796" s="3">
        <v>12</v>
      </c>
      <c r="B796" t="s">
        <v>429</v>
      </c>
      <c r="C796" s="4">
        <f t="shared" si="19"/>
        <v>3.7000000000000005E-2</v>
      </c>
      <c r="D796">
        <v>1</v>
      </c>
    </row>
    <row r="797" spans="1:4" x14ac:dyDescent="0.25">
      <c r="A797" s="3">
        <v>13</v>
      </c>
      <c r="B797" t="s">
        <v>430</v>
      </c>
      <c r="C797" s="4">
        <f t="shared" si="19"/>
        <v>3.7000000000000005E-2</v>
      </c>
      <c r="D797">
        <v>1</v>
      </c>
    </row>
    <row r="798" spans="1:4" x14ac:dyDescent="0.25">
      <c r="A798" s="3">
        <v>14</v>
      </c>
      <c r="B798" t="s">
        <v>431</v>
      </c>
      <c r="C798" s="4">
        <f t="shared" si="19"/>
        <v>3.7000000000000005E-2</v>
      </c>
      <c r="D798">
        <v>1</v>
      </c>
    </row>
    <row r="799" spans="1:4" x14ac:dyDescent="0.25">
      <c r="A799" s="3">
        <v>15</v>
      </c>
      <c r="B799" t="s">
        <v>432</v>
      </c>
      <c r="C799" s="4">
        <f t="shared" si="19"/>
        <v>3.7000000000000005E-2</v>
      </c>
      <c r="D799">
        <v>1</v>
      </c>
    </row>
    <row r="800" spans="1:4" x14ac:dyDescent="0.25">
      <c r="A800" s="3">
        <v>16</v>
      </c>
      <c r="B800" t="s">
        <v>433</v>
      </c>
      <c r="C800" s="4">
        <f t="shared" si="19"/>
        <v>3.7000000000000005E-2</v>
      </c>
      <c r="D800">
        <v>1</v>
      </c>
    </row>
    <row r="801" spans="1:4" x14ac:dyDescent="0.25">
      <c r="A801" s="3">
        <v>17</v>
      </c>
      <c r="B801" t="s">
        <v>434</v>
      </c>
      <c r="C801" s="4">
        <f t="shared" si="19"/>
        <v>3.7000000000000005E-2</v>
      </c>
      <c r="D801">
        <v>1</v>
      </c>
    </row>
    <row r="802" spans="1:4" x14ac:dyDescent="0.25">
      <c r="A802" s="3">
        <v>18</v>
      </c>
      <c r="B802" t="s">
        <v>435</v>
      </c>
      <c r="C802" s="4">
        <f t="shared" si="19"/>
        <v>3.7000000000000005E-2</v>
      </c>
      <c r="D802">
        <v>1</v>
      </c>
    </row>
    <row r="803" spans="1:4" x14ac:dyDescent="0.25">
      <c r="A803" s="3">
        <v>19</v>
      </c>
      <c r="B803" t="s">
        <v>436</v>
      </c>
      <c r="C803" s="4">
        <f t="shared" si="19"/>
        <v>3.7000000000000005E-2</v>
      </c>
      <c r="D803">
        <v>1</v>
      </c>
    </row>
    <row r="804" spans="1:4" x14ac:dyDescent="0.25">
      <c r="A804" s="3">
        <v>20</v>
      </c>
      <c r="B804" t="s">
        <v>437</v>
      </c>
      <c r="C804" s="4">
        <f t="shared" si="19"/>
        <v>3.7000000000000005E-2</v>
      </c>
      <c r="D804">
        <v>1</v>
      </c>
    </row>
    <row r="805" spans="1:4" x14ac:dyDescent="0.25">
      <c r="A805" s="3">
        <v>21</v>
      </c>
      <c r="B805" t="s">
        <v>438</v>
      </c>
      <c r="C805" s="4">
        <f t="shared" si="19"/>
        <v>3.7000000000000005E-2</v>
      </c>
      <c r="D805">
        <v>1</v>
      </c>
    </row>
    <row r="806" spans="1:4" x14ac:dyDescent="0.25">
      <c r="A806" s="3">
        <v>22</v>
      </c>
      <c r="B806" t="s">
        <v>439</v>
      </c>
      <c r="C806" s="4">
        <f t="shared" si="19"/>
        <v>3.7000000000000005E-2</v>
      </c>
      <c r="D806">
        <v>1</v>
      </c>
    </row>
    <row r="807" spans="1:4" x14ac:dyDescent="0.25">
      <c r="A807" s="3">
        <v>23</v>
      </c>
      <c r="B807" t="s">
        <v>58</v>
      </c>
      <c r="C807" s="4">
        <f t="shared" si="19"/>
        <v>3.7000000000000005E-2</v>
      </c>
      <c r="D807">
        <v>1</v>
      </c>
    </row>
    <row r="808" spans="1:4" x14ac:dyDescent="0.25">
      <c r="A808" s="3">
        <v>24</v>
      </c>
      <c r="B808" t="s">
        <v>440</v>
      </c>
      <c r="C808" s="4">
        <f t="shared" si="19"/>
        <v>3.7000000000000005E-2</v>
      </c>
      <c r="D808">
        <v>1</v>
      </c>
    </row>
    <row r="809" spans="1:4" x14ac:dyDescent="0.25">
      <c r="A809" s="3">
        <v>25</v>
      </c>
      <c r="B809" t="s">
        <v>441</v>
      </c>
      <c r="C809" s="4">
        <f t="shared" si="19"/>
        <v>3.7000000000000005E-2</v>
      </c>
      <c r="D809">
        <v>1</v>
      </c>
    </row>
    <row r="810" spans="1:4" x14ac:dyDescent="0.25">
      <c r="A810" s="3">
        <v>26</v>
      </c>
      <c r="B810" t="s">
        <v>442</v>
      </c>
      <c r="C810" s="4">
        <f t="shared" si="19"/>
        <v>3.7000000000000005E-2</v>
      </c>
      <c r="D810">
        <v>1</v>
      </c>
    </row>
    <row r="811" spans="1:4" x14ac:dyDescent="0.25">
      <c r="A811" s="3">
        <v>27</v>
      </c>
      <c r="B811" t="s">
        <v>443</v>
      </c>
      <c r="C811" s="4">
        <f t="shared" si="19"/>
        <v>3.7000000000000005E-2</v>
      </c>
      <c r="D811">
        <v>1</v>
      </c>
    </row>
    <row r="816" spans="1:4" x14ac:dyDescent="0.25">
      <c r="A816" s="1">
        <v>44</v>
      </c>
      <c r="B816" s="1" t="s">
        <v>444</v>
      </c>
    </row>
    <row r="818" spans="1:4" x14ac:dyDescent="0.25">
      <c r="B818" s="2" t="s">
        <v>1</v>
      </c>
      <c r="C818" s="2" t="s">
        <v>2</v>
      </c>
      <c r="D818" s="2" t="s">
        <v>3</v>
      </c>
    </row>
    <row r="819" spans="1:4" x14ac:dyDescent="0.25">
      <c r="A819" s="3">
        <v>1</v>
      </c>
      <c r="B819" t="s">
        <v>12</v>
      </c>
      <c r="C819" s="4">
        <f>35.59 / 100</f>
        <v>0.35590000000000005</v>
      </c>
      <c r="D819">
        <v>21</v>
      </c>
    </row>
    <row r="820" spans="1:4" x14ac:dyDescent="0.25">
      <c r="A820" s="3">
        <v>2</v>
      </c>
      <c r="B820" t="s">
        <v>13</v>
      </c>
      <c r="C820" s="4">
        <f>64.41 / 100</f>
        <v>0.64410000000000001</v>
      </c>
      <c r="D820">
        <v>38</v>
      </c>
    </row>
    <row r="825" spans="1:4" x14ac:dyDescent="0.25">
      <c r="A825" s="1">
        <v>45</v>
      </c>
      <c r="B825" s="1" t="s">
        <v>395</v>
      </c>
    </row>
    <row r="827" spans="1:4" x14ac:dyDescent="0.25">
      <c r="B827" s="2" t="s">
        <v>1</v>
      </c>
      <c r="C827" s="2" t="s">
        <v>2</v>
      </c>
      <c r="D827" s="2" t="s">
        <v>3</v>
      </c>
    </row>
    <row r="828" spans="1:4" x14ac:dyDescent="0.25">
      <c r="A828" s="3">
        <v>1</v>
      </c>
      <c r="B828" t="s">
        <v>445</v>
      </c>
      <c r="C828" s="4">
        <f>13.33 / 100</f>
        <v>0.1333</v>
      </c>
      <c r="D828">
        <v>4</v>
      </c>
    </row>
    <row r="829" spans="1:4" x14ac:dyDescent="0.25">
      <c r="A829" s="3">
        <v>2</v>
      </c>
      <c r="B829" t="s">
        <v>396</v>
      </c>
      <c r="C829" s="4">
        <f>10 / 100</f>
        <v>0.1</v>
      </c>
      <c r="D829">
        <v>3</v>
      </c>
    </row>
    <row r="830" spans="1:4" x14ac:dyDescent="0.25">
      <c r="A830" s="3">
        <v>3</v>
      </c>
      <c r="B830" t="s">
        <v>398</v>
      </c>
      <c r="C830" s="4">
        <f>10 / 100</f>
        <v>0.1</v>
      </c>
      <c r="D830">
        <v>3</v>
      </c>
    </row>
    <row r="831" spans="1:4" x14ac:dyDescent="0.25">
      <c r="A831" s="3">
        <v>4</v>
      </c>
      <c r="B831" t="s">
        <v>446</v>
      </c>
      <c r="C831" s="4">
        <f>6.67 / 100</f>
        <v>6.6699999999999995E-2</v>
      </c>
      <c r="D831">
        <v>2</v>
      </c>
    </row>
    <row r="832" spans="1:4" x14ac:dyDescent="0.25">
      <c r="A832" s="3">
        <v>5</v>
      </c>
      <c r="B832" t="s">
        <v>447</v>
      </c>
      <c r="C832" s="4">
        <f t="shared" ref="C832:C849" si="20">3.33 / 100</f>
        <v>3.3300000000000003E-2</v>
      </c>
      <c r="D832">
        <v>1</v>
      </c>
    </row>
    <row r="833" spans="1:4" x14ac:dyDescent="0.25">
      <c r="A833" s="3">
        <v>6</v>
      </c>
      <c r="B833" t="s">
        <v>448</v>
      </c>
      <c r="C833" s="4">
        <f t="shared" si="20"/>
        <v>3.3300000000000003E-2</v>
      </c>
      <c r="D833">
        <v>1</v>
      </c>
    </row>
    <row r="834" spans="1:4" x14ac:dyDescent="0.25">
      <c r="A834" s="3">
        <v>7</v>
      </c>
      <c r="B834" t="s">
        <v>449</v>
      </c>
      <c r="C834" s="4">
        <f t="shared" si="20"/>
        <v>3.3300000000000003E-2</v>
      </c>
      <c r="D834">
        <v>1</v>
      </c>
    </row>
    <row r="835" spans="1:4" x14ac:dyDescent="0.25">
      <c r="A835" s="3">
        <v>8</v>
      </c>
      <c r="B835" t="s">
        <v>450</v>
      </c>
      <c r="C835" s="4">
        <f t="shared" si="20"/>
        <v>3.3300000000000003E-2</v>
      </c>
      <c r="D835">
        <v>1</v>
      </c>
    </row>
    <row r="836" spans="1:4" x14ac:dyDescent="0.25">
      <c r="A836" s="3">
        <v>9</v>
      </c>
      <c r="B836" t="s">
        <v>451</v>
      </c>
      <c r="C836" s="4">
        <f t="shared" si="20"/>
        <v>3.3300000000000003E-2</v>
      </c>
      <c r="D836">
        <v>1</v>
      </c>
    </row>
    <row r="837" spans="1:4" x14ac:dyDescent="0.25">
      <c r="A837" s="3">
        <v>10</v>
      </c>
      <c r="B837" t="s">
        <v>452</v>
      </c>
      <c r="C837" s="4">
        <f t="shared" si="20"/>
        <v>3.3300000000000003E-2</v>
      </c>
      <c r="D837">
        <v>1</v>
      </c>
    </row>
    <row r="838" spans="1:4" x14ac:dyDescent="0.25">
      <c r="A838" s="3">
        <v>11</v>
      </c>
      <c r="B838" t="s">
        <v>453</v>
      </c>
      <c r="C838" s="4">
        <f t="shared" si="20"/>
        <v>3.3300000000000003E-2</v>
      </c>
      <c r="D838">
        <v>1</v>
      </c>
    </row>
    <row r="839" spans="1:4" x14ac:dyDescent="0.25">
      <c r="A839" s="3">
        <v>12</v>
      </c>
      <c r="B839" t="s">
        <v>454</v>
      </c>
      <c r="C839" s="4">
        <f t="shared" si="20"/>
        <v>3.3300000000000003E-2</v>
      </c>
      <c r="D839">
        <v>1</v>
      </c>
    </row>
    <row r="840" spans="1:4" x14ac:dyDescent="0.25">
      <c r="A840" s="3">
        <v>13</v>
      </c>
      <c r="B840" t="s">
        <v>455</v>
      </c>
      <c r="C840" s="4">
        <f t="shared" si="20"/>
        <v>3.3300000000000003E-2</v>
      </c>
      <c r="D840">
        <v>1</v>
      </c>
    </row>
    <row r="841" spans="1:4" x14ac:dyDescent="0.25">
      <c r="A841" s="3">
        <v>14</v>
      </c>
      <c r="B841" t="s">
        <v>456</v>
      </c>
      <c r="C841" s="4">
        <f t="shared" si="20"/>
        <v>3.3300000000000003E-2</v>
      </c>
      <c r="D841">
        <v>1</v>
      </c>
    </row>
    <row r="842" spans="1:4" x14ac:dyDescent="0.25">
      <c r="A842" s="3">
        <v>15</v>
      </c>
      <c r="B842" t="s">
        <v>457</v>
      </c>
      <c r="C842" s="4">
        <f t="shared" si="20"/>
        <v>3.3300000000000003E-2</v>
      </c>
      <c r="D842">
        <v>1</v>
      </c>
    </row>
    <row r="843" spans="1:4" x14ac:dyDescent="0.25">
      <c r="A843" s="3">
        <v>16</v>
      </c>
      <c r="B843" t="s">
        <v>458</v>
      </c>
      <c r="C843" s="4">
        <f t="shared" si="20"/>
        <v>3.3300000000000003E-2</v>
      </c>
      <c r="D843">
        <v>1</v>
      </c>
    </row>
    <row r="844" spans="1:4" x14ac:dyDescent="0.25">
      <c r="A844" s="3">
        <v>17</v>
      </c>
      <c r="B844" t="s">
        <v>397</v>
      </c>
      <c r="C844" s="4">
        <f t="shared" si="20"/>
        <v>3.3300000000000003E-2</v>
      </c>
      <c r="D844">
        <v>1</v>
      </c>
    </row>
    <row r="845" spans="1:4" x14ac:dyDescent="0.25">
      <c r="A845" s="3">
        <v>18</v>
      </c>
      <c r="B845" t="s">
        <v>459</v>
      </c>
      <c r="C845" s="4">
        <f t="shared" si="20"/>
        <v>3.3300000000000003E-2</v>
      </c>
      <c r="D845">
        <v>1</v>
      </c>
    </row>
    <row r="846" spans="1:4" x14ac:dyDescent="0.25">
      <c r="A846" s="3">
        <v>19</v>
      </c>
      <c r="B846" t="s">
        <v>460</v>
      </c>
      <c r="C846" s="4">
        <f t="shared" si="20"/>
        <v>3.3300000000000003E-2</v>
      </c>
      <c r="D846">
        <v>1</v>
      </c>
    </row>
    <row r="847" spans="1:4" x14ac:dyDescent="0.25">
      <c r="A847" s="3">
        <v>20</v>
      </c>
      <c r="B847" t="s">
        <v>461</v>
      </c>
      <c r="C847" s="4">
        <f t="shared" si="20"/>
        <v>3.3300000000000003E-2</v>
      </c>
      <c r="D847">
        <v>1</v>
      </c>
    </row>
    <row r="848" spans="1:4" x14ac:dyDescent="0.25">
      <c r="A848" s="3">
        <v>21</v>
      </c>
      <c r="B848" t="s">
        <v>462</v>
      </c>
      <c r="C848" s="4">
        <f t="shared" si="20"/>
        <v>3.3300000000000003E-2</v>
      </c>
      <c r="D848">
        <v>1</v>
      </c>
    </row>
    <row r="849" spans="1:4" x14ac:dyDescent="0.25">
      <c r="A849" s="3">
        <v>22</v>
      </c>
      <c r="B849" t="s">
        <v>463</v>
      </c>
      <c r="C849" s="4">
        <f t="shared" si="20"/>
        <v>3.3300000000000003E-2</v>
      </c>
      <c r="D849">
        <v>1</v>
      </c>
    </row>
    <row r="854" spans="1:4" x14ac:dyDescent="0.25">
      <c r="A854" s="1">
        <v>46</v>
      </c>
      <c r="B854" s="1" t="s">
        <v>399</v>
      </c>
    </row>
    <row r="856" spans="1:4" x14ac:dyDescent="0.25">
      <c r="B856" s="2" t="s">
        <v>1</v>
      </c>
      <c r="C856" s="2" t="s">
        <v>2</v>
      </c>
      <c r="D856" s="2" t="s">
        <v>3</v>
      </c>
    </row>
    <row r="857" spans="1:4" x14ac:dyDescent="0.25">
      <c r="A857" s="3">
        <v>1</v>
      </c>
      <c r="B857" t="s">
        <v>464</v>
      </c>
      <c r="C857" s="4">
        <f t="shared" ref="C857:C874" si="21">5.56 / 100</f>
        <v>5.5599999999999997E-2</v>
      </c>
      <c r="D857">
        <v>1</v>
      </c>
    </row>
    <row r="858" spans="1:4" x14ac:dyDescent="0.25">
      <c r="A858" s="3">
        <v>2</v>
      </c>
      <c r="B858" t="s">
        <v>465</v>
      </c>
      <c r="C858" s="4">
        <f t="shared" si="21"/>
        <v>5.5599999999999997E-2</v>
      </c>
      <c r="D858">
        <v>1</v>
      </c>
    </row>
    <row r="859" spans="1:4" x14ac:dyDescent="0.25">
      <c r="A859" s="3">
        <v>3</v>
      </c>
      <c r="B859" t="s">
        <v>466</v>
      </c>
      <c r="C859" s="4">
        <f t="shared" si="21"/>
        <v>5.5599999999999997E-2</v>
      </c>
      <c r="D859">
        <v>1</v>
      </c>
    </row>
    <row r="860" spans="1:4" x14ac:dyDescent="0.25">
      <c r="A860" s="3">
        <v>4</v>
      </c>
      <c r="B860" t="s">
        <v>467</v>
      </c>
      <c r="C860" s="4">
        <f t="shared" si="21"/>
        <v>5.5599999999999997E-2</v>
      </c>
      <c r="D860">
        <v>1</v>
      </c>
    </row>
    <row r="861" spans="1:4" x14ac:dyDescent="0.25">
      <c r="A861" s="3">
        <v>5</v>
      </c>
      <c r="B861" t="s">
        <v>468</v>
      </c>
      <c r="C861" s="4">
        <f t="shared" si="21"/>
        <v>5.5599999999999997E-2</v>
      </c>
      <c r="D861">
        <v>1</v>
      </c>
    </row>
    <row r="862" spans="1:4" x14ac:dyDescent="0.25">
      <c r="A862" s="3">
        <v>6</v>
      </c>
      <c r="B862" t="s">
        <v>469</v>
      </c>
      <c r="C862" s="4">
        <f t="shared" si="21"/>
        <v>5.5599999999999997E-2</v>
      </c>
      <c r="D862">
        <v>1</v>
      </c>
    </row>
    <row r="863" spans="1:4" x14ac:dyDescent="0.25">
      <c r="A863" s="3">
        <v>7</v>
      </c>
      <c r="B863" t="s">
        <v>470</v>
      </c>
      <c r="C863" s="4">
        <f t="shared" si="21"/>
        <v>5.5599999999999997E-2</v>
      </c>
      <c r="D863">
        <v>1</v>
      </c>
    </row>
    <row r="864" spans="1:4" x14ac:dyDescent="0.25">
      <c r="A864" s="3">
        <v>8</v>
      </c>
      <c r="B864" t="s">
        <v>471</v>
      </c>
      <c r="C864" s="4">
        <f t="shared" si="21"/>
        <v>5.5599999999999997E-2</v>
      </c>
      <c r="D864">
        <v>1</v>
      </c>
    </row>
    <row r="865" spans="1:4" x14ac:dyDescent="0.25">
      <c r="A865" s="3">
        <v>9</v>
      </c>
      <c r="B865" t="s">
        <v>472</v>
      </c>
      <c r="C865" s="4">
        <f t="shared" si="21"/>
        <v>5.5599999999999997E-2</v>
      </c>
      <c r="D865">
        <v>1</v>
      </c>
    </row>
    <row r="866" spans="1:4" x14ac:dyDescent="0.25">
      <c r="A866" s="3">
        <v>10</v>
      </c>
      <c r="B866" t="s">
        <v>473</v>
      </c>
      <c r="C866" s="4">
        <f t="shared" si="21"/>
        <v>5.5599999999999997E-2</v>
      </c>
      <c r="D866">
        <v>1</v>
      </c>
    </row>
    <row r="867" spans="1:4" x14ac:dyDescent="0.25">
      <c r="A867" s="3">
        <v>11</v>
      </c>
      <c r="B867" t="s">
        <v>474</v>
      </c>
      <c r="C867" s="4">
        <f t="shared" si="21"/>
        <v>5.5599999999999997E-2</v>
      </c>
      <c r="D867">
        <v>1</v>
      </c>
    </row>
    <row r="868" spans="1:4" x14ac:dyDescent="0.25">
      <c r="A868" s="3">
        <v>12</v>
      </c>
      <c r="B868" t="s">
        <v>55</v>
      </c>
      <c r="C868" s="4">
        <f t="shared" si="21"/>
        <v>5.5599999999999997E-2</v>
      </c>
      <c r="D868">
        <v>1</v>
      </c>
    </row>
    <row r="869" spans="1:4" x14ac:dyDescent="0.25">
      <c r="A869" s="3">
        <v>13</v>
      </c>
      <c r="B869" t="s">
        <v>411</v>
      </c>
      <c r="C869" s="4">
        <f t="shared" si="21"/>
        <v>5.5599999999999997E-2</v>
      </c>
      <c r="D869">
        <v>1</v>
      </c>
    </row>
    <row r="870" spans="1:4" x14ac:dyDescent="0.25">
      <c r="A870" s="3">
        <v>14</v>
      </c>
      <c r="B870" t="s">
        <v>58</v>
      </c>
      <c r="C870" s="4">
        <f t="shared" si="21"/>
        <v>5.5599999999999997E-2</v>
      </c>
      <c r="D870">
        <v>1</v>
      </c>
    </row>
    <row r="871" spans="1:4" x14ac:dyDescent="0.25">
      <c r="A871" s="3">
        <v>15</v>
      </c>
      <c r="B871" t="s">
        <v>475</v>
      </c>
      <c r="C871" s="4">
        <f t="shared" si="21"/>
        <v>5.5599999999999997E-2</v>
      </c>
      <c r="D871">
        <v>1</v>
      </c>
    </row>
    <row r="872" spans="1:4" x14ac:dyDescent="0.25">
      <c r="A872" s="3">
        <v>16</v>
      </c>
      <c r="B872" t="s">
        <v>459</v>
      </c>
      <c r="C872" s="4">
        <f t="shared" si="21"/>
        <v>5.5599999999999997E-2</v>
      </c>
      <c r="D872">
        <v>1</v>
      </c>
    </row>
    <row r="873" spans="1:4" x14ac:dyDescent="0.25">
      <c r="A873" s="3">
        <v>17</v>
      </c>
      <c r="B873" t="s">
        <v>476</v>
      </c>
      <c r="C873" s="4">
        <f t="shared" si="21"/>
        <v>5.5599999999999997E-2</v>
      </c>
      <c r="D873">
        <v>1</v>
      </c>
    </row>
    <row r="874" spans="1:4" x14ac:dyDescent="0.25">
      <c r="A874" s="3">
        <v>18</v>
      </c>
      <c r="B874" t="s">
        <v>53</v>
      </c>
      <c r="C874" s="4">
        <f t="shared" si="21"/>
        <v>5.5599999999999997E-2</v>
      </c>
      <c r="D874">
        <v>1</v>
      </c>
    </row>
    <row r="879" spans="1:4" x14ac:dyDescent="0.25">
      <c r="A879" s="1">
        <v>47</v>
      </c>
      <c r="B879" s="1" t="s">
        <v>417</v>
      </c>
    </row>
    <row r="881" spans="1:4" x14ac:dyDescent="0.25">
      <c r="B881" s="2" t="s">
        <v>1</v>
      </c>
      <c r="C881" s="2" t="s">
        <v>2</v>
      </c>
      <c r="D881" s="2" t="s">
        <v>3</v>
      </c>
    </row>
    <row r="882" spans="1:4" x14ac:dyDescent="0.25">
      <c r="A882" s="3">
        <v>1</v>
      </c>
      <c r="B882" t="s">
        <v>477</v>
      </c>
      <c r="C882" s="4">
        <f t="shared" ref="C882:C906" si="22">4 / 100</f>
        <v>0.04</v>
      </c>
      <c r="D882">
        <v>1</v>
      </c>
    </row>
    <row r="883" spans="1:4" x14ac:dyDescent="0.25">
      <c r="A883" s="3">
        <v>2</v>
      </c>
      <c r="B883" t="s">
        <v>478</v>
      </c>
      <c r="C883" s="4">
        <f t="shared" si="22"/>
        <v>0.04</v>
      </c>
      <c r="D883">
        <v>1</v>
      </c>
    </row>
    <row r="884" spans="1:4" x14ac:dyDescent="0.25">
      <c r="A884" s="3">
        <v>3</v>
      </c>
      <c r="B884" t="s">
        <v>479</v>
      </c>
      <c r="C884" s="4">
        <f t="shared" si="22"/>
        <v>0.04</v>
      </c>
      <c r="D884">
        <v>1</v>
      </c>
    </row>
    <row r="885" spans="1:4" x14ac:dyDescent="0.25">
      <c r="A885" s="3">
        <v>4</v>
      </c>
      <c r="B885" t="s">
        <v>141</v>
      </c>
      <c r="C885" s="4">
        <f t="shared" si="22"/>
        <v>0.04</v>
      </c>
      <c r="D885">
        <v>1</v>
      </c>
    </row>
    <row r="886" spans="1:4" x14ac:dyDescent="0.25">
      <c r="A886" s="3">
        <v>5</v>
      </c>
      <c r="B886" t="s">
        <v>480</v>
      </c>
      <c r="C886" s="4">
        <f t="shared" si="22"/>
        <v>0.04</v>
      </c>
      <c r="D886">
        <v>1</v>
      </c>
    </row>
    <row r="887" spans="1:4" x14ac:dyDescent="0.25">
      <c r="A887" s="3">
        <v>6</v>
      </c>
      <c r="B887" t="s">
        <v>481</v>
      </c>
      <c r="C887" s="4">
        <f t="shared" si="22"/>
        <v>0.04</v>
      </c>
      <c r="D887">
        <v>1</v>
      </c>
    </row>
    <row r="888" spans="1:4" x14ac:dyDescent="0.25">
      <c r="A888" s="3">
        <v>7</v>
      </c>
      <c r="B888" t="s">
        <v>482</v>
      </c>
      <c r="C888" s="4">
        <f t="shared" si="22"/>
        <v>0.04</v>
      </c>
      <c r="D888">
        <v>1</v>
      </c>
    </row>
    <row r="889" spans="1:4" x14ac:dyDescent="0.25">
      <c r="A889" s="3">
        <v>8</v>
      </c>
      <c r="B889" t="s">
        <v>483</v>
      </c>
      <c r="C889" s="4">
        <f t="shared" si="22"/>
        <v>0.04</v>
      </c>
      <c r="D889">
        <v>1</v>
      </c>
    </row>
    <row r="890" spans="1:4" x14ac:dyDescent="0.25">
      <c r="A890" s="3">
        <v>9</v>
      </c>
      <c r="B890" t="s">
        <v>428</v>
      </c>
      <c r="C890" s="4">
        <f t="shared" si="22"/>
        <v>0.04</v>
      </c>
      <c r="D890">
        <v>1</v>
      </c>
    </row>
    <row r="891" spans="1:4" x14ac:dyDescent="0.25">
      <c r="A891" s="3">
        <v>10</v>
      </c>
      <c r="B891" t="s">
        <v>484</v>
      </c>
      <c r="C891" s="4">
        <f t="shared" si="22"/>
        <v>0.04</v>
      </c>
      <c r="D891">
        <v>1</v>
      </c>
    </row>
    <row r="892" spans="1:4" x14ac:dyDescent="0.25">
      <c r="A892" s="3">
        <v>11</v>
      </c>
      <c r="B892" t="s">
        <v>485</v>
      </c>
      <c r="C892" s="4">
        <f t="shared" si="22"/>
        <v>0.04</v>
      </c>
      <c r="D892">
        <v>1</v>
      </c>
    </row>
    <row r="893" spans="1:4" x14ac:dyDescent="0.25">
      <c r="A893" s="3">
        <v>12</v>
      </c>
      <c r="B893" t="s">
        <v>486</v>
      </c>
      <c r="C893" s="4">
        <f t="shared" si="22"/>
        <v>0.04</v>
      </c>
      <c r="D893">
        <v>1</v>
      </c>
    </row>
    <row r="894" spans="1:4" x14ac:dyDescent="0.25">
      <c r="A894" s="3">
        <v>13</v>
      </c>
      <c r="B894" t="s">
        <v>487</v>
      </c>
      <c r="C894" s="4">
        <f t="shared" si="22"/>
        <v>0.04</v>
      </c>
      <c r="D894">
        <v>1</v>
      </c>
    </row>
    <row r="895" spans="1:4" x14ac:dyDescent="0.25">
      <c r="A895" s="3">
        <v>14</v>
      </c>
      <c r="B895" t="s">
        <v>488</v>
      </c>
      <c r="C895" s="4">
        <f t="shared" si="22"/>
        <v>0.04</v>
      </c>
      <c r="D895">
        <v>1</v>
      </c>
    </row>
    <row r="896" spans="1:4" x14ac:dyDescent="0.25">
      <c r="A896" s="3">
        <v>15</v>
      </c>
      <c r="B896" t="s">
        <v>489</v>
      </c>
      <c r="C896" s="4">
        <f t="shared" si="22"/>
        <v>0.04</v>
      </c>
      <c r="D896">
        <v>1</v>
      </c>
    </row>
    <row r="897" spans="1:4" x14ac:dyDescent="0.25">
      <c r="A897" s="3">
        <v>16</v>
      </c>
      <c r="B897" t="s">
        <v>490</v>
      </c>
      <c r="C897" s="4">
        <f t="shared" si="22"/>
        <v>0.04</v>
      </c>
      <c r="D897">
        <v>1</v>
      </c>
    </row>
    <row r="898" spans="1:4" x14ac:dyDescent="0.25">
      <c r="A898" s="3">
        <v>17</v>
      </c>
      <c r="B898" t="s">
        <v>55</v>
      </c>
      <c r="C898" s="4">
        <f t="shared" si="22"/>
        <v>0.04</v>
      </c>
      <c r="D898">
        <v>1</v>
      </c>
    </row>
    <row r="899" spans="1:4" x14ac:dyDescent="0.25">
      <c r="A899" s="3">
        <v>18</v>
      </c>
      <c r="B899" t="s">
        <v>491</v>
      </c>
      <c r="C899" s="4">
        <f t="shared" si="22"/>
        <v>0.04</v>
      </c>
      <c r="D899">
        <v>1</v>
      </c>
    </row>
    <row r="900" spans="1:4" x14ac:dyDescent="0.25">
      <c r="A900" s="3">
        <v>19</v>
      </c>
      <c r="B900" t="s">
        <v>492</v>
      </c>
      <c r="C900" s="4">
        <f t="shared" si="22"/>
        <v>0.04</v>
      </c>
      <c r="D900">
        <v>1</v>
      </c>
    </row>
    <row r="901" spans="1:4" x14ac:dyDescent="0.25">
      <c r="A901" s="3">
        <v>20</v>
      </c>
      <c r="B901" t="s">
        <v>493</v>
      </c>
      <c r="C901" s="4">
        <f t="shared" si="22"/>
        <v>0.04</v>
      </c>
      <c r="D901">
        <v>1</v>
      </c>
    </row>
    <row r="902" spans="1:4" x14ac:dyDescent="0.25">
      <c r="A902" s="3">
        <v>21</v>
      </c>
      <c r="B902" t="s">
        <v>494</v>
      </c>
      <c r="C902" s="4">
        <f t="shared" si="22"/>
        <v>0.04</v>
      </c>
      <c r="D902">
        <v>1</v>
      </c>
    </row>
    <row r="903" spans="1:4" x14ac:dyDescent="0.25">
      <c r="A903" s="3">
        <v>22</v>
      </c>
      <c r="B903" t="s">
        <v>58</v>
      </c>
      <c r="C903" s="4">
        <f t="shared" si="22"/>
        <v>0.04</v>
      </c>
      <c r="D903">
        <v>1</v>
      </c>
    </row>
    <row r="904" spans="1:4" x14ac:dyDescent="0.25">
      <c r="A904" s="3">
        <v>23</v>
      </c>
      <c r="B904" t="s">
        <v>495</v>
      </c>
      <c r="C904" s="4">
        <f t="shared" si="22"/>
        <v>0.04</v>
      </c>
      <c r="D904">
        <v>1</v>
      </c>
    </row>
    <row r="905" spans="1:4" x14ac:dyDescent="0.25">
      <c r="A905" s="3">
        <v>24</v>
      </c>
      <c r="B905" t="s">
        <v>496</v>
      </c>
      <c r="C905" s="4">
        <f t="shared" si="22"/>
        <v>0.04</v>
      </c>
      <c r="D905">
        <v>1</v>
      </c>
    </row>
    <row r="906" spans="1:4" x14ac:dyDescent="0.25">
      <c r="A906" s="3">
        <v>25</v>
      </c>
      <c r="B906" t="s">
        <v>497</v>
      </c>
      <c r="C906" s="4">
        <f t="shared" si="22"/>
        <v>0.04</v>
      </c>
      <c r="D906">
        <v>1</v>
      </c>
    </row>
    <row r="911" spans="1:4" x14ac:dyDescent="0.25">
      <c r="A911" s="1">
        <v>48</v>
      </c>
      <c r="B911" s="1" t="s">
        <v>498</v>
      </c>
    </row>
    <row r="913" spans="1:4" x14ac:dyDescent="0.25">
      <c r="B913" s="2" t="s">
        <v>1</v>
      </c>
      <c r="C913" s="2" t="s">
        <v>2</v>
      </c>
      <c r="D913" s="2" t="s">
        <v>3</v>
      </c>
    </row>
    <row r="914" spans="1:4" x14ac:dyDescent="0.25">
      <c r="A914" s="3">
        <v>1</v>
      </c>
      <c r="B914" t="s">
        <v>55</v>
      </c>
      <c r="C914" s="4">
        <f>5.88 / 100</f>
        <v>5.8799999999999998E-2</v>
      </c>
      <c r="D914">
        <v>3</v>
      </c>
    </row>
    <row r="915" spans="1:4" x14ac:dyDescent="0.25">
      <c r="A915" s="3">
        <v>2</v>
      </c>
      <c r="B915" t="s">
        <v>68</v>
      </c>
      <c r="C915" s="4">
        <f>3.92 / 100</f>
        <v>3.9199999999999999E-2</v>
      </c>
      <c r="D915">
        <v>2</v>
      </c>
    </row>
    <row r="916" spans="1:4" x14ac:dyDescent="0.25">
      <c r="A916" s="3">
        <v>3</v>
      </c>
      <c r="B916" t="s">
        <v>499</v>
      </c>
      <c r="C916" s="4">
        <f>3.92 / 100</f>
        <v>3.9199999999999999E-2</v>
      </c>
      <c r="D916">
        <v>2</v>
      </c>
    </row>
    <row r="917" spans="1:4" x14ac:dyDescent="0.25">
      <c r="A917" s="3">
        <v>4</v>
      </c>
      <c r="B917" t="s">
        <v>156</v>
      </c>
      <c r="C917" s="4">
        <f>3.92 / 100</f>
        <v>3.9199999999999999E-2</v>
      </c>
      <c r="D917">
        <v>2</v>
      </c>
    </row>
    <row r="918" spans="1:4" x14ac:dyDescent="0.25">
      <c r="A918" s="3">
        <v>5</v>
      </c>
      <c r="B918" t="s">
        <v>500</v>
      </c>
      <c r="C918" s="4">
        <f t="shared" ref="C918:C959" si="23">1.96 / 100</f>
        <v>1.9599999999999999E-2</v>
      </c>
      <c r="D918">
        <v>1</v>
      </c>
    </row>
    <row r="919" spans="1:4" x14ac:dyDescent="0.25">
      <c r="A919" s="3">
        <v>6</v>
      </c>
      <c r="B919" t="s">
        <v>104</v>
      </c>
      <c r="C919" s="4">
        <f t="shared" si="23"/>
        <v>1.9599999999999999E-2</v>
      </c>
      <c r="D919">
        <v>1</v>
      </c>
    </row>
    <row r="920" spans="1:4" x14ac:dyDescent="0.25">
      <c r="A920" s="3">
        <v>7</v>
      </c>
      <c r="B920" t="s">
        <v>501</v>
      </c>
      <c r="C920" s="4">
        <f t="shared" si="23"/>
        <v>1.9599999999999999E-2</v>
      </c>
      <c r="D920">
        <v>1</v>
      </c>
    </row>
    <row r="921" spans="1:4" x14ac:dyDescent="0.25">
      <c r="A921" s="3">
        <v>8</v>
      </c>
      <c r="B921" t="s">
        <v>502</v>
      </c>
      <c r="C921" s="4">
        <f t="shared" si="23"/>
        <v>1.9599999999999999E-2</v>
      </c>
      <c r="D921">
        <v>1</v>
      </c>
    </row>
    <row r="922" spans="1:4" x14ac:dyDescent="0.25">
      <c r="A922" s="3">
        <v>9</v>
      </c>
      <c r="B922" t="s">
        <v>503</v>
      </c>
      <c r="C922" s="4">
        <f t="shared" si="23"/>
        <v>1.9599999999999999E-2</v>
      </c>
      <c r="D922">
        <v>1</v>
      </c>
    </row>
    <row r="923" spans="1:4" x14ac:dyDescent="0.25">
      <c r="A923" s="3">
        <v>10</v>
      </c>
      <c r="B923" t="s">
        <v>504</v>
      </c>
      <c r="C923" s="4">
        <f t="shared" si="23"/>
        <v>1.9599999999999999E-2</v>
      </c>
      <c r="D923">
        <v>1</v>
      </c>
    </row>
    <row r="924" spans="1:4" x14ac:dyDescent="0.25">
      <c r="A924" s="3">
        <v>11</v>
      </c>
      <c r="B924" t="s">
        <v>505</v>
      </c>
      <c r="C924" s="4">
        <f t="shared" si="23"/>
        <v>1.9599999999999999E-2</v>
      </c>
      <c r="D924">
        <v>1</v>
      </c>
    </row>
    <row r="925" spans="1:4" x14ac:dyDescent="0.25">
      <c r="A925" s="3">
        <v>12</v>
      </c>
      <c r="B925" t="s">
        <v>65</v>
      </c>
      <c r="C925" s="4">
        <f t="shared" si="23"/>
        <v>1.9599999999999999E-2</v>
      </c>
      <c r="D925">
        <v>1</v>
      </c>
    </row>
    <row r="926" spans="1:4" x14ac:dyDescent="0.25">
      <c r="A926" s="3">
        <v>13</v>
      </c>
      <c r="B926" t="s">
        <v>506</v>
      </c>
      <c r="C926" s="4">
        <f t="shared" si="23"/>
        <v>1.9599999999999999E-2</v>
      </c>
      <c r="D926">
        <v>1</v>
      </c>
    </row>
    <row r="927" spans="1:4" x14ac:dyDescent="0.25">
      <c r="A927" s="3">
        <v>14</v>
      </c>
      <c r="B927" t="s">
        <v>507</v>
      </c>
      <c r="C927" s="4">
        <f t="shared" si="23"/>
        <v>1.9599999999999999E-2</v>
      </c>
      <c r="D927">
        <v>1</v>
      </c>
    </row>
    <row r="928" spans="1:4" x14ac:dyDescent="0.25">
      <c r="A928" s="3">
        <v>15</v>
      </c>
      <c r="B928" t="s">
        <v>508</v>
      </c>
      <c r="C928" s="4">
        <f t="shared" si="23"/>
        <v>1.9599999999999999E-2</v>
      </c>
      <c r="D928">
        <v>1</v>
      </c>
    </row>
    <row r="929" spans="1:4" x14ac:dyDescent="0.25">
      <c r="A929" s="3">
        <v>16</v>
      </c>
      <c r="B929" t="s">
        <v>509</v>
      </c>
      <c r="C929" s="4">
        <f t="shared" si="23"/>
        <v>1.9599999999999999E-2</v>
      </c>
      <c r="D929">
        <v>1</v>
      </c>
    </row>
    <row r="930" spans="1:4" x14ac:dyDescent="0.25">
      <c r="A930" s="3">
        <v>17</v>
      </c>
      <c r="B930" t="s">
        <v>510</v>
      </c>
      <c r="C930" s="4">
        <f t="shared" si="23"/>
        <v>1.9599999999999999E-2</v>
      </c>
      <c r="D930">
        <v>1</v>
      </c>
    </row>
    <row r="931" spans="1:4" x14ac:dyDescent="0.25">
      <c r="A931" s="3">
        <v>18</v>
      </c>
      <c r="B931" t="s">
        <v>511</v>
      </c>
      <c r="C931" s="4">
        <f t="shared" si="23"/>
        <v>1.9599999999999999E-2</v>
      </c>
      <c r="D931">
        <v>1</v>
      </c>
    </row>
    <row r="932" spans="1:4" x14ac:dyDescent="0.25">
      <c r="A932" s="3">
        <v>19</v>
      </c>
      <c r="B932" t="s">
        <v>512</v>
      </c>
      <c r="C932" s="4">
        <f t="shared" si="23"/>
        <v>1.9599999999999999E-2</v>
      </c>
      <c r="D932">
        <v>1</v>
      </c>
    </row>
    <row r="933" spans="1:4" x14ac:dyDescent="0.25">
      <c r="A933" s="3">
        <v>20</v>
      </c>
      <c r="B933" t="s">
        <v>513</v>
      </c>
      <c r="C933" s="4">
        <f t="shared" si="23"/>
        <v>1.9599999999999999E-2</v>
      </c>
      <c r="D933">
        <v>1</v>
      </c>
    </row>
    <row r="934" spans="1:4" x14ac:dyDescent="0.25">
      <c r="A934" s="3">
        <v>21</v>
      </c>
      <c r="B934" t="s">
        <v>514</v>
      </c>
      <c r="C934" s="4">
        <f t="shared" si="23"/>
        <v>1.9599999999999999E-2</v>
      </c>
      <c r="D934">
        <v>1</v>
      </c>
    </row>
    <row r="935" spans="1:4" x14ac:dyDescent="0.25">
      <c r="A935" s="3">
        <v>22</v>
      </c>
      <c r="B935" t="s">
        <v>515</v>
      </c>
      <c r="C935" s="4">
        <f t="shared" si="23"/>
        <v>1.9599999999999999E-2</v>
      </c>
      <c r="D935">
        <v>1</v>
      </c>
    </row>
    <row r="936" spans="1:4" x14ac:dyDescent="0.25">
      <c r="A936" s="3">
        <v>23</v>
      </c>
      <c r="B936" t="s">
        <v>516</v>
      </c>
      <c r="C936" s="4">
        <f t="shared" si="23"/>
        <v>1.9599999999999999E-2</v>
      </c>
      <c r="D936">
        <v>1</v>
      </c>
    </row>
    <row r="937" spans="1:4" x14ac:dyDescent="0.25">
      <c r="A937" s="3">
        <v>24</v>
      </c>
      <c r="B937" t="s">
        <v>517</v>
      </c>
      <c r="C937" s="4">
        <f t="shared" si="23"/>
        <v>1.9599999999999999E-2</v>
      </c>
      <c r="D937">
        <v>1</v>
      </c>
    </row>
    <row r="938" spans="1:4" x14ac:dyDescent="0.25">
      <c r="A938" s="3">
        <v>25</v>
      </c>
      <c r="B938" t="s">
        <v>80</v>
      </c>
      <c r="C938" s="4">
        <f t="shared" si="23"/>
        <v>1.9599999999999999E-2</v>
      </c>
      <c r="D938">
        <v>1</v>
      </c>
    </row>
    <row r="939" spans="1:4" x14ac:dyDescent="0.25">
      <c r="A939" s="3">
        <v>26</v>
      </c>
      <c r="B939" t="s">
        <v>518</v>
      </c>
      <c r="C939" s="4">
        <f t="shared" si="23"/>
        <v>1.9599999999999999E-2</v>
      </c>
      <c r="D939">
        <v>1</v>
      </c>
    </row>
    <row r="940" spans="1:4" x14ac:dyDescent="0.25">
      <c r="A940" s="3">
        <v>27</v>
      </c>
      <c r="B940" t="s">
        <v>519</v>
      </c>
      <c r="C940" s="4">
        <f t="shared" si="23"/>
        <v>1.9599999999999999E-2</v>
      </c>
      <c r="D940">
        <v>1</v>
      </c>
    </row>
    <row r="941" spans="1:4" x14ac:dyDescent="0.25">
      <c r="A941" s="3">
        <v>28</v>
      </c>
      <c r="B941" t="s">
        <v>520</v>
      </c>
      <c r="C941" s="4">
        <f t="shared" si="23"/>
        <v>1.9599999999999999E-2</v>
      </c>
      <c r="D941">
        <v>1</v>
      </c>
    </row>
    <row r="942" spans="1:4" x14ac:dyDescent="0.25">
      <c r="A942" s="3">
        <v>29</v>
      </c>
      <c r="B942" t="s">
        <v>521</v>
      </c>
      <c r="C942" s="4">
        <f t="shared" si="23"/>
        <v>1.9599999999999999E-2</v>
      </c>
      <c r="D942">
        <v>1</v>
      </c>
    </row>
    <row r="943" spans="1:4" x14ac:dyDescent="0.25">
      <c r="A943" s="3">
        <v>30</v>
      </c>
      <c r="B943" t="s">
        <v>88</v>
      </c>
      <c r="C943" s="4">
        <f t="shared" si="23"/>
        <v>1.9599999999999999E-2</v>
      </c>
      <c r="D943">
        <v>1</v>
      </c>
    </row>
    <row r="944" spans="1:4" x14ac:dyDescent="0.25">
      <c r="A944" s="3">
        <v>31</v>
      </c>
      <c r="B944" t="s">
        <v>522</v>
      </c>
      <c r="C944" s="4">
        <f t="shared" si="23"/>
        <v>1.9599999999999999E-2</v>
      </c>
      <c r="D944">
        <v>1</v>
      </c>
    </row>
    <row r="945" spans="1:4" x14ac:dyDescent="0.25">
      <c r="A945" s="3">
        <v>32</v>
      </c>
      <c r="B945" t="s">
        <v>89</v>
      </c>
      <c r="C945" s="4">
        <f t="shared" si="23"/>
        <v>1.9599999999999999E-2</v>
      </c>
      <c r="D945">
        <v>1</v>
      </c>
    </row>
    <row r="946" spans="1:4" x14ac:dyDescent="0.25">
      <c r="A946" s="3">
        <v>33</v>
      </c>
      <c r="B946" t="s">
        <v>523</v>
      </c>
      <c r="C946" s="4">
        <f t="shared" si="23"/>
        <v>1.9599999999999999E-2</v>
      </c>
      <c r="D946">
        <v>1</v>
      </c>
    </row>
    <row r="947" spans="1:4" x14ac:dyDescent="0.25">
      <c r="A947" s="3">
        <v>34</v>
      </c>
      <c r="B947" t="s">
        <v>524</v>
      </c>
      <c r="C947" s="4">
        <f t="shared" si="23"/>
        <v>1.9599999999999999E-2</v>
      </c>
      <c r="D947">
        <v>1</v>
      </c>
    </row>
    <row r="948" spans="1:4" x14ac:dyDescent="0.25">
      <c r="A948" s="3">
        <v>35</v>
      </c>
      <c r="B948" t="s">
        <v>525</v>
      </c>
      <c r="C948" s="4">
        <f t="shared" si="23"/>
        <v>1.9599999999999999E-2</v>
      </c>
      <c r="D948">
        <v>1</v>
      </c>
    </row>
    <row r="949" spans="1:4" x14ac:dyDescent="0.25">
      <c r="A949" s="3">
        <v>36</v>
      </c>
      <c r="B949" t="s">
        <v>71</v>
      </c>
      <c r="C949" s="4">
        <f t="shared" si="23"/>
        <v>1.9599999999999999E-2</v>
      </c>
      <c r="D949">
        <v>1</v>
      </c>
    </row>
    <row r="950" spans="1:4" x14ac:dyDescent="0.25">
      <c r="A950" s="3">
        <v>37</v>
      </c>
      <c r="B950" t="s">
        <v>526</v>
      </c>
      <c r="C950" s="4">
        <f t="shared" si="23"/>
        <v>1.9599999999999999E-2</v>
      </c>
      <c r="D950">
        <v>1</v>
      </c>
    </row>
    <row r="951" spans="1:4" x14ac:dyDescent="0.25">
      <c r="A951" s="3">
        <v>38</v>
      </c>
      <c r="B951" t="s">
        <v>58</v>
      </c>
      <c r="C951" s="4">
        <f t="shared" si="23"/>
        <v>1.9599999999999999E-2</v>
      </c>
      <c r="D951">
        <v>1</v>
      </c>
    </row>
    <row r="952" spans="1:4" x14ac:dyDescent="0.25">
      <c r="A952" s="3">
        <v>39</v>
      </c>
      <c r="B952" t="s">
        <v>527</v>
      </c>
      <c r="C952" s="4">
        <f t="shared" si="23"/>
        <v>1.9599999999999999E-2</v>
      </c>
      <c r="D952">
        <v>1</v>
      </c>
    </row>
    <row r="953" spans="1:4" x14ac:dyDescent="0.25">
      <c r="A953" s="3">
        <v>40</v>
      </c>
      <c r="B953" t="s">
        <v>528</v>
      </c>
      <c r="C953" s="4">
        <f t="shared" si="23"/>
        <v>1.9599999999999999E-2</v>
      </c>
      <c r="D953">
        <v>1</v>
      </c>
    </row>
    <row r="954" spans="1:4" x14ac:dyDescent="0.25">
      <c r="A954" s="3">
        <v>41</v>
      </c>
      <c r="B954" t="s">
        <v>529</v>
      </c>
      <c r="C954" s="4">
        <f t="shared" si="23"/>
        <v>1.9599999999999999E-2</v>
      </c>
      <c r="D954">
        <v>1</v>
      </c>
    </row>
    <row r="955" spans="1:4" x14ac:dyDescent="0.25">
      <c r="A955" s="3">
        <v>42</v>
      </c>
      <c r="B955" t="s">
        <v>530</v>
      </c>
      <c r="C955" s="4">
        <f t="shared" si="23"/>
        <v>1.9599999999999999E-2</v>
      </c>
      <c r="D955">
        <v>1</v>
      </c>
    </row>
    <row r="956" spans="1:4" x14ac:dyDescent="0.25">
      <c r="A956" s="3">
        <v>43</v>
      </c>
      <c r="B956" t="s">
        <v>531</v>
      </c>
      <c r="C956" s="4">
        <f t="shared" si="23"/>
        <v>1.9599999999999999E-2</v>
      </c>
      <c r="D956">
        <v>1</v>
      </c>
    </row>
    <row r="957" spans="1:4" x14ac:dyDescent="0.25">
      <c r="A957" s="3">
        <v>44</v>
      </c>
      <c r="B957" t="s">
        <v>532</v>
      </c>
      <c r="C957" s="4">
        <f t="shared" si="23"/>
        <v>1.9599999999999999E-2</v>
      </c>
      <c r="D957">
        <v>1</v>
      </c>
    </row>
    <row r="958" spans="1:4" x14ac:dyDescent="0.25">
      <c r="A958" s="3">
        <v>45</v>
      </c>
      <c r="B958" t="s">
        <v>428</v>
      </c>
      <c r="C958" s="4">
        <f t="shared" si="23"/>
        <v>1.9599999999999999E-2</v>
      </c>
      <c r="D958">
        <v>1</v>
      </c>
    </row>
    <row r="959" spans="1:4" x14ac:dyDescent="0.25">
      <c r="A959" s="3">
        <v>46</v>
      </c>
      <c r="B959" t="s">
        <v>533</v>
      </c>
      <c r="C959" s="4">
        <f t="shared" si="23"/>
        <v>1.9599999999999999E-2</v>
      </c>
      <c r="D959">
        <v>1</v>
      </c>
    </row>
    <row r="964" spans="1:4" x14ac:dyDescent="0.25">
      <c r="A964" s="1">
        <v>49</v>
      </c>
      <c r="B964" s="1" t="s">
        <v>534</v>
      </c>
    </row>
    <row r="966" spans="1:4" x14ac:dyDescent="0.25">
      <c r="B966" s="2" t="s">
        <v>1</v>
      </c>
      <c r="C966" s="2" t="s">
        <v>2</v>
      </c>
      <c r="D966" s="2" t="s">
        <v>3</v>
      </c>
    </row>
    <row r="967" spans="1:4" x14ac:dyDescent="0.25">
      <c r="A967" s="3">
        <v>1</v>
      </c>
      <c r="B967" t="s">
        <v>55</v>
      </c>
      <c r="C967" s="4">
        <f>11.76 / 100</f>
        <v>0.1176</v>
      </c>
      <c r="D967">
        <v>6</v>
      </c>
    </row>
    <row r="968" spans="1:4" x14ac:dyDescent="0.25">
      <c r="A968" s="3">
        <v>2</v>
      </c>
      <c r="B968" t="s">
        <v>85</v>
      </c>
      <c r="C968" s="4">
        <f>5.88 / 100</f>
        <v>5.8799999999999998E-2</v>
      </c>
      <c r="D968">
        <v>3</v>
      </c>
    </row>
    <row r="969" spans="1:4" x14ac:dyDescent="0.25">
      <c r="A969" s="3">
        <v>3</v>
      </c>
      <c r="B969" t="s">
        <v>68</v>
      </c>
      <c r="C969" s="4">
        <f t="shared" ref="C969:C974" si="24">3.92 / 100</f>
        <v>3.9199999999999999E-2</v>
      </c>
      <c r="D969">
        <v>2</v>
      </c>
    </row>
    <row r="970" spans="1:4" x14ac:dyDescent="0.25">
      <c r="A970" s="3">
        <v>4</v>
      </c>
      <c r="B970" t="s">
        <v>113</v>
      </c>
      <c r="C970" s="4">
        <f t="shared" si="24"/>
        <v>3.9199999999999999E-2</v>
      </c>
      <c r="D970">
        <v>2</v>
      </c>
    </row>
    <row r="971" spans="1:4" x14ac:dyDescent="0.25">
      <c r="A971" s="3">
        <v>5</v>
      </c>
      <c r="B971" t="s">
        <v>65</v>
      </c>
      <c r="C971" s="4">
        <f t="shared" si="24"/>
        <v>3.9199999999999999E-2</v>
      </c>
      <c r="D971">
        <v>2</v>
      </c>
    </row>
    <row r="972" spans="1:4" x14ac:dyDescent="0.25">
      <c r="A972" s="3">
        <v>6</v>
      </c>
      <c r="B972" t="s">
        <v>499</v>
      </c>
      <c r="C972" s="4">
        <f t="shared" si="24"/>
        <v>3.9199999999999999E-2</v>
      </c>
      <c r="D972">
        <v>2</v>
      </c>
    </row>
    <row r="973" spans="1:4" x14ac:dyDescent="0.25">
      <c r="A973" s="3">
        <v>7</v>
      </c>
      <c r="B973" t="s">
        <v>156</v>
      </c>
      <c r="C973" s="4">
        <f t="shared" si="24"/>
        <v>3.9199999999999999E-2</v>
      </c>
      <c r="D973">
        <v>2</v>
      </c>
    </row>
    <row r="974" spans="1:4" x14ac:dyDescent="0.25">
      <c r="A974" s="3">
        <v>8</v>
      </c>
      <c r="B974" t="s">
        <v>57</v>
      </c>
      <c r="C974" s="4">
        <f t="shared" si="24"/>
        <v>3.9199999999999999E-2</v>
      </c>
      <c r="D974">
        <v>2</v>
      </c>
    </row>
    <row r="975" spans="1:4" x14ac:dyDescent="0.25">
      <c r="A975" s="3">
        <v>9</v>
      </c>
      <c r="B975" t="s">
        <v>104</v>
      </c>
      <c r="C975" s="4">
        <f t="shared" ref="C975:C1004" si="25">1.96 / 100</f>
        <v>1.9599999999999999E-2</v>
      </c>
      <c r="D975">
        <v>1</v>
      </c>
    </row>
    <row r="976" spans="1:4" x14ac:dyDescent="0.25">
      <c r="A976" s="3">
        <v>10</v>
      </c>
      <c r="B976" t="s">
        <v>535</v>
      </c>
      <c r="C976" s="4">
        <f t="shared" si="25"/>
        <v>1.9599999999999999E-2</v>
      </c>
      <c r="D976">
        <v>1</v>
      </c>
    </row>
    <row r="977" spans="1:4" x14ac:dyDescent="0.25">
      <c r="A977" s="3">
        <v>11</v>
      </c>
      <c r="B977" t="s">
        <v>536</v>
      </c>
      <c r="C977" s="4">
        <f t="shared" si="25"/>
        <v>1.9599999999999999E-2</v>
      </c>
      <c r="D977">
        <v>1</v>
      </c>
    </row>
    <row r="978" spans="1:4" x14ac:dyDescent="0.25">
      <c r="A978" s="3">
        <v>12</v>
      </c>
      <c r="B978" t="s">
        <v>537</v>
      </c>
      <c r="C978" s="4">
        <f t="shared" si="25"/>
        <v>1.9599999999999999E-2</v>
      </c>
      <c r="D978">
        <v>1</v>
      </c>
    </row>
    <row r="979" spans="1:4" x14ac:dyDescent="0.25">
      <c r="A979" s="3">
        <v>13</v>
      </c>
      <c r="B979" t="s">
        <v>150</v>
      </c>
      <c r="C979" s="4">
        <f t="shared" si="25"/>
        <v>1.9599999999999999E-2</v>
      </c>
      <c r="D979">
        <v>1</v>
      </c>
    </row>
    <row r="980" spans="1:4" x14ac:dyDescent="0.25">
      <c r="A980" s="3">
        <v>14</v>
      </c>
      <c r="B980" t="s">
        <v>509</v>
      </c>
      <c r="C980" s="4">
        <f t="shared" si="25"/>
        <v>1.9599999999999999E-2</v>
      </c>
      <c r="D980">
        <v>1</v>
      </c>
    </row>
    <row r="981" spans="1:4" x14ac:dyDescent="0.25">
      <c r="A981" s="3">
        <v>15</v>
      </c>
      <c r="B981" t="s">
        <v>510</v>
      </c>
      <c r="C981" s="4">
        <f t="shared" si="25"/>
        <v>1.9599999999999999E-2</v>
      </c>
      <c r="D981">
        <v>1</v>
      </c>
    </row>
    <row r="982" spans="1:4" x14ac:dyDescent="0.25">
      <c r="A982" s="3">
        <v>16</v>
      </c>
      <c r="B982" t="s">
        <v>538</v>
      </c>
      <c r="C982" s="4">
        <f t="shared" si="25"/>
        <v>1.9599999999999999E-2</v>
      </c>
      <c r="D982">
        <v>1</v>
      </c>
    </row>
    <row r="983" spans="1:4" x14ac:dyDescent="0.25">
      <c r="A983" s="3">
        <v>17</v>
      </c>
      <c r="B983" t="s">
        <v>539</v>
      </c>
      <c r="C983" s="4">
        <f t="shared" si="25"/>
        <v>1.9599999999999999E-2</v>
      </c>
      <c r="D983">
        <v>1</v>
      </c>
    </row>
    <row r="984" spans="1:4" x14ac:dyDescent="0.25">
      <c r="A984" s="3">
        <v>18</v>
      </c>
      <c r="B984" t="s">
        <v>540</v>
      </c>
      <c r="C984" s="4">
        <f t="shared" si="25"/>
        <v>1.9599999999999999E-2</v>
      </c>
      <c r="D984">
        <v>1</v>
      </c>
    </row>
    <row r="985" spans="1:4" x14ac:dyDescent="0.25">
      <c r="A985" s="3">
        <v>19</v>
      </c>
      <c r="B985" t="s">
        <v>541</v>
      </c>
      <c r="C985" s="4">
        <f t="shared" si="25"/>
        <v>1.9599999999999999E-2</v>
      </c>
      <c r="D985">
        <v>1</v>
      </c>
    </row>
    <row r="986" spans="1:4" x14ac:dyDescent="0.25">
      <c r="A986" s="3">
        <v>20</v>
      </c>
      <c r="B986" t="s">
        <v>515</v>
      </c>
      <c r="C986" s="4">
        <f t="shared" si="25"/>
        <v>1.9599999999999999E-2</v>
      </c>
      <c r="D986">
        <v>1</v>
      </c>
    </row>
    <row r="987" spans="1:4" x14ac:dyDescent="0.25">
      <c r="A987" s="3">
        <v>21</v>
      </c>
      <c r="B987" t="s">
        <v>516</v>
      </c>
      <c r="C987" s="4">
        <f t="shared" si="25"/>
        <v>1.9599999999999999E-2</v>
      </c>
      <c r="D987">
        <v>1</v>
      </c>
    </row>
    <row r="988" spans="1:4" x14ac:dyDescent="0.25">
      <c r="A988" s="3">
        <v>22</v>
      </c>
      <c r="B988" t="s">
        <v>542</v>
      </c>
      <c r="C988" s="4">
        <f t="shared" si="25"/>
        <v>1.9599999999999999E-2</v>
      </c>
      <c r="D988">
        <v>1</v>
      </c>
    </row>
    <row r="989" spans="1:4" x14ac:dyDescent="0.25">
      <c r="A989" s="3">
        <v>23</v>
      </c>
      <c r="B989" t="s">
        <v>543</v>
      </c>
      <c r="C989" s="4">
        <f t="shared" si="25"/>
        <v>1.9599999999999999E-2</v>
      </c>
      <c r="D989">
        <v>1</v>
      </c>
    </row>
    <row r="990" spans="1:4" x14ac:dyDescent="0.25">
      <c r="A990" s="3">
        <v>24</v>
      </c>
      <c r="B990" t="s">
        <v>544</v>
      </c>
      <c r="C990" s="4">
        <f t="shared" si="25"/>
        <v>1.9599999999999999E-2</v>
      </c>
      <c r="D990">
        <v>1</v>
      </c>
    </row>
    <row r="991" spans="1:4" x14ac:dyDescent="0.25">
      <c r="A991" s="3">
        <v>25</v>
      </c>
      <c r="B991" t="s">
        <v>88</v>
      </c>
      <c r="C991" s="4">
        <f t="shared" si="25"/>
        <v>1.9599999999999999E-2</v>
      </c>
      <c r="D991">
        <v>1</v>
      </c>
    </row>
    <row r="992" spans="1:4" x14ac:dyDescent="0.25">
      <c r="A992" s="3">
        <v>26</v>
      </c>
      <c r="B992" t="s">
        <v>545</v>
      </c>
      <c r="C992" s="4">
        <f t="shared" si="25"/>
        <v>1.9599999999999999E-2</v>
      </c>
      <c r="D992">
        <v>1</v>
      </c>
    </row>
    <row r="993" spans="1:4" x14ac:dyDescent="0.25">
      <c r="A993" s="3">
        <v>27</v>
      </c>
      <c r="B993" t="s">
        <v>546</v>
      </c>
      <c r="C993" s="4">
        <f t="shared" si="25"/>
        <v>1.9599999999999999E-2</v>
      </c>
      <c r="D993">
        <v>1</v>
      </c>
    </row>
    <row r="994" spans="1:4" x14ac:dyDescent="0.25">
      <c r="A994" s="3">
        <v>28</v>
      </c>
      <c r="B994" t="s">
        <v>547</v>
      </c>
      <c r="C994" s="4">
        <f t="shared" si="25"/>
        <v>1.9599999999999999E-2</v>
      </c>
      <c r="D994">
        <v>1</v>
      </c>
    </row>
    <row r="995" spans="1:4" x14ac:dyDescent="0.25">
      <c r="A995" s="3">
        <v>29</v>
      </c>
      <c r="B995" t="s">
        <v>71</v>
      </c>
      <c r="C995" s="4">
        <f t="shared" si="25"/>
        <v>1.9599999999999999E-2</v>
      </c>
      <c r="D995">
        <v>1</v>
      </c>
    </row>
    <row r="996" spans="1:4" x14ac:dyDescent="0.25">
      <c r="A996" s="3">
        <v>30</v>
      </c>
      <c r="B996" t="s">
        <v>548</v>
      </c>
      <c r="C996" s="4">
        <f t="shared" si="25"/>
        <v>1.9599999999999999E-2</v>
      </c>
      <c r="D996">
        <v>1</v>
      </c>
    </row>
    <row r="997" spans="1:4" x14ac:dyDescent="0.25">
      <c r="A997" s="3">
        <v>31</v>
      </c>
      <c r="B997" t="s">
        <v>58</v>
      </c>
      <c r="C997" s="4">
        <f t="shared" si="25"/>
        <v>1.9599999999999999E-2</v>
      </c>
      <c r="D997">
        <v>1</v>
      </c>
    </row>
    <row r="998" spans="1:4" x14ac:dyDescent="0.25">
      <c r="A998" s="3">
        <v>32</v>
      </c>
      <c r="B998" t="s">
        <v>549</v>
      </c>
      <c r="C998" s="4">
        <f t="shared" si="25"/>
        <v>1.9599999999999999E-2</v>
      </c>
      <c r="D998">
        <v>1</v>
      </c>
    </row>
    <row r="999" spans="1:4" x14ac:dyDescent="0.25">
      <c r="A999" s="3">
        <v>33</v>
      </c>
      <c r="B999" t="s">
        <v>550</v>
      </c>
      <c r="C999" s="4">
        <f t="shared" si="25"/>
        <v>1.9599999999999999E-2</v>
      </c>
      <c r="D999">
        <v>1</v>
      </c>
    </row>
    <row r="1000" spans="1:4" x14ac:dyDescent="0.25">
      <c r="A1000" s="3">
        <v>34</v>
      </c>
      <c r="B1000" t="s">
        <v>551</v>
      </c>
      <c r="C1000" s="4">
        <f t="shared" si="25"/>
        <v>1.9599999999999999E-2</v>
      </c>
      <c r="D1000">
        <v>1</v>
      </c>
    </row>
    <row r="1001" spans="1:4" x14ac:dyDescent="0.25">
      <c r="A1001" s="3">
        <v>35</v>
      </c>
      <c r="B1001" t="s">
        <v>531</v>
      </c>
      <c r="C1001" s="4">
        <f t="shared" si="25"/>
        <v>1.9599999999999999E-2</v>
      </c>
      <c r="D1001">
        <v>1</v>
      </c>
    </row>
    <row r="1002" spans="1:4" x14ac:dyDescent="0.25">
      <c r="A1002" s="3">
        <v>36</v>
      </c>
      <c r="B1002" t="s">
        <v>53</v>
      </c>
      <c r="C1002" s="4">
        <f t="shared" si="25"/>
        <v>1.9599999999999999E-2</v>
      </c>
      <c r="D1002">
        <v>1</v>
      </c>
    </row>
    <row r="1003" spans="1:4" x14ac:dyDescent="0.25">
      <c r="A1003" s="3">
        <v>37</v>
      </c>
      <c r="B1003" t="s">
        <v>428</v>
      </c>
      <c r="C1003" s="4">
        <f t="shared" si="25"/>
        <v>1.9599999999999999E-2</v>
      </c>
      <c r="D1003">
        <v>1</v>
      </c>
    </row>
    <row r="1004" spans="1:4" x14ac:dyDescent="0.25">
      <c r="A1004" s="3">
        <v>38</v>
      </c>
      <c r="B1004" t="s">
        <v>533</v>
      </c>
      <c r="C1004" s="4">
        <f t="shared" si="25"/>
        <v>1.9599999999999999E-2</v>
      </c>
      <c r="D1004">
        <v>1</v>
      </c>
    </row>
    <row r="1009" spans="1:4" x14ac:dyDescent="0.25">
      <c r="A1009" s="1">
        <v>50</v>
      </c>
      <c r="B1009" s="1" t="s">
        <v>552</v>
      </c>
    </row>
    <row r="1011" spans="1:4" x14ac:dyDescent="0.25">
      <c r="B1011" s="2" t="s">
        <v>1</v>
      </c>
      <c r="C1011" s="2" t="s">
        <v>2</v>
      </c>
      <c r="D1011" s="2" t="s">
        <v>3</v>
      </c>
    </row>
    <row r="1012" spans="1:4" x14ac:dyDescent="0.25">
      <c r="A1012" s="3">
        <v>1</v>
      </c>
      <c r="B1012" t="s">
        <v>55</v>
      </c>
      <c r="C1012" s="4">
        <f>11.76 / 100</f>
        <v>0.1176</v>
      </c>
      <c r="D1012">
        <v>6</v>
      </c>
    </row>
    <row r="1013" spans="1:4" x14ac:dyDescent="0.25">
      <c r="A1013" s="3">
        <v>2</v>
      </c>
      <c r="B1013" t="s">
        <v>68</v>
      </c>
      <c r="C1013" s="4">
        <f>5.88 / 100</f>
        <v>5.8799999999999998E-2</v>
      </c>
      <c r="D1013">
        <v>3</v>
      </c>
    </row>
    <row r="1014" spans="1:4" x14ac:dyDescent="0.25">
      <c r="A1014" s="3">
        <v>3</v>
      </c>
      <c r="B1014" t="s">
        <v>113</v>
      </c>
      <c r="C1014" s="4">
        <f t="shared" ref="C1014:C1019" si="26">3.92 / 100</f>
        <v>3.9199999999999999E-2</v>
      </c>
      <c r="D1014">
        <v>2</v>
      </c>
    </row>
    <row r="1015" spans="1:4" x14ac:dyDescent="0.25">
      <c r="A1015" s="3">
        <v>4</v>
      </c>
      <c r="B1015" t="s">
        <v>428</v>
      </c>
      <c r="C1015" s="4">
        <f t="shared" si="26"/>
        <v>3.9199999999999999E-2</v>
      </c>
      <c r="D1015">
        <v>2</v>
      </c>
    </row>
    <row r="1016" spans="1:4" x14ac:dyDescent="0.25">
      <c r="A1016" s="3">
        <v>5</v>
      </c>
      <c r="B1016" t="s">
        <v>71</v>
      </c>
      <c r="C1016" s="4">
        <f t="shared" si="26"/>
        <v>3.9199999999999999E-2</v>
      </c>
      <c r="D1016">
        <v>2</v>
      </c>
    </row>
    <row r="1017" spans="1:4" x14ac:dyDescent="0.25">
      <c r="A1017" s="3">
        <v>6</v>
      </c>
      <c r="B1017" t="s">
        <v>65</v>
      </c>
      <c r="C1017" s="4">
        <f t="shared" si="26"/>
        <v>3.9199999999999999E-2</v>
      </c>
      <c r="D1017">
        <v>2</v>
      </c>
    </row>
    <row r="1018" spans="1:4" x14ac:dyDescent="0.25">
      <c r="A1018" s="3">
        <v>7</v>
      </c>
      <c r="B1018" t="s">
        <v>85</v>
      </c>
      <c r="C1018" s="4">
        <f t="shared" si="26"/>
        <v>3.9199999999999999E-2</v>
      </c>
      <c r="D1018">
        <v>2</v>
      </c>
    </row>
    <row r="1019" spans="1:4" x14ac:dyDescent="0.25">
      <c r="A1019" s="3">
        <v>8</v>
      </c>
      <c r="B1019" t="s">
        <v>156</v>
      </c>
      <c r="C1019" s="4">
        <f t="shared" si="26"/>
        <v>3.9199999999999999E-2</v>
      </c>
      <c r="D1019">
        <v>2</v>
      </c>
    </row>
    <row r="1020" spans="1:4" x14ac:dyDescent="0.25">
      <c r="A1020" s="3">
        <v>9</v>
      </c>
      <c r="B1020" t="s">
        <v>104</v>
      </c>
      <c r="C1020" s="4">
        <f t="shared" ref="C1020:C1049" si="27">1.96 / 100</f>
        <v>1.9599999999999999E-2</v>
      </c>
      <c r="D1020">
        <v>1</v>
      </c>
    </row>
    <row r="1021" spans="1:4" x14ac:dyDescent="0.25">
      <c r="A1021" s="3">
        <v>10</v>
      </c>
      <c r="B1021" t="s">
        <v>553</v>
      </c>
      <c r="C1021" s="4">
        <f t="shared" si="27"/>
        <v>1.9599999999999999E-2</v>
      </c>
      <c r="D1021">
        <v>1</v>
      </c>
    </row>
    <row r="1022" spans="1:4" x14ac:dyDescent="0.25">
      <c r="A1022" s="3">
        <v>11</v>
      </c>
      <c r="B1022" t="s">
        <v>554</v>
      </c>
      <c r="C1022" s="4">
        <f t="shared" si="27"/>
        <v>1.9599999999999999E-2</v>
      </c>
      <c r="D1022">
        <v>1</v>
      </c>
    </row>
    <row r="1023" spans="1:4" x14ac:dyDescent="0.25">
      <c r="A1023" s="3">
        <v>12</v>
      </c>
      <c r="B1023" t="s">
        <v>555</v>
      </c>
      <c r="C1023" s="4">
        <f t="shared" si="27"/>
        <v>1.9599999999999999E-2</v>
      </c>
      <c r="D1023">
        <v>1</v>
      </c>
    </row>
    <row r="1024" spans="1:4" x14ac:dyDescent="0.25">
      <c r="A1024" s="3">
        <v>13</v>
      </c>
      <c r="B1024" t="s">
        <v>556</v>
      </c>
      <c r="C1024" s="4">
        <f t="shared" si="27"/>
        <v>1.9599999999999999E-2</v>
      </c>
      <c r="D1024">
        <v>1</v>
      </c>
    </row>
    <row r="1025" spans="1:4" x14ac:dyDescent="0.25">
      <c r="A1025" s="3">
        <v>14</v>
      </c>
      <c r="B1025" t="s">
        <v>72</v>
      </c>
      <c r="C1025" s="4">
        <f t="shared" si="27"/>
        <v>1.9599999999999999E-2</v>
      </c>
      <c r="D1025">
        <v>1</v>
      </c>
    </row>
    <row r="1026" spans="1:4" x14ac:dyDescent="0.25">
      <c r="A1026" s="3">
        <v>15</v>
      </c>
      <c r="B1026" t="s">
        <v>557</v>
      </c>
      <c r="C1026" s="4">
        <f t="shared" si="27"/>
        <v>1.9599999999999999E-2</v>
      </c>
      <c r="D1026">
        <v>1</v>
      </c>
    </row>
    <row r="1027" spans="1:4" x14ac:dyDescent="0.25">
      <c r="A1027" s="3">
        <v>16</v>
      </c>
      <c r="B1027" t="s">
        <v>539</v>
      </c>
      <c r="C1027" s="4">
        <f t="shared" si="27"/>
        <v>1.9599999999999999E-2</v>
      </c>
      <c r="D1027">
        <v>1</v>
      </c>
    </row>
    <row r="1028" spans="1:4" x14ac:dyDescent="0.25">
      <c r="A1028" s="3">
        <v>17</v>
      </c>
      <c r="B1028" t="s">
        <v>540</v>
      </c>
      <c r="C1028" s="4">
        <f t="shared" si="27"/>
        <v>1.9599999999999999E-2</v>
      </c>
      <c r="D1028">
        <v>1</v>
      </c>
    </row>
    <row r="1029" spans="1:4" x14ac:dyDescent="0.25">
      <c r="A1029" s="3">
        <v>18</v>
      </c>
      <c r="B1029" t="s">
        <v>558</v>
      </c>
      <c r="C1029" s="4">
        <f t="shared" si="27"/>
        <v>1.9599999999999999E-2</v>
      </c>
      <c r="D1029">
        <v>1</v>
      </c>
    </row>
    <row r="1030" spans="1:4" x14ac:dyDescent="0.25">
      <c r="A1030" s="3">
        <v>19</v>
      </c>
      <c r="B1030" t="s">
        <v>515</v>
      </c>
      <c r="C1030" s="4">
        <f t="shared" si="27"/>
        <v>1.9599999999999999E-2</v>
      </c>
      <c r="D1030">
        <v>1</v>
      </c>
    </row>
    <row r="1031" spans="1:4" x14ac:dyDescent="0.25">
      <c r="A1031" s="3">
        <v>20</v>
      </c>
      <c r="B1031" t="s">
        <v>516</v>
      </c>
      <c r="C1031" s="4">
        <f t="shared" si="27"/>
        <v>1.9599999999999999E-2</v>
      </c>
      <c r="D1031">
        <v>1</v>
      </c>
    </row>
    <row r="1032" spans="1:4" x14ac:dyDescent="0.25">
      <c r="A1032" s="3">
        <v>21</v>
      </c>
      <c r="B1032" t="s">
        <v>559</v>
      </c>
      <c r="C1032" s="4">
        <f t="shared" si="27"/>
        <v>1.9599999999999999E-2</v>
      </c>
      <c r="D1032">
        <v>1</v>
      </c>
    </row>
    <row r="1033" spans="1:4" x14ac:dyDescent="0.25">
      <c r="A1033" s="3">
        <v>22</v>
      </c>
      <c r="B1033" t="s">
        <v>98</v>
      </c>
      <c r="C1033" s="4">
        <f t="shared" si="27"/>
        <v>1.9599999999999999E-2</v>
      </c>
      <c r="D1033">
        <v>1</v>
      </c>
    </row>
    <row r="1034" spans="1:4" x14ac:dyDescent="0.25">
      <c r="A1034" s="3">
        <v>23</v>
      </c>
      <c r="B1034" t="s">
        <v>57</v>
      </c>
      <c r="C1034" s="4">
        <f t="shared" si="27"/>
        <v>1.9599999999999999E-2</v>
      </c>
      <c r="D1034">
        <v>1</v>
      </c>
    </row>
    <row r="1035" spans="1:4" x14ac:dyDescent="0.25">
      <c r="A1035" s="3">
        <v>24</v>
      </c>
      <c r="B1035" t="s">
        <v>560</v>
      </c>
      <c r="C1035" s="4">
        <f t="shared" si="27"/>
        <v>1.9599999999999999E-2</v>
      </c>
      <c r="D1035">
        <v>1</v>
      </c>
    </row>
    <row r="1036" spans="1:4" x14ac:dyDescent="0.25">
      <c r="A1036" s="3">
        <v>25</v>
      </c>
      <c r="B1036" t="s">
        <v>544</v>
      </c>
      <c r="C1036" s="4">
        <f t="shared" si="27"/>
        <v>1.9599999999999999E-2</v>
      </c>
      <c r="D1036">
        <v>1</v>
      </c>
    </row>
    <row r="1037" spans="1:4" x14ac:dyDescent="0.25">
      <c r="A1037" s="3">
        <v>26</v>
      </c>
      <c r="B1037" t="s">
        <v>88</v>
      </c>
      <c r="C1037" s="4">
        <f t="shared" si="27"/>
        <v>1.9599999999999999E-2</v>
      </c>
      <c r="D1037">
        <v>1</v>
      </c>
    </row>
    <row r="1038" spans="1:4" x14ac:dyDescent="0.25">
      <c r="A1038" s="3">
        <v>27</v>
      </c>
      <c r="B1038" t="s">
        <v>545</v>
      </c>
      <c r="C1038" s="4">
        <f t="shared" si="27"/>
        <v>1.9599999999999999E-2</v>
      </c>
      <c r="D1038">
        <v>1</v>
      </c>
    </row>
    <row r="1039" spans="1:4" x14ac:dyDescent="0.25">
      <c r="A1039" s="3">
        <v>28</v>
      </c>
      <c r="B1039" t="s">
        <v>561</v>
      </c>
      <c r="C1039" s="4">
        <f t="shared" si="27"/>
        <v>1.9599999999999999E-2</v>
      </c>
      <c r="D1039">
        <v>1</v>
      </c>
    </row>
    <row r="1040" spans="1:4" x14ac:dyDescent="0.25">
      <c r="A1040" s="3">
        <v>29</v>
      </c>
      <c r="B1040" t="s">
        <v>547</v>
      </c>
      <c r="C1040" s="4">
        <f t="shared" si="27"/>
        <v>1.9599999999999999E-2</v>
      </c>
      <c r="D1040">
        <v>1</v>
      </c>
    </row>
    <row r="1041" spans="1:4" x14ac:dyDescent="0.25">
      <c r="A1041" s="3">
        <v>30</v>
      </c>
      <c r="B1041" t="s">
        <v>562</v>
      </c>
      <c r="C1041" s="4">
        <f t="shared" si="27"/>
        <v>1.9599999999999999E-2</v>
      </c>
      <c r="D1041">
        <v>1</v>
      </c>
    </row>
    <row r="1042" spans="1:4" x14ac:dyDescent="0.25">
      <c r="A1042" s="3">
        <v>31</v>
      </c>
      <c r="B1042" t="s">
        <v>563</v>
      </c>
      <c r="C1042" s="4">
        <f t="shared" si="27"/>
        <v>1.9599999999999999E-2</v>
      </c>
      <c r="D1042">
        <v>1</v>
      </c>
    </row>
    <row r="1043" spans="1:4" x14ac:dyDescent="0.25">
      <c r="A1043" s="3">
        <v>32</v>
      </c>
      <c r="B1043" t="s">
        <v>58</v>
      </c>
      <c r="C1043" s="4">
        <f t="shared" si="27"/>
        <v>1.9599999999999999E-2</v>
      </c>
      <c r="D1043">
        <v>1</v>
      </c>
    </row>
    <row r="1044" spans="1:4" x14ac:dyDescent="0.25">
      <c r="A1044" s="3">
        <v>33</v>
      </c>
      <c r="B1044" t="s">
        <v>564</v>
      </c>
      <c r="C1044" s="4">
        <f t="shared" si="27"/>
        <v>1.9599999999999999E-2</v>
      </c>
      <c r="D1044">
        <v>1</v>
      </c>
    </row>
    <row r="1045" spans="1:4" x14ac:dyDescent="0.25">
      <c r="A1045" s="3">
        <v>34</v>
      </c>
      <c r="B1045" t="s">
        <v>565</v>
      </c>
      <c r="C1045" s="4">
        <f t="shared" si="27"/>
        <v>1.9599999999999999E-2</v>
      </c>
      <c r="D1045">
        <v>1</v>
      </c>
    </row>
    <row r="1046" spans="1:4" x14ac:dyDescent="0.25">
      <c r="A1046" s="3">
        <v>35</v>
      </c>
      <c r="B1046" t="s">
        <v>566</v>
      </c>
      <c r="C1046" s="4">
        <f t="shared" si="27"/>
        <v>1.9599999999999999E-2</v>
      </c>
      <c r="D1046">
        <v>1</v>
      </c>
    </row>
    <row r="1047" spans="1:4" x14ac:dyDescent="0.25">
      <c r="A1047" s="3">
        <v>36</v>
      </c>
      <c r="B1047" t="s">
        <v>531</v>
      </c>
      <c r="C1047" s="4">
        <f t="shared" si="27"/>
        <v>1.9599999999999999E-2</v>
      </c>
      <c r="D1047">
        <v>1</v>
      </c>
    </row>
    <row r="1048" spans="1:4" x14ac:dyDescent="0.25">
      <c r="A1048" s="3">
        <v>37</v>
      </c>
      <c r="B1048" t="s">
        <v>53</v>
      </c>
      <c r="C1048" s="4">
        <f t="shared" si="27"/>
        <v>1.9599999999999999E-2</v>
      </c>
      <c r="D1048">
        <v>1</v>
      </c>
    </row>
    <row r="1049" spans="1:4" x14ac:dyDescent="0.25">
      <c r="A1049" s="3">
        <v>38</v>
      </c>
      <c r="B1049" t="s">
        <v>533</v>
      </c>
      <c r="C1049" s="4">
        <f t="shared" si="27"/>
        <v>1.9599999999999999E-2</v>
      </c>
      <c r="D1049">
        <v>1</v>
      </c>
    </row>
    <row r="1054" spans="1:4" x14ac:dyDescent="0.25">
      <c r="A1054" s="1">
        <v>51</v>
      </c>
      <c r="B1054" s="1" t="s">
        <v>567</v>
      </c>
    </row>
    <row r="1056" spans="1:4" x14ac:dyDescent="0.25">
      <c r="B1056" s="2" t="s">
        <v>1</v>
      </c>
      <c r="C1056" s="2" t="s">
        <v>2</v>
      </c>
      <c r="D1056" s="2" t="s">
        <v>3</v>
      </c>
    </row>
    <row r="1057" spans="1:4" x14ac:dyDescent="0.25">
      <c r="A1057" s="3">
        <v>1</v>
      </c>
      <c r="B1057" t="s">
        <v>55</v>
      </c>
      <c r="C1057" s="4">
        <f>9.8 / 100</f>
        <v>9.8000000000000004E-2</v>
      </c>
      <c r="D1057">
        <v>5</v>
      </c>
    </row>
    <row r="1058" spans="1:4" x14ac:dyDescent="0.25">
      <c r="A1058" s="3">
        <v>2</v>
      </c>
      <c r="B1058" t="s">
        <v>68</v>
      </c>
      <c r="C1058" s="4">
        <f t="shared" ref="C1058:C1066" si="28">3.92 / 100</f>
        <v>3.9199999999999999E-2</v>
      </c>
      <c r="D1058">
        <v>2</v>
      </c>
    </row>
    <row r="1059" spans="1:4" x14ac:dyDescent="0.25">
      <c r="A1059" s="3">
        <v>3</v>
      </c>
      <c r="B1059" t="s">
        <v>113</v>
      </c>
      <c r="C1059" s="4">
        <f t="shared" si="28"/>
        <v>3.9199999999999999E-2</v>
      </c>
      <c r="D1059">
        <v>2</v>
      </c>
    </row>
    <row r="1060" spans="1:4" x14ac:dyDescent="0.25">
      <c r="A1060" s="3">
        <v>4</v>
      </c>
      <c r="B1060" t="s">
        <v>428</v>
      </c>
      <c r="C1060" s="4">
        <f t="shared" si="28"/>
        <v>3.9199999999999999E-2</v>
      </c>
      <c r="D1060">
        <v>2</v>
      </c>
    </row>
    <row r="1061" spans="1:4" x14ac:dyDescent="0.25">
      <c r="A1061" s="3">
        <v>5</v>
      </c>
      <c r="B1061" t="s">
        <v>71</v>
      </c>
      <c r="C1061" s="4">
        <f t="shared" si="28"/>
        <v>3.9199999999999999E-2</v>
      </c>
      <c r="D1061">
        <v>2</v>
      </c>
    </row>
    <row r="1062" spans="1:4" x14ac:dyDescent="0.25">
      <c r="A1062" s="3">
        <v>6</v>
      </c>
      <c r="B1062" t="s">
        <v>65</v>
      </c>
      <c r="C1062" s="4">
        <f t="shared" si="28"/>
        <v>3.9199999999999999E-2</v>
      </c>
      <c r="D1062">
        <v>2</v>
      </c>
    </row>
    <row r="1063" spans="1:4" x14ac:dyDescent="0.25">
      <c r="A1063" s="3">
        <v>7</v>
      </c>
      <c r="B1063" t="s">
        <v>85</v>
      </c>
      <c r="C1063" s="4">
        <f t="shared" si="28"/>
        <v>3.9199999999999999E-2</v>
      </c>
      <c r="D1063">
        <v>2</v>
      </c>
    </row>
    <row r="1064" spans="1:4" x14ac:dyDescent="0.25">
      <c r="A1064" s="3">
        <v>8</v>
      </c>
      <c r="B1064" t="s">
        <v>499</v>
      </c>
      <c r="C1064" s="4">
        <f t="shared" si="28"/>
        <v>3.9199999999999999E-2</v>
      </c>
      <c r="D1064">
        <v>2</v>
      </c>
    </row>
    <row r="1065" spans="1:4" x14ac:dyDescent="0.25">
      <c r="A1065" s="3">
        <v>9</v>
      </c>
      <c r="B1065" t="s">
        <v>156</v>
      </c>
      <c r="C1065" s="4">
        <f t="shared" si="28"/>
        <v>3.9199999999999999E-2</v>
      </c>
      <c r="D1065">
        <v>2</v>
      </c>
    </row>
    <row r="1066" spans="1:4" x14ac:dyDescent="0.25">
      <c r="A1066" s="3">
        <v>10</v>
      </c>
      <c r="B1066" t="s">
        <v>57</v>
      </c>
      <c r="C1066" s="4">
        <f t="shared" si="28"/>
        <v>3.9199999999999999E-2</v>
      </c>
      <c r="D1066">
        <v>2</v>
      </c>
    </row>
    <row r="1067" spans="1:4" x14ac:dyDescent="0.25">
      <c r="A1067" s="3">
        <v>11</v>
      </c>
      <c r="B1067" t="s">
        <v>568</v>
      </c>
      <c r="C1067" s="4">
        <f t="shared" ref="C1067:C1094" si="29">1.96 / 100</f>
        <v>1.9599999999999999E-2</v>
      </c>
      <c r="D1067">
        <v>1</v>
      </c>
    </row>
    <row r="1068" spans="1:4" x14ac:dyDescent="0.25">
      <c r="A1068" s="3">
        <v>12</v>
      </c>
      <c r="B1068" t="s">
        <v>104</v>
      </c>
      <c r="C1068" s="4">
        <f t="shared" si="29"/>
        <v>1.9599999999999999E-2</v>
      </c>
      <c r="D1068">
        <v>1</v>
      </c>
    </row>
    <row r="1069" spans="1:4" x14ac:dyDescent="0.25">
      <c r="A1069" s="3">
        <v>13</v>
      </c>
      <c r="B1069" t="s">
        <v>569</v>
      </c>
      <c r="C1069" s="4">
        <f t="shared" si="29"/>
        <v>1.9599999999999999E-2</v>
      </c>
      <c r="D1069">
        <v>1</v>
      </c>
    </row>
    <row r="1070" spans="1:4" x14ac:dyDescent="0.25">
      <c r="A1070" s="3">
        <v>14</v>
      </c>
      <c r="B1070" t="s">
        <v>69</v>
      </c>
      <c r="C1070" s="4">
        <f t="shared" si="29"/>
        <v>1.9599999999999999E-2</v>
      </c>
      <c r="D1070">
        <v>1</v>
      </c>
    </row>
    <row r="1071" spans="1:4" x14ac:dyDescent="0.25">
      <c r="A1071" s="3">
        <v>15</v>
      </c>
      <c r="B1071" t="s">
        <v>509</v>
      </c>
      <c r="C1071" s="4">
        <f t="shared" si="29"/>
        <v>1.9599999999999999E-2</v>
      </c>
      <c r="D1071">
        <v>1</v>
      </c>
    </row>
    <row r="1072" spans="1:4" x14ac:dyDescent="0.25">
      <c r="A1072" s="3">
        <v>16</v>
      </c>
      <c r="B1072" t="s">
        <v>72</v>
      </c>
      <c r="C1072" s="4">
        <f t="shared" si="29"/>
        <v>1.9599999999999999E-2</v>
      </c>
      <c r="D1072">
        <v>1</v>
      </c>
    </row>
    <row r="1073" spans="1:4" x14ac:dyDescent="0.25">
      <c r="A1073" s="3">
        <v>17</v>
      </c>
      <c r="B1073" t="s">
        <v>570</v>
      </c>
      <c r="C1073" s="4">
        <f t="shared" si="29"/>
        <v>1.9599999999999999E-2</v>
      </c>
      <c r="D1073">
        <v>1</v>
      </c>
    </row>
    <row r="1074" spans="1:4" x14ac:dyDescent="0.25">
      <c r="A1074" s="3">
        <v>18</v>
      </c>
      <c r="B1074" t="s">
        <v>539</v>
      </c>
      <c r="C1074" s="4">
        <f t="shared" si="29"/>
        <v>1.9599999999999999E-2</v>
      </c>
      <c r="D1074">
        <v>1</v>
      </c>
    </row>
    <row r="1075" spans="1:4" x14ac:dyDescent="0.25">
      <c r="A1075" s="3">
        <v>19</v>
      </c>
      <c r="B1075" t="s">
        <v>540</v>
      </c>
      <c r="C1075" s="4">
        <f t="shared" si="29"/>
        <v>1.9599999999999999E-2</v>
      </c>
      <c r="D1075">
        <v>1</v>
      </c>
    </row>
    <row r="1076" spans="1:4" x14ac:dyDescent="0.25">
      <c r="A1076" s="3">
        <v>20</v>
      </c>
      <c r="B1076" t="s">
        <v>571</v>
      </c>
      <c r="C1076" s="4">
        <f t="shared" si="29"/>
        <v>1.9599999999999999E-2</v>
      </c>
      <c r="D1076">
        <v>1</v>
      </c>
    </row>
    <row r="1077" spans="1:4" x14ac:dyDescent="0.25">
      <c r="A1077" s="3">
        <v>21</v>
      </c>
      <c r="B1077" t="s">
        <v>515</v>
      </c>
      <c r="C1077" s="4">
        <f t="shared" si="29"/>
        <v>1.9599999999999999E-2</v>
      </c>
      <c r="D1077">
        <v>1</v>
      </c>
    </row>
    <row r="1078" spans="1:4" x14ac:dyDescent="0.25">
      <c r="A1078" s="3">
        <v>22</v>
      </c>
      <c r="B1078" t="s">
        <v>516</v>
      </c>
      <c r="C1078" s="4">
        <f t="shared" si="29"/>
        <v>1.9599999999999999E-2</v>
      </c>
      <c r="D1078">
        <v>1</v>
      </c>
    </row>
    <row r="1079" spans="1:4" x14ac:dyDescent="0.25">
      <c r="A1079" s="3">
        <v>23</v>
      </c>
      <c r="B1079" t="s">
        <v>572</v>
      </c>
      <c r="C1079" s="4">
        <f t="shared" si="29"/>
        <v>1.9599999999999999E-2</v>
      </c>
      <c r="D1079">
        <v>1</v>
      </c>
    </row>
    <row r="1080" spans="1:4" x14ac:dyDescent="0.25">
      <c r="A1080" s="3">
        <v>24</v>
      </c>
      <c r="B1080" t="s">
        <v>98</v>
      </c>
      <c r="C1080" s="4">
        <f t="shared" si="29"/>
        <v>1.9599999999999999E-2</v>
      </c>
      <c r="D1080">
        <v>1</v>
      </c>
    </row>
    <row r="1081" spans="1:4" x14ac:dyDescent="0.25">
      <c r="A1081" s="3">
        <v>25</v>
      </c>
      <c r="B1081" t="s">
        <v>573</v>
      </c>
      <c r="C1081" s="4">
        <f t="shared" si="29"/>
        <v>1.9599999999999999E-2</v>
      </c>
      <c r="D1081">
        <v>1</v>
      </c>
    </row>
    <row r="1082" spans="1:4" x14ac:dyDescent="0.25">
      <c r="A1082" s="3">
        <v>26</v>
      </c>
      <c r="B1082" t="s">
        <v>544</v>
      </c>
      <c r="C1082" s="4">
        <f t="shared" si="29"/>
        <v>1.9599999999999999E-2</v>
      </c>
      <c r="D1082">
        <v>1</v>
      </c>
    </row>
    <row r="1083" spans="1:4" x14ac:dyDescent="0.25">
      <c r="A1083" s="3">
        <v>27</v>
      </c>
      <c r="B1083" t="s">
        <v>88</v>
      </c>
      <c r="C1083" s="4">
        <f t="shared" si="29"/>
        <v>1.9599999999999999E-2</v>
      </c>
      <c r="D1083">
        <v>1</v>
      </c>
    </row>
    <row r="1084" spans="1:4" x14ac:dyDescent="0.25">
      <c r="A1084" s="3">
        <v>28</v>
      </c>
      <c r="B1084" t="s">
        <v>545</v>
      </c>
      <c r="C1084" s="4">
        <f t="shared" si="29"/>
        <v>1.9599999999999999E-2</v>
      </c>
      <c r="D1084">
        <v>1</v>
      </c>
    </row>
    <row r="1085" spans="1:4" x14ac:dyDescent="0.25">
      <c r="A1085" s="3">
        <v>29</v>
      </c>
      <c r="B1085" t="s">
        <v>25</v>
      </c>
      <c r="C1085" s="4">
        <f t="shared" si="29"/>
        <v>1.9599999999999999E-2</v>
      </c>
      <c r="D1085">
        <v>1</v>
      </c>
    </row>
    <row r="1086" spans="1:4" x14ac:dyDescent="0.25">
      <c r="A1086" s="3">
        <v>30</v>
      </c>
      <c r="B1086" t="s">
        <v>547</v>
      </c>
      <c r="C1086" s="4">
        <f t="shared" si="29"/>
        <v>1.9599999999999999E-2</v>
      </c>
      <c r="D1086">
        <v>1</v>
      </c>
    </row>
    <row r="1087" spans="1:4" x14ac:dyDescent="0.25">
      <c r="A1087" s="3">
        <v>31</v>
      </c>
      <c r="B1087" t="s">
        <v>574</v>
      </c>
      <c r="C1087" s="4">
        <f t="shared" si="29"/>
        <v>1.9599999999999999E-2</v>
      </c>
      <c r="D1087">
        <v>1</v>
      </c>
    </row>
    <row r="1088" spans="1:4" x14ac:dyDescent="0.25">
      <c r="A1088" s="3">
        <v>32</v>
      </c>
      <c r="B1088" t="s">
        <v>58</v>
      </c>
      <c r="C1088" s="4">
        <f t="shared" si="29"/>
        <v>1.9599999999999999E-2</v>
      </c>
      <c r="D1088">
        <v>1</v>
      </c>
    </row>
    <row r="1089" spans="1:4" x14ac:dyDescent="0.25">
      <c r="A1089" s="3">
        <v>33</v>
      </c>
      <c r="B1089" t="s">
        <v>575</v>
      </c>
      <c r="C1089" s="4">
        <f t="shared" si="29"/>
        <v>1.9599999999999999E-2</v>
      </c>
      <c r="D1089">
        <v>1</v>
      </c>
    </row>
    <row r="1090" spans="1:4" x14ac:dyDescent="0.25">
      <c r="A1090" s="3">
        <v>34</v>
      </c>
      <c r="B1090" t="s">
        <v>565</v>
      </c>
      <c r="C1090" s="4">
        <f t="shared" si="29"/>
        <v>1.9599999999999999E-2</v>
      </c>
      <c r="D1090">
        <v>1</v>
      </c>
    </row>
    <row r="1091" spans="1:4" x14ac:dyDescent="0.25">
      <c r="A1091" s="3">
        <v>35</v>
      </c>
      <c r="B1091" t="s">
        <v>566</v>
      </c>
      <c r="C1091" s="4">
        <f t="shared" si="29"/>
        <v>1.9599999999999999E-2</v>
      </c>
      <c r="D1091">
        <v>1</v>
      </c>
    </row>
    <row r="1092" spans="1:4" x14ac:dyDescent="0.25">
      <c r="A1092" s="3">
        <v>36</v>
      </c>
      <c r="B1092" t="s">
        <v>531</v>
      </c>
      <c r="C1092" s="4">
        <f t="shared" si="29"/>
        <v>1.9599999999999999E-2</v>
      </c>
      <c r="D1092">
        <v>1</v>
      </c>
    </row>
    <row r="1093" spans="1:4" x14ac:dyDescent="0.25">
      <c r="A1093" s="3">
        <v>37</v>
      </c>
      <c r="B1093" t="s">
        <v>53</v>
      </c>
      <c r="C1093" s="4">
        <f t="shared" si="29"/>
        <v>1.9599999999999999E-2</v>
      </c>
      <c r="D1093">
        <v>1</v>
      </c>
    </row>
    <row r="1094" spans="1:4" x14ac:dyDescent="0.25">
      <c r="A1094" s="3">
        <v>38</v>
      </c>
      <c r="B1094" t="s">
        <v>533</v>
      </c>
      <c r="C1094" s="4">
        <f t="shared" si="29"/>
        <v>1.9599999999999999E-2</v>
      </c>
      <c r="D1094">
        <v>1</v>
      </c>
    </row>
    <row r="1099" spans="1:4" x14ac:dyDescent="0.25">
      <c r="A1099" s="1">
        <v>52</v>
      </c>
      <c r="B1099" s="1" t="s">
        <v>576</v>
      </c>
    </row>
    <row r="1101" spans="1:4" x14ac:dyDescent="0.25">
      <c r="B1101" s="2" t="s">
        <v>1</v>
      </c>
      <c r="C1101" s="2" t="s">
        <v>2</v>
      </c>
      <c r="D1101" s="2" t="s">
        <v>3</v>
      </c>
    </row>
    <row r="1102" spans="1:4" x14ac:dyDescent="0.25">
      <c r="A1102" s="3">
        <v>1</v>
      </c>
      <c r="B1102" t="s">
        <v>55</v>
      </c>
      <c r="C1102" s="4">
        <f>11.76 / 100</f>
        <v>0.1176</v>
      </c>
      <c r="D1102">
        <v>6</v>
      </c>
    </row>
    <row r="1103" spans="1:4" x14ac:dyDescent="0.25">
      <c r="A1103" s="3">
        <v>2</v>
      </c>
      <c r="B1103" t="s">
        <v>68</v>
      </c>
      <c r="C1103" s="4">
        <f>5.88 / 100</f>
        <v>5.8799999999999998E-2</v>
      </c>
      <c r="D1103">
        <v>3</v>
      </c>
    </row>
    <row r="1104" spans="1:4" x14ac:dyDescent="0.25">
      <c r="A1104" s="3">
        <v>3</v>
      </c>
      <c r="B1104" t="s">
        <v>113</v>
      </c>
      <c r="C1104" s="4">
        <f t="shared" ref="C1104:C1111" si="30">3.92 / 100</f>
        <v>3.9199999999999999E-2</v>
      </c>
      <c r="D1104">
        <v>2</v>
      </c>
    </row>
    <row r="1105" spans="1:4" x14ac:dyDescent="0.25">
      <c r="A1105" s="3">
        <v>4</v>
      </c>
      <c r="B1105" t="s">
        <v>428</v>
      </c>
      <c r="C1105" s="4">
        <f t="shared" si="30"/>
        <v>3.9199999999999999E-2</v>
      </c>
      <c r="D1105">
        <v>2</v>
      </c>
    </row>
    <row r="1106" spans="1:4" x14ac:dyDescent="0.25">
      <c r="A1106" s="3">
        <v>5</v>
      </c>
      <c r="B1106" t="s">
        <v>71</v>
      </c>
      <c r="C1106" s="4">
        <f t="shared" si="30"/>
        <v>3.9199999999999999E-2</v>
      </c>
      <c r="D1106">
        <v>2</v>
      </c>
    </row>
    <row r="1107" spans="1:4" x14ac:dyDescent="0.25">
      <c r="A1107" s="3">
        <v>6</v>
      </c>
      <c r="B1107" t="s">
        <v>65</v>
      </c>
      <c r="C1107" s="4">
        <f t="shared" si="30"/>
        <v>3.9199999999999999E-2</v>
      </c>
      <c r="D1107">
        <v>2</v>
      </c>
    </row>
    <row r="1108" spans="1:4" x14ac:dyDescent="0.25">
      <c r="A1108" s="3">
        <v>7</v>
      </c>
      <c r="B1108" t="s">
        <v>85</v>
      </c>
      <c r="C1108" s="4">
        <f t="shared" si="30"/>
        <v>3.9199999999999999E-2</v>
      </c>
      <c r="D1108">
        <v>2</v>
      </c>
    </row>
    <row r="1109" spans="1:4" x14ac:dyDescent="0.25">
      <c r="A1109" s="3">
        <v>8</v>
      </c>
      <c r="B1109" t="s">
        <v>499</v>
      </c>
      <c r="C1109" s="4">
        <f t="shared" si="30"/>
        <v>3.9199999999999999E-2</v>
      </c>
      <c r="D1109">
        <v>2</v>
      </c>
    </row>
    <row r="1110" spans="1:4" x14ac:dyDescent="0.25">
      <c r="A1110" s="3">
        <v>9</v>
      </c>
      <c r="B1110" t="s">
        <v>156</v>
      </c>
      <c r="C1110" s="4">
        <f t="shared" si="30"/>
        <v>3.9199999999999999E-2</v>
      </c>
      <c r="D1110">
        <v>2</v>
      </c>
    </row>
    <row r="1111" spans="1:4" x14ac:dyDescent="0.25">
      <c r="A1111" s="3">
        <v>10</v>
      </c>
      <c r="B1111" t="s">
        <v>57</v>
      </c>
      <c r="C1111" s="4">
        <f t="shared" si="30"/>
        <v>3.9199999999999999E-2</v>
      </c>
      <c r="D1111">
        <v>2</v>
      </c>
    </row>
    <row r="1112" spans="1:4" x14ac:dyDescent="0.25">
      <c r="A1112" s="3">
        <v>11</v>
      </c>
      <c r="B1112" t="s">
        <v>104</v>
      </c>
      <c r="C1112" s="4">
        <f t="shared" ref="C1112:C1137" si="31">1.96 / 100</f>
        <v>1.9599999999999999E-2</v>
      </c>
      <c r="D1112">
        <v>1</v>
      </c>
    </row>
    <row r="1113" spans="1:4" x14ac:dyDescent="0.25">
      <c r="A1113" s="3">
        <v>12</v>
      </c>
      <c r="B1113" t="s">
        <v>577</v>
      </c>
      <c r="C1113" s="4">
        <f t="shared" si="31"/>
        <v>1.9599999999999999E-2</v>
      </c>
      <c r="D1113">
        <v>1</v>
      </c>
    </row>
    <row r="1114" spans="1:4" x14ac:dyDescent="0.25">
      <c r="A1114" s="3">
        <v>13</v>
      </c>
      <c r="B1114" t="s">
        <v>69</v>
      </c>
      <c r="C1114" s="4">
        <f t="shared" si="31"/>
        <v>1.9599999999999999E-2</v>
      </c>
      <c r="D1114">
        <v>1</v>
      </c>
    </row>
    <row r="1115" spans="1:4" x14ac:dyDescent="0.25">
      <c r="A1115" s="3">
        <v>14</v>
      </c>
      <c r="B1115" t="s">
        <v>509</v>
      </c>
      <c r="C1115" s="4">
        <f t="shared" si="31"/>
        <v>1.9599999999999999E-2</v>
      </c>
      <c r="D1115">
        <v>1</v>
      </c>
    </row>
    <row r="1116" spans="1:4" x14ac:dyDescent="0.25">
      <c r="A1116" s="3">
        <v>15</v>
      </c>
      <c r="B1116" t="s">
        <v>72</v>
      </c>
      <c r="C1116" s="4">
        <f t="shared" si="31"/>
        <v>1.9599999999999999E-2</v>
      </c>
      <c r="D1116">
        <v>1</v>
      </c>
    </row>
    <row r="1117" spans="1:4" x14ac:dyDescent="0.25">
      <c r="A1117" s="3">
        <v>16</v>
      </c>
      <c r="B1117" t="s">
        <v>538</v>
      </c>
      <c r="C1117" s="4">
        <f t="shared" si="31"/>
        <v>1.9599999999999999E-2</v>
      </c>
      <c r="D1117">
        <v>1</v>
      </c>
    </row>
    <row r="1118" spans="1:4" x14ac:dyDescent="0.25">
      <c r="A1118" s="3">
        <v>17</v>
      </c>
      <c r="B1118" t="s">
        <v>578</v>
      </c>
      <c r="C1118" s="4">
        <f t="shared" si="31"/>
        <v>1.9599999999999999E-2</v>
      </c>
      <c r="D1118">
        <v>1</v>
      </c>
    </row>
    <row r="1119" spans="1:4" x14ac:dyDescent="0.25">
      <c r="A1119" s="3">
        <v>18</v>
      </c>
      <c r="B1119" t="s">
        <v>540</v>
      </c>
      <c r="C1119" s="4">
        <f t="shared" si="31"/>
        <v>1.9599999999999999E-2</v>
      </c>
      <c r="D1119">
        <v>1</v>
      </c>
    </row>
    <row r="1120" spans="1:4" x14ac:dyDescent="0.25">
      <c r="A1120" s="3">
        <v>19</v>
      </c>
      <c r="B1120" t="s">
        <v>515</v>
      </c>
      <c r="C1120" s="4">
        <f t="shared" si="31"/>
        <v>1.9599999999999999E-2</v>
      </c>
      <c r="D1120">
        <v>1</v>
      </c>
    </row>
    <row r="1121" spans="1:4" x14ac:dyDescent="0.25">
      <c r="A1121" s="3">
        <v>20</v>
      </c>
      <c r="B1121" t="s">
        <v>516</v>
      </c>
      <c r="C1121" s="4">
        <f t="shared" si="31"/>
        <v>1.9599999999999999E-2</v>
      </c>
      <c r="D1121">
        <v>1</v>
      </c>
    </row>
    <row r="1122" spans="1:4" x14ac:dyDescent="0.25">
      <c r="A1122" s="3">
        <v>21</v>
      </c>
      <c r="B1122" t="s">
        <v>579</v>
      </c>
      <c r="C1122" s="4">
        <f t="shared" si="31"/>
        <v>1.9599999999999999E-2</v>
      </c>
      <c r="D1122">
        <v>1</v>
      </c>
    </row>
    <row r="1123" spans="1:4" x14ac:dyDescent="0.25">
      <c r="A1123" s="3">
        <v>22</v>
      </c>
      <c r="B1123" t="s">
        <v>98</v>
      </c>
      <c r="C1123" s="4">
        <f t="shared" si="31"/>
        <v>1.9599999999999999E-2</v>
      </c>
      <c r="D1123">
        <v>1</v>
      </c>
    </row>
    <row r="1124" spans="1:4" x14ac:dyDescent="0.25">
      <c r="A1124" s="3">
        <v>23</v>
      </c>
      <c r="B1124" t="s">
        <v>580</v>
      </c>
      <c r="C1124" s="4">
        <f t="shared" si="31"/>
        <v>1.9599999999999999E-2</v>
      </c>
      <c r="D1124">
        <v>1</v>
      </c>
    </row>
    <row r="1125" spans="1:4" x14ac:dyDescent="0.25">
      <c r="A1125" s="3">
        <v>24</v>
      </c>
      <c r="B1125" t="s">
        <v>544</v>
      </c>
      <c r="C1125" s="4">
        <f t="shared" si="31"/>
        <v>1.9599999999999999E-2</v>
      </c>
      <c r="D1125">
        <v>1</v>
      </c>
    </row>
    <row r="1126" spans="1:4" x14ac:dyDescent="0.25">
      <c r="A1126" s="3">
        <v>25</v>
      </c>
      <c r="B1126" t="s">
        <v>88</v>
      </c>
      <c r="C1126" s="4">
        <f t="shared" si="31"/>
        <v>1.9599999999999999E-2</v>
      </c>
      <c r="D1126">
        <v>1</v>
      </c>
    </row>
    <row r="1127" spans="1:4" x14ac:dyDescent="0.25">
      <c r="A1127" s="3">
        <v>26</v>
      </c>
      <c r="B1127" t="s">
        <v>384</v>
      </c>
      <c r="C1127" s="4">
        <f t="shared" si="31"/>
        <v>1.9599999999999999E-2</v>
      </c>
      <c r="D1127">
        <v>1</v>
      </c>
    </row>
    <row r="1128" spans="1:4" x14ac:dyDescent="0.25">
      <c r="A1128" s="3">
        <v>27</v>
      </c>
      <c r="B1128" t="s">
        <v>25</v>
      </c>
      <c r="C1128" s="4">
        <f t="shared" si="31"/>
        <v>1.9599999999999999E-2</v>
      </c>
      <c r="D1128">
        <v>1</v>
      </c>
    </row>
    <row r="1129" spans="1:4" x14ac:dyDescent="0.25">
      <c r="A1129" s="3">
        <v>28</v>
      </c>
      <c r="B1129" t="s">
        <v>547</v>
      </c>
      <c r="C1129" s="4">
        <f t="shared" si="31"/>
        <v>1.9599999999999999E-2</v>
      </c>
      <c r="D1129">
        <v>1</v>
      </c>
    </row>
    <row r="1130" spans="1:4" x14ac:dyDescent="0.25">
      <c r="A1130" s="3">
        <v>29</v>
      </c>
      <c r="B1130" t="s">
        <v>581</v>
      </c>
      <c r="C1130" s="4">
        <f t="shared" si="31"/>
        <v>1.9599999999999999E-2</v>
      </c>
      <c r="D1130">
        <v>1</v>
      </c>
    </row>
    <row r="1131" spans="1:4" x14ac:dyDescent="0.25">
      <c r="A1131" s="3">
        <v>30</v>
      </c>
      <c r="B1131" t="s">
        <v>58</v>
      </c>
      <c r="C1131" s="4">
        <f t="shared" si="31"/>
        <v>1.9599999999999999E-2</v>
      </c>
      <c r="D1131">
        <v>1</v>
      </c>
    </row>
    <row r="1132" spans="1:4" x14ac:dyDescent="0.25">
      <c r="A1132" s="3">
        <v>31</v>
      </c>
      <c r="B1132" t="s">
        <v>582</v>
      </c>
      <c r="C1132" s="4">
        <f t="shared" si="31"/>
        <v>1.9599999999999999E-2</v>
      </c>
      <c r="D1132">
        <v>1</v>
      </c>
    </row>
    <row r="1133" spans="1:4" x14ac:dyDescent="0.25">
      <c r="A1133" s="3">
        <v>32</v>
      </c>
      <c r="B1133" t="s">
        <v>565</v>
      </c>
      <c r="C1133" s="4">
        <f t="shared" si="31"/>
        <v>1.9599999999999999E-2</v>
      </c>
      <c r="D1133">
        <v>1</v>
      </c>
    </row>
    <row r="1134" spans="1:4" x14ac:dyDescent="0.25">
      <c r="A1134" s="3">
        <v>33</v>
      </c>
      <c r="B1134" t="s">
        <v>583</v>
      </c>
      <c r="C1134" s="4">
        <f t="shared" si="31"/>
        <v>1.9599999999999999E-2</v>
      </c>
      <c r="D1134">
        <v>1</v>
      </c>
    </row>
    <row r="1135" spans="1:4" x14ac:dyDescent="0.25">
      <c r="A1135" s="3">
        <v>34</v>
      </c>
      <c r="B1135" t="s">
        <v>584</v>
      </c>
      <c r="C1135" s="4">
        <f t="shared" si="31"/>
        <v>1.9599999999999999E-2</v>
      </c>
      <c r="D1135">
        <v>1</v>
      </c>
    </row>
    <row r="1136" spans="1:4" x14ac:dyDescent="0.25">
      <c r="A1136" s="3">
        <v>35</v>
      </c>
      <c r="B1136" t="s">
        <v>53</v>
      </c>
      <c r="C1136" s="4">
        <f t="shared" si="31"/>
        <v>1.9599999999999999E-2</v>
      </c>
      <c r="D1136">
        <v>1</v>
      </c>
    </row>
    <row r="1137" spans="1:4" x14ac:dyDescent="0.25">
      <c r="A1137" s="3">
        <v>36</v>
      </c>
      <c r="B1137" t="s">
        <v>533</v>
      </c>
      <c r="C1137" s="4">
        <f t="shared" si="31"/>
        <v>1.9599999999999999E-2</v>
      </c>
      <c r="D1137">
        <v>1</v>
      </c>
    </row>
    <row r="1142" spans="1:4" x14ac:dyDescent="0.25">
      <c r="A1142" s="1">
        <v>53</v>
      </c>
      <c r="B1142" s="1" t="s">
        <v>585</v>
      </c>
    </row>
    <row r="1144" spans="1:4" x14ac:dyDescent="0.25">
      <c r="B1144" s="2" t="s">
        <v>1</v>
      </c>
      <c r="C1144" s="2" t="s">
        <v>2</v>
      </c>
      <c r="D1144" s="2" t="s">
        <v>3</v>
      </c>
    </row>
    <row r="1145" spans="1:4" x14ac:dyDescent="0.25">
      <c r="A1145" s="3">
        <v>1</v>
      </c>
      <c r="B1145" t="s">
        <v>55</v>
      </c>
      <c r="C1145" s="4">
        <f>9.8 / 100</f>
        <v>9.8000000000000004E-2</v>
      </c>
      <c r="D1145">
        <v>5</v>
      </c>
    </row>
    <row r="1146" spans="1:4" x14ac:dyDescent="0.25">
      <c r="A1146" s="3">
        <v>2</v>
      </c>
      <c r="B1146" t="s">
        <v>68</v>
      </c>
      <c r="C1146" s="4">
        <f t="shared" ref="C1146:C1153" si="32">3.92 / 100</f>
        <v>3.9199999999999999E-2</v>
      </c>
      <c r="D1146">
        <v>2</v>
      </c>
    </row>
    <row r="1147" spans="1:4" x14ac:dyDescent="0.25">
      <c r="A1147" s="3">
        <v>3</v>
      </c>
      <c r="B1147" t="s">
        <v>113</v>
      </c>
      <c r="C1147" s="4">
        <f t="shared" si="32"/>
        <v>3.9199999999999999E-2</v>
      </c>
      <c r="D1147">
        <v>2</v>
      </c>
    </row>
    <row r="1148" spans="1:4" x14ac:dyDescent="0.25">
      <c r="A1148" s="3">
        <v>4</v>
      </c>
      <c r="B1148" t="s">
        <v>428</v>
      </c>
      <c r="C1148" s="4">
        <f t="shared" si="32"/>
        <v>3.9199999999999999E-2</v>
      </c>
      <c r="D1148">
        <v>2</v>
      </c>
    </row>
    <row r="1149" spans="1:4" x14ac:dyDescent="0.25">
      <c r="A1149" s="3">
        <v>5</v>
      </c>
      <c r="B1149" t="s">
        <v>65</v>
      </c>
      <c r="C1149" s="4">
        <f t="shared" si="32"/>
        <v>3.9199999999999999E-2</v>
      </c>
      <c r="D1149">
        <v>2</v>
      </c>
    </row>
    <row r="1150" spans="1:4" x14ac:dyDescent="0.25">
      <c r="A1150" s="3">
        <v>6</v>
      </c>
      <c r="B1150" t="s">
        <v>499</v>
      </c>
      <c r="C1150" s="4">
        <f t="shared" si="32"/>
        <v>3.9199999999999999E-2</v>
      </c>
      <c r="D1150">
        <v>2</v>
      </c>
    </row>
    <row r="1151" spans="1:4" x14ac:dyDescent="0.25">
      <c r="A1151" s="3">
        <v>7</v>
      </c>
      <c r="B1151" t="s">
        <v>156</v>
      </c>
      <c r="C1151" s="4">
        <f t="shared" si="32"/>
        <v>3.9199999999999999E-2</v>
      </c>
      <c r="D1151">
        <v>2</v>
      </c>
    </row>
    <row r="1152" spans="1:4" x14ac:dyDescent="0.25">
      <c r="A1152" s="3">
        <v>8</v>
      </c>
      <c r="B1152" t="s">
        <v>57</v>
      </c>
      <c r="C1152" s="4">
        <f t="shared" si="32"/>
        <v>3.9199999999999999E-2</v>
      </c>
      <c r="D1152">
        <v>2</v>
      </c>
    </row>
    <row r="1153" spans="1:4" x14ac:dyDescent="0.25">
      <c r="A1153" s="3">
        <v>9</v>
      </c>
      <c r="B1153" t="s">
        <v>547</v>
      </c>
      <c r="C1153" s="4">
        <f t="shared" si="32"/>
        <v>3.9199999999999999E-2</v>
      </c>
      <c r="D1153">
        <v>2</v>
      </c>
    </row>
    <row r="1154" spans="1:4" x14ac:dyDescent="0.25">
      <c r="A1154" s="3">
        <v>10</v>
      </c>
      <c r="B1154" t="s">
        <v>586</v>
      </c>
      <c r="C1154" s="4">
        <f t="shared" ref="C1154:C1183" si="33">1.96 / 100</f>
        <v>1.9599999999999999E-2</v>
      </c>
      <c r="D1154">
        <v>1</v>
      </c>
    </row>
    <row r="1155" spans="1:4" x14ac:dyDescent="0.25">
      <c r="A1155" s="3">
        <v>11</v>
      </c>
      <c r="B1155" t="s">
        <v>104</v>
      </c>
      <c r="C1155" s="4">
        <f t="shared" si="33"/>
        <v>1.9599999999999999E-2</v>
      </c>
      <c r="D1155">
        <v>1</v>
      </c>
    </row>
    <row r="1156" spans="1:4" x14ac:dyDescent="0.25">
      <c r="A1156" s="3">
        <v>12</v>
      </c>
      <c r="B1156" t="s">
        <v>587</v>
      </c>
      <c r="C1156" s="4">
        <f t="shared" si="33"/>
        <v>1.9599999999999999E-2</v>
      </c>
      <c r="D1156">
        <v>1</v>
      </c>
    </row>
    <row r="1157" spans="1:4" x14ac:dyDescent="0.25">
      <c r="A1157" s="3">
        <v>13</v>
      </c>
      <c r="B1157" t="s">
        <v>588</v>
      </c>
      <c r="C1157" s="4">
        <f t="shared" si="33"/>
        <v>1.9599999999999999E-2</v>
      </c>
      <c r="D1157">
        <v>1</v>
      </c>
    </row>
    <row r="1158" spans="1:4" x14ac:dyDescent="0.25">
      <c r="A1158" s="3">
        <v>14</v>
      </c>
      <c r="B1158" t="s">
        <v>85</v>
      </c>
      <c r="C1158" s="4">
        <f t="shared" si="33"/>
        <v>1.9599999999999999E-2</v>
      </c>
      <c r="D1158">
        <v>1</v>
      </c>
    </row>
    <row r="1159" spans="1:4" x14ac:dyDescent="0.25">
      <c r="A1159" s="3">
        <v>15</v>
      </c>
      <c r="B1159" t="s">
        <v>69</v>
      </c>
      <c r="C1159" s="4">
        <f t="shared" si="33"/>
        <v>1.9599999999999999E-2</v>
      </c>
      <c r="D1159">
        <v>1</v>
      </c>
    </row>
    <row r="1160" spans="1:4" x14ac:dyDescent="0.25">
      <c r="A1160" s="3">
        <v>16</v>
      </c>
      <c r="B1160" t="s">
        <v>509</v>
      </c>
      <c r="C1160" s="4">
        <f t="shared" si="33"/>
        <v>1.9599999999999999E-2</v>
      </c>
      <c r="D1160">
        <v>1</v>
      </c>
    </row>
    <row r="1161" spans="1:4" x14ac:dyDescent="0.25">
      <c r="A1161" s="3">
        <v>17</v>
      </c>
      <c r="B1161" t="s">
        <v>72</v>
      </c>
      <c r="C1161" s="4">
        <f t="shared" si="33"/>
        <v>1.9599999999999999E-2</v>
      </c>
      <c r="D1161">
        <v>1</v>
      </c>
    </row>
    <row r="1162" spans="1:4" x14ac:dyDescent="0.25">
      <c r="A1162" s="3">
        <v>18</v>
      </c>
      <c r="B1162" t="s">
        <v>538</v>
      </c>
      <c r="C1162" s="4">
        <f t="shared" si="33"/>
        <v>1.9599999999999999E-2</v>
      </c>
      <c r="D1162">
        <v>1</v>
      </c>
    </row>
    <row r="1163" spans="1:4" x14ac:dyDescent="0.25">
      <c r="A1163" s="3">
        <v>19</v>
      </c>
      <c r="B1163" t="s">
        <v>539</v>
      </c>
      <c r="C1163" s="4">
        <f t="shared" si="33"/>
        <v>1.9599999999999999E-2</v>
      </c>
      <c r="D1163">
        <v>1</v>
      </c>
    </row>
    <row r="1164" spans="1:4" x14ac:dyDescent="0.25">
      <c r="A1164" s="3">
        <v>20</v>
      </c>
      <c r="B1164" t="s">
        <v>540</v>
      </c>
      <c r="C1164" s="4">
        <f t="shared" si="33"/>
        <v>1.9599999999999999E-2</v>
      </c>
      <c r="D1164">
        <v>1</v>
      </c>
    </row>
    <row r="1165" spans="1:4" x14ac:dyDescent="0.25">
      <c r="A1165" s="3">
        <v>21</v>
      </c>
      <c r="B1165" t="s">
        <v>589</v>
      </c>
      <c r="C1165" s="4">
        <f t="shared" si="33"/>
        <v>1.9599999999999999E-2</v>
      </c>
      <c r="D1165">
        <v>1</v>
      </c>
    </row>
    <row r="1166" spans="1:4" x14ac:dyDescent="0.25">
      <c r="A1166" s="3">
        <v>22</v>
      </c>
      <c r="B1166" t="s">
        <v>515</v>
      </c>
      <c r="C1166" s="4">
        <f t="shared" si="33"/>
        <v>1.9599999999999999E-2</v>
      </c>
      <c r="D1166">
        <v>1</v>
      </c>
    </row>
    <row r="1167" spans="1:4" x14ac:dyDescent="0.25">
      <c r="A1167" s="3">
        <v>23</v>
      </c>
      <c r="B1167" t="s">
        <v>516</v>
      </c>
      <c r="C1167" s="4">
        <f t="shared" si="33"/>
        <v>1.9599999999999999E-2</v>
      </c>
      <c r="D1167">
        <v>1</v>
      </c>
    </row>
    <row r="1168" spans="1:4" x14ac:dyDescent="0.25">
      <c r="A1168" s="3">
        <v>24</v>
      </c>
      <c r="B1168" t="s">
        <v>579</v>
      </c>
      <c r="C1168" s="4">
        <f t="shared" si="33"/>
        <v>1.9599999999999999E-2</v>
      </c>
      <c r="D1168">
        <v>1</v>
      </c>
    </row>
    <row r="1169" spans="1:4" x14ac:dyDescent="0.25">
      <c r="A1169" s="3">
        <v>25</v>
      </c>
      <c r="B1169" t="s">
        <v>98</v>
      </c>
      <c r="C1169" s="4">
        <f t="shared" si="33"/>
        <v>1.9599999999999999E-2</v>
      </c>
      <c r="D1169">
        <v>1</v>
      </c>
    </row>
    <row r="1170" spans="1:4" x14ac:dyDescent="0.25">
      <c r="A1170" s="3">
        <v>26</v>
      </c>
      <c r="B1170" t="s">
        <v>590</v>
      </c>
      <c r="C1170" s="4">
        <f t="shared" si="33"/>
        <v>1.9599999999999999E-2</v>
      </c>
      <c r="D1170">
        <v>1</v>
      </c>
    </row>
    <row r="1171" spans="1:4" x14ac:dyDescent="0.25">
      <c r="A1171" s="3">
        <v>27</v>
      </c>
      <c r="B1171" t="s">
        <v>544</v>
      </c>
      <c r="C1171" s="4">
        <f t="shared" si="33"/>
        <v>1.9599999999999999E-2</v>
      </c>
      <c r="D1171">
        <v>1</v>
      </c>
    </row>
    <row r="1172" spans="1:4" x14ac:dyDescent="0.25">
      <c r="A1172" s="3">
        <v>28</v>
      </c>
      <c r="B1172" t="s">
        <v>88</v>
      </c>
      <c r="C1172" s="4">
        <f t="shared" si="33"/>
        <v>1.9599999999999999E-2</v>
      </c>
      <c r="D1172">
        <v>1</v>
      </c>
    </row>
    <row r="1173" spans="1:4" x14ac:dyDescent="0.25">
      <c r="A1173" s="3">
        <v>29</v>
      </c>
      <c r="B1173" t="s">
        <v>591</v>
      </c>
      <c r="C1173" s="4">
        <f t="shared" si="33"/>
        <v>1.9599999999999999E-2</v>
      </c>
      <c r="D1173">
        <v>1</v>
      </c>
    </row>
    <row r="1174" spans="1:4" x14ac:dyDescent="0.25">
      <c r="A1174" s="3">
        <v>30</v>
      </c>
      <c r="B1174" t="s">
        <v>25</v>
      </c>
      <c r="C1174" s="4">
        <f t="shared" si="33"/>
        <v>1.9599999999999999E-2</v>
      </c>
      <c r="D1174">
        <v>1</v>
      </c>
    </row>
    <row r="1175" spans="1:4" x14ac:dyDescent="0.25">
      <c r="A1175" s="3">
        <v>31</v>
      </c>
      <c r="B1175" t="s">
        <v>71</v>
      </c>
      <c r="C1175" s="4">
        <f t="shared" si="33"/>
        <v>1.9599999999999999E-2</v>
      </c>
      <c r="D1175">
        <v>1</v>
      </c>
    </row>
    <row r="1176" spans="1:4" x14ac:dyDescent="0.25">
      <c r="A1176" s="3">
        <v>32</v>
      </c>
      <c r="B1176" t="s">
        <v>592</v>
      </c>
      <c r="C1176" s="4">
        <f t="shared" si="33"/>
        <v>1.9599999999999999E-2</v>
      </c>
      <c r="D1176">
        <v>1</v>
      </c>
    </row>
    <row r="1177" spans="1:4" x14ac:dyDescent="0.25">
      <c r="A1177" s="3">
        <v>33</v>
      </c>
      <c r="B1177" t="s">
        <v>58</v>
      </c>
      <c r="C1177" s="4">
        <f t="shared" si="33"/>
        <v>1.9599999999999999E-2</v>
      </c>
      <c r="D1177">
        <v>1</v>
      </c>
    </row>
    <row r="1178" spans="1:4" x14ac:dyDescent="0.25">
      <c r="A1178" s="3">
        <v>34</v>
      </c>
      <c r="B1178" t="s">
        <v>593</v>
      </c>
      <c r="C1178" s="4">
        <f t="shared" si="33"/>
        <v>1.9599999999999999E-2</v>
      </c>
      <c r="D1178">
        <v>1</v>
      </c>
    </row>
    <row r="1179" spans="1:4" x14ac:dyDescent="0.25">
      <c r="A1179" s="3">
        <v>35</v>
      </c>
      <c r="B1179" t="s">
        <v>565</v>
      </c>
      <c r="C1179" s="4">
        <f t="shared" si="33"/>
        <v>1.9599999999999999E-2</v>
      </c>
      <c r="D1179">
        <v>1</v>
      </c>
    </row>
    <row r="1180" spans="1:4" x14ac:dyDescent="0.25">
      <c r="A1180" s="3">
        <v>36</v>
      </c>
      <c r="B1180" t="s">
        <v>566</v>
      </c>
      <c r="C1180" s="4">
        <f t="shared" si="33"/>
        <v>1.9599999999999999E-2</v>
      </c>
      <c r="D1180">
        <v>1</v>
      </c>
    </row>
    <row r="1181" spans="1:4" x14ac:dyDescent="0.25">
      <c r="A1181" s="3">
        <v>37</v>
      </c>
      <c r="B1181" t="s">
        <v>531</v>
      </c>
      <c r="C1181" s="4">
        <f t="shared" si="33"/>
        <v>1.9599999999999999E-2</v>
      </c>
      <c r="D1181">
        <v>1</v>
      </c>
    </row>
    <row r="1182" spans="1:4" x14ac:dyDescent="0.25">
      <c r="A1182" s="3">
        <v>38</v>
      </c>
      <c r="B1182" t="s">
        <v>53</v>
      </c>
      <c r="C1182" s="4">
        <f t="shared" si="33"/>
        <v>1.9599999999999999E-2</v>
      </c>
      <c r="D1182">
        <v>1</v>
      </c>
    </row>
    <row r="1183" spans="1:4" x14ac:dyDescent="0.25">
      <c r="A1183" s="3">
        <v>39</v>
      </c>
      <c r="B1183" t="s">
        <v>533</v>
      </c>
      <c r="C1183" s="4">
        <f t="shared" si="33"/>
        <v>1.9599999999999999E-2</v>
      </c>
      <c r="D1183">
        <v>1</v>
      </c>
    </row>
    <row r="1188" spans="1:4" x14ac:dyDescent="0.25">
      <c r="A1188" s="1">
        <v>54</v>
      </c>
      <c r="B1188" s="1" t="s">
        <v>594</v>
      </c>
    </row>
    <row r="1190" spans="1:4" x14ac:dyDescent="0.25">
      <c r="B1190" s="2" t="s">
        <v>1</v>
      </c>
      <c r="C1190" s="2" t="s">
        <v>2</v>
      </c>
      <c r="D1190" s="2" t="s">
        <v>3</v>
      </c>
    </row>
    <row r="1191" spans="1:4" x14ac:dyDescent="0.25">
      <c r="A1191" s="3">
        <v>1</v>
      </c>
      <c r="B1191" t="s">
        <v>55</v>
      </c>
      <c r="C1191" s="4">
        <f>9.8 / 100</f>
        <v>9.8000000000000004E-2</v>
      </c>
      <c r="D1191">
        <v>5</v>
      </c>
    </row>
    <row r="1192" spans="1:4" x14ac:dyDescent="0.25">
      <c r="A1192" s="3">
        <v>2</v>
      </c>
      <c r="B1192" t="s">
        <v>156</v>
      </c>
      <c r="C1192" s="4">
        <f>5.88 / 100</f>
        <v>5.8799999999999998E-2</v>
      </c>
      <c r="D1192">
        <v>3</v>
      </c>
    </row>
    <row r="1193" spans="1:4" x14ac:dyDescent="0.25">
      <c r="A1193" s="3">
        <v>3</v>
      </c>
      <c r="B1193" t="s">
        <v>68</v>
      </c>
      <c r="C1193" s="4">
        <f>3.92 / 100</f>
        <v>3.9199999999999999E-2</v>
      </c>
      <c r="D1193">
        <v>2</v>
      </c>
    </row>
    <row r="1194" spans="1:4" x14ac:dyDescent="0.25">
      <c r="A1194" s="3">
        <v>4</v>
      </c>
      <c r="B1194" t="s">
        <v>428</v>
      </c>
      <c r="C1194" s="4">
        <f>3.92 / 100</f>
        <v>3.9199999999999999E-2</v>
      </c>
      <c r="D1194">
        <v>2</v>
      </c>
    </row>
    <row r="1195" spans="1:4" x14ac:dyDescent="0.25">
      <c r="A1195" s="3">
        <v>5</v>
      </c>
      <c r="B1195" t="s">
        <v>595</v>
      </c>
      <c r="C1195" s="4">
        <f>3.92 / 100</f>
        <v>3.9199999999999999E-2</v>
      </c>
      <c r="D1195">
        <v>2</v>
      </c>
    </row>
    <row r="1196" spans="1:4" x14ac:dyDescent="0.25">
      <c r="A1196" s="3">
        <v>6</v>
      </c>
      <c r="B1196" t="s">
        <v>57</v>
      </c>
      <c r="C1196" s="4">
        <f>3.92 / 100</f>
        <v>3.9199999999999999E-2</v>
      </c>
      <c r="D1196">
        <v>2</v>
      </c>
    </row>
    <row r="1197" spans="1:4" x14ac:dyDescent="0.25">
      <c r="A1197" s="3">
        <v>7</v>
      </c>
      <c r="B1197" t="s">
        <v>596</v>
      </c>
      <c r="C1197" s="4">
        <f t="shared" ref="C1197:C1231" si="34">1.96 / 100</f>
        <v>1.9599999999999999E-2</v>
      </c>
      <c r="D1197">
        <v>1</v>
      </c>
    </row>
    <row r="1198" spans="1:4" x14ac:dyDescent="0.25">
      <c r="A1198" s="3">
        <v>8</v>
      </c>
      <c r="B1198" t="s">
        <v>104</v>
      </c>
      <c r="C1198" s="4">
        <f t="shared" si="34"/>
        <v>1.9599999999999999E-2</v>
      </c>
      <c r="D1198">
        <v>1</v>
      </c>
    </row>
    <row r="1199" spans="1:4" x14ac:dyDescent="0.25">
      <c r="A1199" s="3">
        <v>9</v>
      </c>
      <c r="B1199" t="s">
        <v>597</v>
      </c>
      <c r="C1199" s="4">
        <f t="shared" si="34"/>
        <v>1.9599999999999999E-2</v>
      </c>
      <c r="D1199">
        <v>1</v>
      </c>
    </row>
    <row r="1200" spans="1:4" x14ac:dyDescent="0.25">
      <c r="A1200" s="3">
        <v>10</v>
      </c>
      <c r="B1200" t="s">
        <v>598</v>
      </c>
      <c r="C1200" s="4">
        <f t="shared" si="34"/>
        <v>1.9599999999999999E-2</v>
      </c>
      <c r="D1200">
        <v>1</v>
      </c>
    </row>
    <row r="1201" spans="1:4" x14ac:dyDescent="0.25">
      <c r="A1201" s="3">
        <v>11</v>
      </c>
      <c r="B1201" t="s">
        <v>64</v>
      </c>
      <c r="C1201" s="4">
        <f t="shared" si="34"/>
        <v>1.9599999999999999E-2</v>
      </c>
      <c r="D1201">
        <v>1</v>
      </c>
    </row>
    <row r="1202" spans="1:4" x14ac:dyDescent="0.25">
      <c r="A1202" s="3">
        <v>12</v>
      </c>
      <c r="B1202" t="s">
        <v>599</v>
      </c>
      <c r="C1202" s="4">
        <f t="shared" si="34"/>
        <v>1.9599999999999999E-2</v>
      </c>
      <c r="D1202">
        <v>1</v>
      </c>
    </row>
    <row r="1203" spans="1:4" x14ac:dyDescent="0.25">
      <c r="A1203" s="3">
        <v>13</v>
      </c>
      <c r="B1203" t="s">
        <v>600</v>
      </c>
      <c r="C1203" s="4">
        <f t="shared" si="34"/>
        <v>1.9599999999999999E-2</v>
      </c>
      <c r="D1203">
        <v>1</v>
      </c>
    </row>
    <row r="1204" spans="1:4" x14ac:dyDescent="0.25">
      <c r="A1204" s="3">
        <v>14</v>
      </c>
      <c r="B1204" t="s">
        <v>85</v>
      </c>
      <c r="C1204" s="4">
        <f t="shared" si="34"/>
        <v>1.9599999999999999E-2</v>
      </c>
      <c r="D1204">
        <v>1</v>
      </c>
    </row>
    <row r="1205" spans="1:4" x14ac:dyDescent="0.25">
      <c r="A1205" s="3">
        <v>15</v>
      </c>
      <c r="B1205" t="s">
        <v>69</v>
      </c>
      <c r="C1205" s="4">
        <f t="shared" si="34"/>
        <v>1.9599999999999999E-2</v>
      </c>
      <c r="D1205">
        <v>1</v>
      </c>
    </row>
    <row r="1206" spans="1:4" x14ac:dyDescent="0.25">
      <c r="A1206" s="3">
        <v>16</v>
      </c>
      <c r="B1206" t="s">
        <v>601</v>
      </c>
      <c r="C1206" s="4">
        <f t="shared" si="34"/>
        <v>1.9599999999999999E-2</v>
      </c>
      <c r="D1206">
        <v>1</v>
      </c>
    </row>
    <row r="1207" spans="1:4" x14ac:dyDescent="0.25">
      <c r="A1207" s="3">
        <v>17</v>
      </c>
      <c r="B1207" t="s">
        <v>556</v>
      </c>
      <c r="C1207" s="4">
        <f t="shared" si="34"/>
        <v>1.9599999999999999E-2</v>
      </c>
      <c r="D1207">
        <v>1</v>
      </c>
    </row>
    <row r="1208" spans="1:4" x14ac:dyDescent="0.25">
      <c r="A1208" s="3">
        <v>18</v>
      </c>
      <c r="B1208" t="s">
        <v>602</v>
      </c>
      <c r="C1208" s="4">
        <f t="shared" si="34"/>
        <v>1.9599999999999999E-2</v>
      </c>
      <c r="D1208">
        <v>1</v>
      </c>
    </row>
    <row r="1209" spans="1:4" x14ac:dyDescent="0.25">
      <c r="A1209" s="3">
        <v>19</v>
      </c>
      <c r="B1209" t="s">
        <v>538</v>
      </c>
      <c r="C1209" s="4">
        <f t="shared" si="34"/>
        <v>1.9599999999999999E-2</v>
      </c>
      <c r="D1209">
        <v>1</v>
      </c>
    </row>
    <row r="1210" spans="1:4" x14ac:dyDescent="0.25">
      <c r="A1210" s="3">
        <v>20</v>
      </c>
      <c r="B1210" t="s">
        <v>603</v>
      </c>
      <c r="C1210" s="4">
        <f t="shared" si="34"/>
        <v>1.9599999999999999E-2</v>
      </c>
      <c r="D1210">
        <v>1</v>
      </c>
    </row>
    <row r="1211" spans="1:4" x14ac:dyDescent="0.25">
      <c r="A1211" s="3">
        <v>21</v>
      </c>
      <c r="B1211" t="s">
        <v>499</v>
      </c>
      <c r="C1211" s="4">
        <f t="shared" si="34"/>
        <v>1.9599999999999999E-2</v>
      </c>
      <c r="D1211">
        <v>1</v>
      </c>
    </row>
    <row r="1212" spans="1:4" x14ac:dyDescent="0.25">
      <c r="A1212" s="3">
        <v>22</v>
      </c>
      <c r="B1212" t="s">
        <v>515</v>
      </c>
      <c r="C1212" s="4">
        <f t="shared" si="34"/>
        <v>1.9599999999999999E-2</v>
      </c>
      <c r="D1212">
        <v>1</v>
      </c>
    </row>
    <row r="1213" spans="1:4" x14ac:dyDescent="0.25">
      <c r="A1213" s="3">
        <v>23</v>
      </c>
      <c r="B1213" t="s">
        <v>516</v>
      </c>
      <c r="C1213" s="4">
        <f t="shared" si="34"/>
        <v>1.9599999999999999E-2</v>
      </c>
      <c r="D1213">
        <v>1</v>
      </c>
    </row>
    <row r="1214" spans="1:4" x14ac:dyDescent="0.25">
      <c r="A1214" s="3">
        <v>24</v>
      </c>
      <c r="B1214" t="s">
        <v>604</v>
      </c>
      <c r="C1214" s="4">
        <f t="shared" si="34"/>
        <v>1.9599999999999999E-2</v>
      </c>
      <c r="D1214">
        <v>1</v>
      </c>
    </row>
    <row r="1215" spans="1:4" x14ac:dyDescent="0.25">
      <c r="A1215" s="3">
        <v>25</v>
      </c>
      <c r="B1215" t="s">
        <v>605</v>
      </c>
      <c r="C1215" s="4">
        <f t="shared" si="34"/>
        <v>1.9599999999999999E-2</v>
      </c>
      <c r="D1215">
        <v>1</v>
      </c>
    </row>
    <row r="1216" spans="1:4" x14ac:dyDescent="0.25">
      <c r="A1216" s="3">
        <v>26</v>
      </c>
      <c r="B1216" t="s">
        <v>606</v>
      </c>
      <c r="C1216" s="4">
        <f t="shared" si="34"/>
        <v>1.9599999999999999E-2</v>
      </c>
      <c r="D1216">
        <v>1</v>
      </c>
    </row>
    <row r="1217" spans="1:4" x14ac:dyDescent="0.25">
      <c r="A1217" s="3">
        <v>27</v>
      </c>
      <c r="B1217" t="s">
        <v>547</v>
      </c>
      <c r="C1217" s="4">
        <f t="shared" si="34"/>
        <v>1.9599999999999999E-2</v>
      </c>
      <c r="D1217">
        <v>1</v>
      </c>
    </row>
    <row r="1218" spans="1:4" x14ac:dyDescent="0.25">
      <c r="A1218" s="3">
        <v>28</v>
      </c>
      <c r="B1218" t="s">
        <v>544</v>
      </c>
      <c r="C1218" s="4">
        <f t="shared" si="34"/>
        <v>1.9599999999999999E-2</v>
      </c>
      <c r="D1218">
        <v>1</v>
      </c>
    </row>
    <row r="1219" spans="1:4" x14ac:dyDescent="0.25">
      <c r="A1219" s="3">
        <v>29</v>
      </c>
      <c r="B1219" t="s">
        <v>88</v>
      </c>
      <c r="C1219" s="4">
        <f t="shared" si="34"/>
        <v>1.9599999999999999E-2</v>
      </c>
      <c r="D1219">
        <v>1</v>
      </c>
    </row>
    <row r="1220" spans="1:4" x14ac:dyDescent="0.25">
      <c r="A1220" s="3">
        <v>30</v>
      </c>
      <c r="B1220" t="s">
        <v>607</v>
      </c>
      <c r="C1220" s="4">
        <f t="shared" si="34"/>
        <v>1.9599999999999999E-2</v>
      </c>
      <c r="D1220">
        <v>1</v>
      </c>
    </row>
    <row r="1221" spans="1:4" x14ac:dyDescent="0.25">
      <c r="A1221" s="3">
        <v>31</v>
      </c>
      <c r="B1221" t="s">
        <v>25</v>
      </c>
      <c r="C1221" s="4">
        <f t="shared" si="34"/>
        <v>1.9599999999999999E-2</v>
      </c>
      <c r="D1221">
        <v>1</v>
      </c>
    </row>
    <row r="1222" spans="1:4" x14ac:dyDescent="0.25">
      <c r="A1222" s="3">
        <v>32</v>
      </c>
      <c r="B1222" t="s">
        <v>608</v>
      </c>
      <c r="C1222" s="4">
        <f t="shared" si="34"/>
        <v>1.9599999999999999E-2</v>
      </c>
      <c r="D1222">
        <v>1</v>
      </c>
    </row>
    <row r="1223" spans="1:4" x14ac:dyDescent="0.25">
      <c r="A1223" s="3">
        <v>33</v>
      </c>
      <c r="B1223" t="s">
        <v>609</v>
      </c>
      <c r="C1223" s="4">
        <f t="shared" si="34"/>
        <v>1.9599999999999999E-2</v>
      </c>
      <c r="D1223">
        <v>1</v>
      </c>
    </row>
    <row r="1224" spans="1:4" x14ac:dyDescent="0.25">
      <c r="A1224" s="3">
        <v>34</v>
      </c>
      <c r="B1224" t="s">
        <v>592</v>
      </c>
      <c r="C1224" s="4">
        <f t="shared" si="34"/>
        <v>1.9599999999999999E-2</v>
      </c>
      <c r="D1224">
        <v>1</v>
      </c>
    </row>
    <row r="1225" spans="1:4" x14ac:dyDescent="0.25">
      <c r="A1225" s="3">
        <v>35</v>
      </c>
      <c r="B1225" t="s">
        <v>58</v>
      </c>
      <c r="C1225" s="4">
        <f t="shared" si="34"/>
        <v>1.9599999999999999E-2</v>
      </c>
      <c r="D1225">
        <v>1</v>
      </c>
    </row>
    <row r="1226" spans="1:4" x14ac:dyDescent="0.25">
      <c r="A1226" s="3">
        <v>36</v>
      </c>
      <c r="B1226" t="s">
        <v>610</v>
      </c>
      <c r="C1226" s="4">
        <f t="shared" si="34"/>
        <v>1.9599999999999999E-2</v>
      </c>
      <c r="D1226">
        <v>1</v>
      </c>
    </row>
    <row r="1227" spans="1:4" x14ac:dyDescent="0.25">
      <c r="A1227" s="3">
        <v>37</v>
      </c>
      <c r="B1227" t="s">
        <v>113</v>
      </c>
      <c r="C1227" s="4">
        <f t="shared" si="34"/>
        <v>1.9599999999999999E-2</v>
      </c>
      <c r="D1227">
        <v>1</v>
      </c>
    </row>
    <row r="1228" spans="1:4" x14ac:dyDescent="0.25">
      <c r="A1228" s="3">
        <v>38</v>
      </c>
      <c r="B1228" t="s">
        <v>565</v>
      </c>
      <c r="C1228" s="4">
        <f t="shared" si="34"/>
        <v>1.9599999999999999E-2</v>
      </c>
      <c r="D1228">
        <v>1</v>
      </c>
    </row>
    <row r="1229" spans="1:4" x14ac:dyDescent="0.25">
      <c r="A1229" s="3">
        <v>39</v>
      </c>
      <c r="B1229" t="s">
        <v>611</v>
      </c>
      <c r="C1229" s="4">
        <f t="shared" si="34"/>
        <v>1.9599999999999999E-2</v>
      </c>
      <c r="D1229">
        <v>1</v>
      </c>
    </row>
    <row r="1230" spans="1:4" x14ac:dyDescent="0.25">
      <c r="A1230" s="3">
        <v>40</v>
      </c>
      <c r="B1230" t="s">
        <v>612</v>
      </c>
      <c r="C1230" s="4">
        <f t="shared" si="34"/>
        <v>1.9599999999999999E-2</v>
      </c>
      <c r="D1230">
        <v>1</v>
      </c>
    </row>
    <row r="1231" spans="1:4" x14ac:dyDescent="0.25">
      <c r="A1231" s="3">
        <v>41</v>
      </c>
      <c r="B1231" t="s">
        <v>53</v>
      </c>
      <c r="C1231" s="4">
        <f t="shared" si="34"/>
        <v>1.9599999999999999E-2</v>
      </c>
      <c r="D1231">
        <v>1</v>
      </c>
    </row>
  </sheetData>
  <pageMargins left="0.7" right="0.7" top="0.75" bottom="0.75" header="0.3" footer="0.3"/>
  <pageSetup orientation="portrait" horizontalDpi="4294967295" verticalDpi="4294967295"/>
  <tableParts count="5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2024-08-29T11:07:49Z</dcterms:created>
  <dcterms:modified xsi:type="dcterms:W3CDTF">2024-12-19T10:24:18Z</dcterms:modified>
  <cp:category/>
</cp:coreProperties>
</file>