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kozon\AppData\Local\Microsoft\Windows\INetCache\Content.Outlook\CWSW5301\"/>
    </mc:Choice>
  </mc:AlternateContent>
  <workbookProtection workbookAlgorithmName="SHA-512" workbookHashValue="5UlmP7ViBCrRP4O9Gs2vHWV3tsDS00xkLrcOElw2GVNK35hzjNpG8bX/2JszP6d3Zf+tMvR7timFqmzWFsuviw==" workbookSaltValue="dJgPwePIZMCpxFXSZ4hVTg==" workbookSpinCount="100000" lockStructure="1"/>
  <bookViews>
    <workbookView xWindow="-108" yWindow="-108" windowWidth="23256" windowHeight="12456"/>
  </bookViews>
  <sheets>
    <sheet name="INSTRUKCJA" sheetId="17" r:id="rId1"/>
    <sheet name="art. 15 albo 15a" sheetId="1" r:id="rId2"/>
    <sheet name="art. 15aa" sheetId="15" r:id="rId3"/>
    <sheet name="art. 18e" sheetId="16" r:id="rId4"/>
    <sheet name="Roboczy" sheetId="2" state="hidden" r:id="rId5"/>
  </sheets>
  <definedNames>
    <definedName name="_xlnm.Print_Area" localSheetId="1">'art. 15 albo 15a'!$G$1:$L$24</definedName>
    <definedName name="_xlnm.Print_Area" localSheetId="2">'art. 15aa'!$G$1:$L$23</definedName>
    <definedName name="_xlnm.Print_Area" localSheetId="3">'art. 18e'!$G$1:$L$23</definedName>
    <definedName name="_xlnm.Print_Area" localSheetId="0">INSTRUKCJA!$A$1:$O$39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5" l="1"/>
  <c r="D88" i="15"/>
  <c r="C88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5" i="15"/>
  <c r="D55" i="15"/>
  <c r="C55" i="15"/>
  <c r="E54" i="15"/>
  <c r="D54" i="15"/>
  <c r="C54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36" i="15" l="1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L13" i="16" l="1"/>
  <c r="E4" i="1" l="1"/>
  <c r="E4" i="15"/>
  <c r="E4" i="16"/>
  <c r="G11" i="16" l="1"/>
  <c r="G12" i="1"/>
  <c r="G11" i="15"/>
  <c r="K14" i="16" l="1"/>
  <c r="K14" i="15"/>
  <c r="K15" i="1"/>
  <c r="L6" i="1" l="1"/>
  <c r="L5" i="1"/>
  <c r="E76" i="15"/>
  <c r="D76" i="15"/>
  <c r="C76" i="15"/>
  <c r="E75" i="15"/>
  <c r="D75" i="15"/>
  <c r="C75" i="15"/>
  <c r="E74" i="15"/>
  <c r="D74" i="15"/>
  <c r="C74" i="15"/>
  <c r="E47" i="15"/>
  <c r="D47" i="15"/>
  <c r="C47" i="15"/>
  <c r="E46" i="15"/>
  <c r="D46" i="15"/>
  <c r="C46" i="15"/>
  <c r="E90" i="1"/>
  <c r="D90" i="1"/>
  <c r="C90" i="1"/>
  <c r="E89" i="1"/>
  <c r="D89" i="1"/>
  <c r="C89" i="1"/>
  <c r="E61" i="1"/>
  <c r="D61" i="1"/>
  <c r="C61" i="1"/>
  <c r="E60" i="1"/>
  <c r="D60" i="1"/>
  <c r="C60" i="1"/>
  <c r="E22" i="16" l="1"/>
  <c r="D22" i="16"/>
  <c r="C22" i="16"/>
  <c r="E21" i="16"/>
  <c r="D21" i="16"/>
  <c r="C21" i="16"/>
  <c r="E20" i="16"/>
  <c r="D20" i="16"/>
  <c r="C20" i="16"/>
  <c r="E87" i="15"/>
  <c r="D87" i="15"/>
  <c r="E40" i="15" l="1"/>
  <c r="D40" i="15"/>
  <c r="C40" i="15"/>
  <c r="E39" i="15"/>
  <c r="D39" i="15"/>
  <c r="C39" i="15"/>
  <c r="E38" i="15"/>
  <c r="D38" i="15"/>
  <c r="C38" i="15"/>
  <c r="E37" i="15"/>
  <c r="D37" i="15"/>
  <c r="C37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19" i="16"/>
  <c r="D19" i="16"/>
  <c r="C19" i="16"/>
  <c r="E18" i="16"/>
  <c r="D18" i="16"/>
  <c r="C18" i="16"/>
  <c r="E17" i="16"/>
  <c r="D17" i="16"/>
  <c r="C17" i="16"/>
  <c r="E16" i="16"/>
  <c r="D16" i="16"/>
  <c r="C16" i="16"/>
  <c r="E15" i="16"/>
  <c r="D15" i="16"/>
  <c r="C15" i="16"/>
  <c r="E14" i="16"/>
  <c r="D14" i="16"/>
  <c r="C14" i="16"/>
  <c r="E13" i="16"/>
  <c r="D13" i="16"/>
  <c r="C13" i="16"/>
  <c r="E12" i="16"/>
  <c r="D12" i="16"/>
  <c r="C12" i="16"/>
  <c r="E11" i="16"/>
  <c r="D11" i="16"/>
  <c r="C11" i="16"/>
  <c r="E10" i="16"/>
  <c r="D10" i="16"/>
  <c r="C10" i="16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C23" i="16" l="1"/>
  <c r="H9" i="16" s="1"/>
  <c r="C21" i="15"/>
  <c r="C77" i="15"/>
  <c r="D21" i="15"/>
  <c r="D82" i="15" s="1"/>
  <c r="E21" i="15"/>
  <c r="E82" i="15" s="1"/>
  <c r="D41" i="15"/>
  <c r="C41" i="15"/>
  <c r="D77" i="15"/>
  <c r="E41" i="15"/>
  <c r="E77" i="15"/>
  <c r="E78" i="15" s="1"/>
  <c r="D23" i="16"/>
  <c r="I9" i="16" s="1"/>
  <c r="E23" i="16"/>
  <c r="J9" i="16" s="1"/>
  <c r="D21" i="1"/>
  <c r="E21" i="1"/>
  <c r="C21" i="1"/>
  <c r="C100" i="1" s="1"/>
  <c r="E91" i="1"/>
  <c r="C91" i="1"/>
  <c r="C101" i="1" s="1"/>
  <c r="D91" i="1"/>
  <c r="D101" i="1" s="1"/>
  <c r="E56" i="1"/>
  <c r="J6" i="1" s="1"/>
  <c r="C56" i="1"/>
  <c r="H6" i="1" s="1"/>
  <c r="D56" i="1"/>
  <c r="I6" i="1" s="1"/>
  <c r="E41" i="1"/>
  <c r="J5" i="1" s="1"/>
  <c r="C41" i="1"/>
  <c r="H5" i="1" s="1"/>
  <c r="D41" i="1"/>
  <c r="I5" i="1" s="1"/>
  <c r="D78" i="15" l="1"/>
  <c r="C87" i="15"/>
  <c r="C82" i="15"/>
  <c r="E89" i="15"/>
  <c r="E83" i="15"/>
  <c r="E84" i="15" s="1"/>
  <c r="J4" i="15" s="1"/>
  <c r="E92" i="1"/>
  <c r="E96" i="1" s="1"/>
  <c r="E101" i="1"/>
  <c r="D95" i="1"/>
  <c r="D100" i="1"/>
  <c r="E95" i="1"/>
  <c r="E100" i="1"/>
  <c r="C95" i="1"/>
  <c r="C78" i="15"/>
  <c r="J4" i="16"/>
  <c r="I4" i="16"/>
  <c r="H4" i="16"/>
  <c r="K4" i="16" s="1"/>
  <c r="K5" i="16" s="1"/>
  <c r="K15" i="16" s="1"/>
  <c r="K16" i="16" s="1"/>
  <c r="K6" i="1"/>
  <c r="D92" i="1"/>
  <c r="D96" i="1" s="1"/>
  <c r="C92" i="1"/>
  <c r="C96" i="1" s="1"/>
  <c r="D83" i="15" l="1"/>
  <c r="D84" i="15" s="1"/>
  <c r="I4" i="15" s="1"/>
  <c r="K5" i="1"/>
  <c r="D97" i="1"/>
  <c r="I4" i="1" s="1"/>
  <c r="D89" i="15"/>
  <c r="E102" i="1"/>
  <c r="C89" i="15"/>
  <c r="C83" i="15"/>
  <c r="E97" i="1"/>
  <c r="J4" i="1" s="1"/>
  <c r="C97" i="1"/>
  <c r="H4" i="1" s="1"/>
  <c r="D102" i="1"/>
  <c r="C102" i="1"/>
  <c r="C84" i="15" l="1"/>
  <c r="H4" i="15" s="1"/>
  <c r="J5" i="15" s="1"/>
  <c r="J9" i="15" s="1"/>
  <c r="H10" i="1"/>
  <c r="L14" i="1" s="1"/>
  <c r="J10" i="1"/>
  <c r="L4" i="1"/>
  <c r="I10" i="1"/>
  <c r="K4" i="1"/>
  <c r="K7" i="1" s="1"/>
  <c r="K4" i="15"/>
  <c r="L5" i="15" l="1"/>
  <c r="I5" i="15"/>
  <c r="I9" i="15" s="1"/>
  <c r="H5" i="15"/>
  <c r="K5" i="15"/>
  <c r="K6" i="15" s="1"/>
  <c r="H9" i="15"/>
  <c r="L13" i="15" s="1"/>
  <c r="K15" i="15" l="1"/>
  <c r="K16" i="15" s="1"/>
  <c r="K17" i="16" l="1"/>
  <c r="K18" i="16"/>
  <c r="K18" i="15"/>
  <c r="K17" i="15"/>
  <c r="K19" i="16" l="1"/>
  <c r="K19" i="15"/>
  <c r="K16" i="1" l="1"/>
  <c r="K17" i="1" s="1"/>
  <c r="K18" i="1" s="1"/>
  <c r="K19" i="1" l="1"/>
  <c r="K20" i="1" s="1"/>
</calcChain>
</file>

<file path=xl/comments1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liczonych w wymiarze półtorakrotnym (TAB. D.)</t>
        </r>
      </text>
    </comment>
  </commentList>
</comments>
</file>

<file path=xl/comments2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
liczonych w wymiarze półtorakrotnym (TAB. D.)</t>
        </r>
      </text>
    </comment>
  </commentList>
</comments>
</file>

<file path=xl/sharedStrings.xml><?xml version="1.0" encoding="utf-8"?>
<sst xmlns="http://schemas.openxmlformats.org/spreadsheetml/2006/main" count="261" uniqueCount="96">
  <si>
    <t>Służba</t>
  </si>
  <si>
    <t xml:space="preserve">Policja </t>
  </si>
  <si>
    <t>ABW</t>
  </si>
  <si>
    <t>AW</t>
  </si>
  <si>
    <t>BOR</t>
  </si>
  <si>
    <t>CBA</t>
  </si>
  <si>
    <t>SG</t>
  </si>
  <si>
    <t>PSP</t>
  </si>
  <si>
    <t>Zawodowa służba wojskowa</t>
  </si>
  <si>
    <t>SKW</t>
  </si>
  <si>
    <t>SWW</t>
  </si>
  <si>
    <t>SCS</t>
  </si>
  <si>
    <t>SW</t>
  </si>
  <si>
    <t>SOP</t>
  </si>
  <si>
    <t>Data zwolnienia ze służby</t>
  </si>
  <si>
    <t>Data</t>
  </si>
  <si>
    <t xml:space="preserve">Lata </t>
  </si>
  <si>
    <t>Miesiące</t>
  </si>
  <si>
    <t>Dni</t>
  </si>
  <si>
    <t>SC</t>
  </si>
  <si>
    <t>Długość okresów składkowych przed służbą</t>
  </si>
  <si>
    <t>Długość okresów nieskładkowych przed służbą</t>
  </si>
  <si>
    <t>TAK</t>
  </si>
  <si>
    <t>NIE</t>
  </si>
  <si>
    <t>Procentowy  wskaźnik emerytury z tytułu wysługi (%)</t>
  </si>
  <si>
    <t>Lata</t>
  </si>
  <si>
    <t xml:space="preserve">% wymiar </t>
  </si>
  <si>
    <t>M-ce</t>
  </si>
  <si>
    <t>SUMA:</t>
  </si>
  <si>
    <t>Okresy służby i równorzędne ze służbą</t>
  </si>
  <si>
    <t>Data od</t>
  </si>
  <si>
    <t>Data do</t>
  </si>
  <si>
    <t>ARTYKUŁ</t>
  </si>
  <si>
    <t xml:space="preserve">Długość okresów służby i okresów równorzędnych ze służbą </t>
  </si>
  <si>
    <t>Długość okresów składkowych przed służbą po 1,3%</t>
  </si>
  <si>
    <t>składkowe</t>
  </si>
  <si>
    <t>nieskładkowe</t>
  </si>
  <si>
    <t>służba (1 x 1)</t>
  </si>
  <si>
    <t>służba SG( 1x 1,5)</t>
  </si>
  <si>
    <t>służba_ SG( 1x 1,5)</t>
  </si>
  <si>
    <t>służba_(1 x 1)</t>
  </si>
  <si>
    <t>NS</t>
  </si>
  <si>
    <t>SK</t>
  </si>
  <si>
    <t>SŁ</t>
  </si>
  <si>
    <t>SŁ2</t>
  </si>
  <si>
    <t>dzw</t>
  </si>
  <si>
    <t>UOP</t>
  </si>
  <si>
    <t>A. Okresy służby i równorzędne ze służbą (1 x 1)</t>
  </si>
  <si>
    <t>B. Okresy składkowe</t>
  </si>
  <si>
    <t>C. Okresy nieskładkowe</t>
  </si>
  <si>
    <t>Służba i równorzędne - do wysokości</t>
  </si>
  <si>
    <t>(Tab. A.)  SUMA [służba i równorzędne (1 x 1)]</t>
  </si>
  <si>
    <t>(TAB. D.) SUMA półtorakrotne (LATA x 1,5)</t>
  </si>
  <si>
    <t>(TAB. D.) SUMA [w wymiarze pojedynczym 
 (1 x 1)]</t>
  </si>
  <si>
    <t>Policja</t>
  </si>
  <si>
    <t>WPW</t>
  </si>
  <si>
    <t>BOR/SOP</t>
  </si>
  <si>
    <t>dzw 18e</t>
  </si>
  <si>
    <t>SM</t>
  </si>
  <si>
    <t>Wysokość emerytury - kwota do wypłaty</t>
  </si>
  <si>
    <t>Kwota emerytury  w wysokości "tzw. brutto"</t>
  </si>
  <si>
    <t>Wysokość emerytury  - kwota do wypłaty</t>
  </si>
  <si>
    <t>Kwota składki na ubezpieczenie zdrowotne (9%)</t>
  </si>
  <si>
    <t>Kwota zaliczki na podatek dochodowy</t>
  </si>
  <si>
    <t xml:space="preserve">
- Data wstąpienia po raz pierwszy do służby</t>
  </si>
  <si>
    <t>Ważne
Przedstawione powyżej obliczenia mają charakter poglądowy i nie mogą stanowić podstawy roszczeń wobec Zakładu Emerytalno-Rentowego Ministerstwa Spraw Wewnętrznych i Administracji</t>
  </si>
  <si>
    <t xml:space="preserve"> Służba i równorzędne do prawa w wymiarze 1 x 1</t>
  </si>
  <si>
    <t>ŁĄCZNIE (TAB. A.+TAB. D.) SŁUŻBA 
i RÓWNORZĘDNE - DO WYSOKOŚCI</t>
  </si>
  <si>
    <t>ŁĄCZNIE (TAB. A.+Tab.D. ) SŁUŻBA 
 i RÓWNORZĘDNE - DO PRAWA 
w wymiarze pojedynczym (1 x 1)</t>
  </si>
  <si>
    <t>ŁĄCZNIE (TAB. A. + Tab.D. ) SŁUŻBA 
 i RÓWNORZĘDNE - DO PRAWA 
w wymiarze pojedynczym (1 x 1)</t>
  </si>
  <si>
    <t>ŁĄCZNIE (TAB. A. + TAB. D.) SŁUŻBA 
i RÓWNORZĘDNE - DO WYSOKOŚCI</t>
  </si>
  <si>
    <t>art. 18e ustawy</t>
  </si>
  <si>
    <t>Łączna wysługa emerytalna</t>
  </si>
  <si>
    <t>art. 15aa (wymagane 25 lat służby liczonej z okresami równorzędnymi ze służbą)</t>
  </si>
  <si>
    <r>
      <t>Podstawa wymiaru</t>
    </r>
    <r>
      <rPr>
        <b/>
        <vertAlign val="superscript"/>
        <sz val="10"/>
        <color theme="1"/>
        <rFont val="Calibri"/>
        <family val="2"/>
        <charset val="238"/>
        <scheme val="minor"/>
      </rPr>
      <t xml:space="preserve">*) </t>
    </r>
    <r>
      <rPr>
        <b/>
        <sz val="10"/>
        <color theme="1"/>
        <rFont val="Calibri"/>
        <family val="2"/>
        <charset val="238"/>
        <scheme val="minor"/>
      </rPr>
      <t>- średnie uposażenie z kolejnych 10 lat służby</t>
    </r>
  </si>
  <si>
    <t>dzw 15 15aa</t>
  </si>
  <si>
    <t>art. 15 albo art. 15a</t>
  </si>
  <si>
    <t>Podstawa wymiaru emerytury (ze świadczeniem za długoletnią służbę, jeżeli lata wysługi emerytalnej &gt; 32)</t>
  </si>
  <si>
    <r>
      <t>Uposażenie z miesiąca zwolnienia  ze służby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  <r>
      <rPr>
        <b/>
        <sz val="10"/>
        <color theme="1"/>
        <rFont val="Calibri"/>
        <family val="2"/>
        <charset val="238"/>
        <scheme val="minor"/>
      </rPr>
      <t xml:space="preserve"> (podstawa wymiaru emerytury bez świadczenia za długoletnią służbę</t>
    </r>
    <r>
      <rPr>
        <b/>
        <vertAlign val="superscript"/>
        <sz val="10"/>
        <color theme="1"/>
        <rFont val="Calibri"/>
        <family val="2"/>
        <charset val="238"/>
        <scheme val="minor"/>
      </rPr>
      <t>**)</t>
    </r>
    <r>
      <rPr>
        <b/>
        <sz val="10"/>
        <color theme="1"/>
        <rFont val="Calibri"/>
        <family val="2"/>
        <charset val="238"/>
        <scheme val="minor"/>
      </rPr>
      <t xml:space="preserve">) </t>
    </r>
  </si>
  <si>
    <r>
      <t>Miesięczna wysokość pobieranego świadczenia za długoletnią służbę</t>
    </r>
    <r>
      <rPr>
        <b/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</si>
  <si>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Data </t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</si>
  <si>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0"/>
        <color rgb="FFC00000"/>
        <rFont val="Calibri"/>
        <family val="2"/>
        <charset val="238"/>
        <scheme val="minor"/>
      </rPr>
      <t xml:space="preserve"> co najmniej 32 lata wysługi emerytalnej  (wartość w komórce H9&gt;=32), </t>
    </r>
    <r>
      <rPr>
        <b/>
        <sz val="10"/>
        <rFont val="Calibri"/>
        <family val="2"/>
        <charset val="238"/>
        <scheme val="minor"/>
      </rPr>
      <t xml:space="preserve">
to</t>
    </r>
    <r>
      <rPr>
        <b/>
        <sz val="10"/>
        <color rgb="FFC00000"/>
        <rFont val="Calibri"/>
        <family val="2"/>
        <charset val="238"/>
        <scheme val="minor"/>
      </rPr>
      <t xml:space="preserve"> do komóki K13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</si>
  <si>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r>
      <t xml:space="preserve">Data wstąpienia po raz pierwszy do służby (zawodowej)   </t>
    </r>
    <r>
      <rPr>
        <b/>
        <u/>
        <sz val="10"/>
        <color rgb="FFC00000"/>
        <rFont val="Calibri"/>
        <family val="2"/>
        <charset val="238"/>
        <scheme val="minor"/>
      </rPr>
      <t>pole C4 obowiązkowe!</t>
    </r>
  </si>
  <si>
    <t>Przyjęci do służby po raz pierwszy po 31.12.2012 r. - art. 18e ustawy</t>
  </si>
  <si>
    <t>Przyjęci do służby po raz pierwszy po 1.01.1999 r. i przed 1.10.2003 r. - art. 15aa ustawy</t>
  </si>
  <si>
    <t>Przyjęci do służby po raz pierwszy przed 1.01.2013 r. -  art. 15 albo art. 15a ustawy</t>
  </si>
  <si>
    <r>
      <rPr>
        <b/>
        <vertAlign val="superscript"/>
        <sz val="11"/>
        <rFont val="Calibri"/>
        <family val="2"/>
        <charset val="238"/>
        <scheme val="minor"/>
      </rPr>
      <t xml:space="preserve">*) </t>
    </r>
    <r>
      <rPr>
        <b/>
        <sz val="11"/>
        <rFont val="Calibri"/>
        <family val="2"/>
        <charset val="238"/>
        <scheme val="minor"/>
      </rPr>
      <t xml:space="preserve">Podstawa wymiaru - średnie uposażenie z 10 lat służby - bez doliczonego świadczenia za długoletnią służbę. 
</t>
    </r>
    <r>
      <rPr>
        <b/>
        <vertAlign val="superscript"/>
        <sz val="11"/>
        <rFont val="Calibri"/>
        <family val="2"/>
        <charset val="238"/>
        <scheme val="minor"/>
      </rPr>
      <t>**)</t>
    </r>
    <r>
      <rPr>
        <b/>
        <sz val="11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1"/>
        <color rgb="FFC00000"/>
        <rFont val="Calibri"/>
        <family val="2"/>
        <charset val="238"/>
        <scheme val="minor"/>
      </rPr>
      <t xml:space="preserve"> co najmniej 32 lata wysługi emerytalnej  (wartość w komórce H9&gt;=32),</t>
    </r>
    <r>
      <rPr>
        <b/>
        <sz val="11"/>
        <rFont val="Calibri"/>
        <family val="2"/>
        <charset val="238"/>
        <scheme val="minor"/>
      </rPr>
      <t xml:space="preserve"> to</t>
    </r>
    <r>
      <rPr>
        <b/>
        <sz val="11"/>
        <color rgb="FFC00000"/>
        <rFont val="Calibri"/>
        <family val="2"/>
        <charset val="238"/>
        <scheme val="minor"/>
      </rPr>
      <t xml:space="preserve"> do komóki K13</t>
    </r>
    <r>
      <rPr>
        <b/>
        <sz val="11"/>
        <rFont val="Calibri"/>
        <family val="2"/>
        <charset val="238"/>
        <scheme val="minor"/>
      </rPr>
      <t xml:space="preserve"> proszę wprowadzić miesięczną kwotę pobieranego świadczenia za długoletnią służbę. Wprowadzona kwota świadczenia za długoletnią służbę zostanie doliczona do podstawy wymiaru emerytury.</t>
    </r>
  </si>
  <si>
    <t>Łączny % wymiar wysługi emerytalnej&lt;=75%</t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</si>
  <si>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 </t>
    </r>
    <r>
      <rPr>
        <b/>
        <sz val="10"/>
        <color rgb="FFC00000"/>
        <rFont val="Calibri"/>
        <family val="2"/>
        <charset val="238"/>
        <scheme val="minor"/>
      </rPr>
      <t xml:space="preserve">co najmniej 32 lata wysługi emerytalnej  (wartość w komórce H10&gt;=32), 
</t>
    </r>
    <r>
      <rPr>
        <b/>
        <sz val="10"/>
        <rFont val="Calibri"/>
        <family val="2"/>
        <charset val="238"/>
        <scheme val="minor"/>
      </rPr>
      <t>to</t>
    </r>
    <r>
      <rPr>
        <b/>
        <sz val="10"/>
        <color rgb="FFC00000"/>
        <rFont val="Calibri"/>
        <family val="2"/>
        <charset val="238"/>
        <scheme val="minor"/>
      </rPr>
      <t xml:space="preserve"> do komóki K14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</si>
  <si>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t>Rodzaje wysługi emerytalnej (bez podwyższenia z art. 15 ust. 2-3b)</t>
  </si>
  <si>
    <t>Wypełniamy poniższe pola jasne - w formacie daty, tj.:
  RRRR-MM-DD (rok-miesiąc-dzień)</t>
  </si>
  <si>
    <t>Obowiązkowo wypełniamy poniższe pola jasne, w szczególności pole C4:
 "Data wstąpienia po raz pierwszy do służby" w formacie daty: RRRR-MM-DD</t>
  </si>
  <si>
    <r>
      <t xml:space="preserve">D. Okresy służby w SG półtorakrotne (1 rok  x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</si>
  <si>
    <r>
      <t xml:space="preserve">D. Okresy służby w SG półtorakrotne (1 rok x 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</si>
  <si>
    <t>SUMA w wymiarze pojedynczym (1:1)</t>
  </si>
  <si>
    <t>SUMA pótorakrotne (LATA x 1,5)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</si>
</sst>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"/>
    <numFmt numFmtId="165" formatCode="#,##0.00\ &quot;zł&quot;"/>
    <numFmt numFmtId="166" formatCode="yyyy\-mm\-dd;@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rgb="FFC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i/>
      <sz val="11.5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sz val="8.5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C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indexed="64"/>
      </top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rgb="FFC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51">
    <xf numFmtId="0" fontId="0" fillId="0" borderId="0" xfId="0"/>
    <xf numFmtId="0" fontId="17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0" fontId="3" fillId="3" borderId="23" xfId="1" applyNumberFormat="1" applyFont="1" applyFill="1" applyBorder="1" applyAlignment="1" applyProtection="1">
      <alignment horizontal="center" vertical="center"/>
      <protection hidden="1"/>
    </xf>
    <xf numFmtId="10" fontId="3" fillId="3" borderId="11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1" fillId="7" borderId="5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14" fontId="1" fillId="7" borderId="6" xfId="0" applyNumberFormat="1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vertical="center"/>
      <protection hidden="1"/>
    </xf>
    <xf numFmtId="0" fontId="0" fillId="6" borderId="33" xfId="0" applyFill="1" applyBorder="1" applyAlignment="1" applyProtection="1">
      <alignment vertical="center"/>
      <protection hidden="1"/>
    </xf>
    <xf numFmtId="0" fontId="0" fillId="6" borderId="34" xfId="0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6" borderId="25" xfId="0" applyFill="1" applyBorder="1" applyAlignment="1" applyProtection="1">
      <alignment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6" xfId="0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" fillId="9" borderId="23" xfId="0" applyFont="1" applyFill="1" applyBorder="1" applyAlignment="1" applyProtection="1">
      <alignment vertical="center" wrapText="1"/>
      <protection hidden="1"/>
    </xf>
    <xf numFmtId="0" fontId="3" fillId="9" borderId="50" xfId="0" applyFont="1" applyFill="1" applyBorder="1" applyAlignment="1" applyProtection="1">
      <alignment horizontal="center" vertical="center"/>
      <protection hidden="1"/>
    </xf>
    <xf numFmtId="0" fontId="3" fillId="9" borderId="38" xfId="0" applyFont="1" applyFill="1" applyBorder="1" applyAlignment="1" applyProtection="1">
      <alignment horizontal="center" vertical="center"/>
      <protection hidden="1"/>
    </xf>
    <xf numFmtId="0" fontId="2" fillId="9" borderId="35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10" borderId="9" xfId="0" applyFont="1" applyFill="1" applyBorder="1" applyAlignment="1" applyProtection="1">
      <alignment vertical="center"/>
      <protection hidden="1"/>
    </xf>
    <xf numFmtId="0" fontId="3" fillId="10" borderId="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10" fontId="3" fillId="3" borderId="15" xfId="1" applyNumberFormat="1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5" borderId="19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3" fillId="2" borderId="0" xfId="1" applyNumberFormat="1" applyFont="1" applyFill="1" applyBorder="1" applyAlignment="1" applyProtection="1">
      <alignment vertical="center"/>
      <protection hidden="1"/>
    </xf>
    <xf numFmtId="0" fontId="0" fillId="6" borderId="39" xfId="0" applyFill="1" applyBorder="1" applyAlignment="1" applyProtection="1">
      <alignment vertical="center"/>
      <protection hidden="1"/>
    </xf>
    <xf numFmtId="0" fontId="0" fillId="6" borderId="21" xfId="0" applyFill="1" applyBorder="1" applyAlignment="1" applyProtection="1">
      <alignment vertical="center"/>
      <protection hidden="1"/>
    </xf>
    <xf numFmtId="0" fontId="0" fillId="6" borderId="44" xfId="0" applyFill="1" applyBorder="1" applyAlignment="1" applyProtection="1">
      <alignment vertical="center"/>
      <protection hidden="1"/>
    </xf>
    <xf numFmtId="10" fontId="1" fillId="3" borderId="4" xfId="1" applyNumberFormat="1" applyFont="1" applyFill="1" applyBorder="1" applyAlignment="1" applyProtection="1">
      <alignment horizontal="right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14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5" fontId="19" fillId="7" borderId="15" xfId="0" applyNumberFormat="1" applyFont="1" applyFill="1" applyBorder="1" applyAlignment="1" applyProtection="1">
      <alignment horizontal="right" vertical="center"/>
      <protection hidden="1"/>
    </xf>
    <xf numFmtId="165" fontId="19" fillId="7" borderId="51" xfId="0" applyNumberFormat="1" applyFont="1" applyFill="1" applyBorder="1" applyAlignment="1" applyProtection="1">
      <alignment horizontal="right" vertical="center"/>
      <protection hidden="1"/>
    </xf>
    <xf numFmtId="0" fontId="1" fillId="10" borderId="5" xfId="0" applyFont="1" applyFill="1" applyBorder="1" applyAlignment="1" applyProtection="1">
      <alignment horizontal="center" vertical="center"/>
      <protection hidden="1"/>
    </xf>
    <xf numFmtId="0" fontId="1" fillId="10" borderId="16" xfId="0" applyFont="1" applyFill="1" applyBorder="1" applyAlignment="1" applyProtection="1">
      <alignment horizontal="center" vertical="center"/>
      <protection hidden="1"/>
    </xf>
    <xf numFmtId="14" fontId="1" fillId="10" borderId="6" xfId="0" applyNumberFormat="1" applyFont="1" applyFill="1" applyBorder="1" applyAlignment="1" applyProtection="1">
      <alignment horizontal="center" vertical="center"/>
      <protection hidden="1"/>
    </xf>
    <xf numFmtId="0" fontId="1" fillId="10" borderId="7" xfId="0" applyFont="1" applyFill="1" applyBorder="1" applyAlignment="1" applyProtection="1">
      <alignment horizontal="center" vertical="center"/>
      <protection hidden="1"/>
    </xf>
    <xf numFmtId="165" fontId="13" fillId="4" borderId="4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1" fillId="10" borderId="13" xfId="0" applyFont="1" applyFill="1" applyBorder="1" applyAlignment="1" applyProtection="1">
      <alignment vertical="center"/>
      <protection hidden="1"/>
    </xf>
    <xf numFmtId="0" fontId="1" fillId="10" borderId="4" xfId="0" applyFont="1" applyFill="1" applyBorder="1" applyAlignment="1" applyProtection="1">
      <alignment vertical="center"/>
      <protection hidden="1"/>
    </xf>
    <xf numFmtId="0" fontId="1" fillId="10" borderId="1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14" fontId="1" fillId="5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13" borderId="5" xfId="0" applyFont="1" applyFill="1" applyBorder="1" applyAlignment="1" applyProtection="1">
      <alignment horizontal="center" vertical="center"/>
      <protection hidden="1"/>
    </xf>
    <xf numFmtId="0" fontId="1" fillId="13" borderId="16" xfId="0" applyFont="1" applyFill="1" applyBorder="1" applyAlignment="1" applyProtection="1">
      <alignment horizontal="center" vertical="center"/>
      <protection hidden="1"/>
    </xf>
    <xf numFmtId="14" fontId="1" fillId="13" borderId="6" xfId="0" applyNumberFormat="1" applyFont="1" applyFill="1" applyBorder="1" applyAlignment="1" applyProtection="1">
      <alignment horizontal="center" vertical="center"/>
      <protection hidden="1"/>
    </xf>
    <xf numFmtId="0" fontId="1" fillId="13" borderId="7" xfId="0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horizontal="right" vertical="center"/>
      <protection hidden="1"/>
    </xf>
    <xf numFmtId="0" fontId="0" fillId="6" borderId="33" xfId="0" applyFill="1" applyBorder="1" applyAlignment="1" applyProtection="1">
      <alignment horizontal="right" vertical="center"/>
      <protection hidden="1"/>
    </xf>
    <xf numFmtId="0" fontId="0" fillId="6" borderId="34" xfId="0" applyFill="1" applyBorder="1" applyAlignment="1" applyProtection="1">
      <alignment horizontal="right" vertical="center"/>
      <protection hidden="1"/>
    </xf>
    <xf numFmtId="0" fontId="1" fillId="13" borderId="4" xfId="0" applyFont="1" applyFill="1" applyBorder="1" applyAlignment="1" applyProtection="1">
      <alignment vertical="center"/>
      <protection hidden="1"/>
    </xf>
    <xf numFmtId="0" fontId="1" fillId="13" borderId="14" xfId="0" applyFont="1" applyFill="1" applyBorder="1" applyAlignment="1" applyProtection="1">
      <alignment vertical="center"/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12" fillId="13" borderId="4" xfId="0" applyFont="1" applyFill="1" applyBorder="1" applyAlignment="1" applyProtection="1">
      <alignment horizontal="right" vertical="center"/>
      <protection hidden="1"/>
    </xf>
    <xf numFmtId="0" fontId="12" fillId="13" borderId="14" xfId="0" applyFont="1" applyFill="1" applyBorder="1" applyAlignment="1" applyProtection="1">
      <alignment horizontal="right" vertical="center"/>
      <protection hidden="1"/>
    </xf>
    <xf numFmtId="14" fontId="22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0" fillId="7" borderId="1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13" borderId="29" xfId="0" applyFill="1" applyBorder="1" applyAlignment="1" applyProtection="1">
      <alignment horizontal="center" vertical="center"/>
      <protection hidden="1"/>
    </xf>
    <xf numFmtId="0" fontId="0" fillId="13" borderId="11" xfId="0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2" fillId="9" borderId="18" xfId="0" applyFont="1" applyFill="1" applyBorder="1" applyAlignment="1" applyProtection="1">
      <alignment horizontal="center" vertical="center"/>
      <protection hidden="1"/>
    </xf>
    <xf numFmtId="0" fontId="2" fillId="9" borderId="33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3" fillId="10" borderId="10" xfId="0" applyFont="1" applyFill="1" applyBorder="1" applyAlignment="1" applyProtection="1">
      <alignment vertical="center"/>
      <protection hidden="1"/>
    </xf>
    <xf numFmtId="0" fontId="2" fillId="10" borderId="19" xfId="0" applyFont="1" applyFill="1" applyBorder="1" applyAlignment="1" applyProtection="1">
      <alignment horizontal="center" vertical="center"/>
      <protection hidden="1"/>
    </xf>
    <xf numFmtId="165" fontId="19" fillId="7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13" borderId="30" xfId="0" applyFill="1" applyBorder="1" applyAlignment="1" applyProtection="1">
      <alignment horizontal="center" vertical="center"/>
      <protection hidden="1"/>
    </xf>
    <xf numFmtId="0" fontId="0" fillId="13" borderId="4" xfId="0" applyFill="1" applyBorder="1" applyAlignment="1" applyProtection="1">
      <alignment horizontal="center" vertical="center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10" fontId="3" fillId="3" borderId="49" xfId="1" applyNumberFormat="1" applyFont="1" applyFill="1" applyBorder="1" applyAlignment="1" applyProtection="1">
      <alignment horizontal="center" vertical="center"/>
      <protection hidden="1"/>
    </xf>
    <xf numFmtId="10" fontId="13" fillId="3" borderId="4" xfId="1" applyNumberFormat="1" applyFont="1" applyFill="1" applyBorder="1" applyAlignment="1" applyProtection="1">
      <alignment horizontal="center" vertical="center"/>
      <protection hidden="1"/>
    </xf>
    <xf numFmtId="10" fontId="1" fillId="2" borderId="0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15" borderId="14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4" fontId="25" fillId="0" borderId="0" xfId="0" applyNumberFormat="1" applyFont="1" applyBorder="1" applyAlignment="1" applyProtection="1">
      <alignment horizontal="center" vertical="center"/>
      <protection hidden="1"/>
    </xf>
    <xf numFmtId="10" fontId="13" fillId="3" borderId="11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165" fontId="13" fillId="16" borderId="4" xfId="0" applyNumberFormat="1" applyFont="1" applyFill="1" applyBorder="1" applyAlignment="1" applyProtection="1">
      <alignment horizontal="right" vertical="center"/>
      <protection hidden="1"/>
    </xf>
    <xf numFmtId="165" fontId="28" fillId="11" borderId="14" xfId="0" applyNumberFormat="1" applyFont="1" applyFill="1" applyBorder="1" applyAlignment="1" applyProtection="1">
      <alignment vertical="center"/>
      <protection hidden="1"/>
    </xf>
    <xf numFmtId="0" fontId="20" fillId="2" borderId="0" xfId="0" applyFont="1" applyFill="1" applyAlignment="1" applyProtection="1">
      <alignment horizontal="left" vertical="justify" wrapText="1"/>
      <protection hidden="1"/>
    </xf>
    <xf numFmtId="165" fontId="1" fillId="0" borderId="49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hidden="1"/>
    </xf>
    <xf numFmtId="0" fontId="7" fillId="0" borderId="56" xfId="0" applyFont="1" applyBorder="1" applyAlignment="1" applyProtection="1">
      <alignment horizontal="center" vertical="center"/>
      <protection hidden="1"/>
    </xf>
    <xf numFmtId="14" fontId="25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9" fontId="30" fillId="0" borderId="0" xfId="0" applyNumberFormat="1" applyFont="1" applyProtection="1">
      <protection hidden="1"/>
    </xf>
    <xf numFmtId="165" fontId="30" fillId="0" borderId="0" xfId="0" applyNumberFormat="1" applyFont="1" applyProtection="1">
      <protection hidden="1"/>
    </xf>
    <xf numFmtId="0" fontId="32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32" fillId="0" borderId="0" xfId="0" applyFont="1" applyAlignment="1"/>
    <xf numFmtId="0" fontId="23" fillId="3" borderId="4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4" borderId="66" xfId="0" applyFont="1" applyFill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hidden="1"/>
    </xf>
    <xf numFmtId="0" fontId="5" fillId="4" borderId="62" xfId="0" applyFont="1" applyFill="1" applyBorder="1" applyAlignment="1" applyProtection="1">
      <alignment horizontal="center" vertical="center"/>
      <protection hidden="1"/>
    </xf>
    <xf numFmtId="0" fontId="3" fillId="0" borderId="52" xfId="0" applyFont="1" applyBorder="1" applyAlignment="1" applyProtection="1">
      <alignment horizontal="center" vertical="center"/>
      <protection locked="0"/>
    </xf>
    <xf numFmtId="166" fontId="5" fillId="0" borderId="71" xfId="0" applyNumberFormat="1" applyFont="1" applyBorder="1" applyAlignment="1" applyProtection="1">
      <alignment horizontal="center" vertical="center"/>
      <protection locked="0"/>
    </xf>
    <xf numFmtId="166" fontId="3" fillId="0" borderId="72" xfId="0" applyNumberFormat="1" applyFont="1" applyBorder="1" applyAlignment="1" applyProtection="1">
      <alignment horizontal="center" vertical="center"/>
      <protection locked="0"/>
    </xf>
    <xf numFmtId="166" fontId="0" fillId="0" borderId="45" xfId="0" applyNumberFormat="1" applyBorder="1" applyAlignment="1" applyProtection="1">
      <alignment horizontal="center" vertical="center"/>
      <protection locked="0"/>
    </xf>
    <xf numFmtId="166" fontId="0" fillId="0" borderId="46" xfId="0" applyNumberFormat="1" applyBorder="1" applyAlignment="1" applyProtection="1">
      <alignment horizontal="center" vertical="center"/>
      <protection locked="0"/>
    </xf>
    <xf numFmtId="166" fontId="0" fillId="0" borderId="41" xfId="0" applyNumberFormat="1" applyBorder="1" applyAlignment="1" applyProtection="1">
      <alignment horizontal="center" vertical="center"/>
      <protection locked="0"/>
    </xf>
    <xf numFmtId="166" fontId="0" fillId="0" borderId="47" xfId="0" applyNumberFormat="1" applyBorder="1" applyAlignment="1" applyProtection="1">
      <alignment horizontal="center" vertical="center"/>
      <protection locked="0"/>
    </xf>
    <xf numFmtId="166" fontId="0" fillId="0" borderId="42" xfId="0" applyNumberFormat="1" applyBorder="1" applyAlignment="1" applyProtection="1">
      <alignment horizontal="center" vertical="center"/>
      <protection locked="0"/>
    </xf>
    <xf numFmtId="166" fontId="0" fillId="0" borderId="48" xfId="0" applyNumberFormat="1" applyBorder="1" applyAlignment="1" applyProtection="1">
      <alignment horizontal="center" vertical="center"/>
      <protection locked="0"/>
    </xf>
    <xf numFmtId="166" fontId="0" fillId="0" borderId="40" xfId="0" applyNumberFormat="1" applyBorder="1" applyAlignment="1" applyProtection="1">
      <alignment horizontal="center" vertical="center"/>
      <protection locked="0"/>
    </xf>
    <xf numFmtId="166" fontId="0" fillId="0" borderId="43" xfId="0" applyNumberFormat="1" applyBorder="1" applyAlignment="1" applyProtection="1">
      <alignment horizontal="center" vertical="center"/>
      <protection locked="0"/>
    </xf>
    <xf numFmtId="0" fontId="30" fillId="0" borderId="0" xfId="0" applyFont="1" applyBorder="1" applyProtection="1"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20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Alignment="1" applyProtection="1">
      <alignment horizontal="left" vertical="center" wrapText="1"/>
      <protection hidden="1"/>
    </xf>
    <xf numFmtId="0" fontId="23" fillId="4" borderId="0" xfId="0" applyFont="1" applyFill="1" applyAlignment="1" applyProtection="1">
      <alignment horizontal="left" vertical="center" wrapText="1"/>
      <protection hidden="1"/>
    </xf>
    <xf numFmtId="0" fontId="32" fillId="0" borderId="29" xfId="0" applyFont="1" applyBorder="1" applyAlignment="1">
      <alignment horizontal="center" vertical="top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13" fillId="15" borderId="24" xfId="0" applyFont="1" applyFill="1" applyBorder="1" applyAlignment="1" applyProtection="1">
      <alignment horizontal="center" vertical="center"/>
      <protection hidden="1"/>
    </xf>
    <xf numFmtId="0" fontId="13" fillId="15" borderId="11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19" fillId="7" borderId="36" xfId="0" applyFont="1" applyFill="1" applyBorder="1" applyAlignment="1" applyProtection="1">
      <alignment horizontal="left" vertical="center"/>
      <protection hidden="1"/>
    </xf>
    <xf numFmtId="0" fontId="19" fillId="7" borderId="52" xfId="0" applyFont="1" applyFill="1" applyBorder="1" applyAlignment="1" applyProtection="1">
      <alignment horizontal="left" vertical="center"/>
      <protection hidden="1"/>
    </xf>
    <xf numFmtId="0" fontId="19" fillId="7" borderId="53" xfId="0" applyFont="1" applyFill="1" applyBorder="1" applyAlignment="1" applyProtection="1">
      <alignment horizontal="left" vertical="center"/>
      <protection hidden="1"/>
    </xf>
    <xf numFmtId="0" fontId="35" fillId="2" borderId="0" xfId="0" applyFont="1" applyFill="1" applyBorder="1" applyAlignment="1" applyProtection="1">
      <alignment horizontal="center" vertical="center" wrapText="1"/>
      <protection hidden="1"/>
    </xf>
    <xf numFmtId="0" fontId="1" fillId="10" borderId="13" xfId="0" applyFont="1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14" xfId="0" applyFill="1" applyBorder="1" applyAlignment="1" applyProtection="1">
      <alignment horizontal="center" vertical="center"/>
      <protection hidden="1"/>
    </xf>
    <xf numFmtId="0" fontId="14" fillId="14" borderId="60" xfId="0" applyFont="1" applyFill="1" applyBorder="1" applyAlignment="1" applyProtection="1">
      <alignment horizontal="center" vertical="center"/>
      <protection hidden="1"/>
    </xf>
    <xf numFmtId="0" fontId="14" fillId="14" borderId="61" xfId="0" applyFont="1" applyFill="1" applyBorder="1" applyAlignment="1" applyProtection="1">
      <alignment horizontal="center" vertical="center"/>
      <protection hidden="1"/>
    </xf>
    <xf numFmtId="0" fontId="5" fillId="4" borderId="63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38" fillId="4" borderId="68" xfId="0" applyFont="1" applyFill="1" applyBorder="1" applyAlignment="1" applyProtection="1">
      <alignment horizontal="center" vertical="center" wrapText="1"/>
      <protection hidden="1"/>
    </xf>
    <xf numFmtId="0" fontId="38" fillId="4" borderId="59" xfId="0" applyFont="1" applyFill="1" applyBorder="1" applyAlignment="1" applyProtection="1">
      <alignment horizontal="center" vertical="center" wrapText="1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3" fillId="3" borderId="64" xfId="0" applyFont="1" applyFill="1" applyBorder="1" applyAlignment="1" applyProtection="1">
      <alignment horizontal="center" vertical="center"/>
      <protection hidden="1"/>
    </xf>
    <xf numFmtId="0" fontId="3" fillId="3" borderId="6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" fillId="10" borderId="14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3" fillId="11" borderId="13" xfId="0" applyFont="1" applyFill="1" applyBorder="1" applyAlignment="1" applyProtection="1">
      <alignment horizontal="left" vertical="center" wrapText="1"/>
      <protection hidden="1"/>
    </xf>
    <xf numFmtId="0" fontId="3" fillId="11" borderId="20" xfId="0" applyFont="1" applyFill="1" applyBorder="1" applyAlignment="1" applyProtection="1">
      <alignment horizontal="left" vertical="center" wrapText="1"/>
      <protection hidden="1"/>
    </xf>
    <xf numFmtId="0" fontId="3" fillId="11" borderId="14" xfId="0" applyFont="1" applyFill="1" applyBorder="1" applyAlignment="1" applyProtection="1">
      <alignment horizontal="left" vertical="center" wrapText="1"/>
      <protection hidden="1"/>
    </xf>
    <xf numFmtId="0" fontId="1" fillId="15" borderId="13" xfId="0" applyFont="1" applyFill="1" applyBorder="1" applyAlignment="1" applyProtection="1">
      <alignment horizontal="left" vertical="center"/>
      <protection hidden="1"/>
    </xf>
    <xf numFmtId="0" fontId="1" fillId="15" borderId="20" xfId="0" applyFont="1" applyFill="1" applyBorder="1" applyAlignment="1" applyProtection="1">
      <alignment horizontal="left" vertical="center"/>
      <protection hidden="1"/>
    </xf>
    <xf numFmtId="0" fontId="1" fillId="15" borderId="14" xfId="0" applyFont="1" applyFill="1" applyBorder="1" applyAlignment="1" applyProtection="1">
      <alignment horizontal="left" vertical="center"/>
      <protection hidden="1"/>
    </xf>
    <xf numFmtId="0" fontId="1" fillId="11" borderId="13" xfId="0" applyFont="1" applyFill="1" applyBorder="1" applyAlignment="1" applyProtection="1">
      <alignment horizontal="left" vertical="center" wrapText="1"/>
      <protection hidden="1"/>
    </xf>
    <xf numFmtId="0" fontId="1" fillId="11" borderId="20" xfId="0" applyFont="1" applyFill="1" applyBorder="1" applyAlignment="1" applyProtection="1">
      <alignment horizontal="left" vertical="center" wrapText="1"/>
      <protection hidden="1"/>
    </xf>
    <xf numFmtId="0" fontId="1" fillId="11" borderId="14" xfId="0" applyFont="1" applyFill="1" applyBorder="1" applyAlignment="1" applyProtection="1">
      <alignment horizontal="left" vertical="center" wrapText="1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20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34" fillId="16" borderId="13" xfId="0" applyFont="1" applyFill="1" applyBorder="1" applyAlignment="1" applyProtection="1">
      <alignment horizontal="left" vertical="center"/>
      <protection hidden="1"/>
    </xf>
    <xf numFmtId="0" fontId="34" fillId="16" borderId="20" xfId="0" applyFont="1" applyFill="1" applyBorder="1" applyAlignment="1" applyProtection="1">
      <alignment horizontal="left" vertical="center"/>
      <protection hidden="1"/>
    </xf>
    <xf numFmtId="0" fontId="34" fillId="16" borderId="14" xfId="0" applyFont="1" applyFill="1" applyBorder="1" applyAlignment="1" applyProtection="1">
      <alignment horizontal="left" vertical="center"/>
      <protection hidden="1"/>
    </xf>
    <xf numFmtId="0" fontId="19" fillId="7" borderId="37" xfId="0" applyFont="1" applyFill="1" applyBorder="1" applyAlignment="1" applyProtection="1">
      <alignment horizontal="left" vertical="center"/>
      <protection hidden="1"/>
    </xf>
    <xf numFmtId="0" fontId="19" fillId="7" borderId="54" xfId="0" applyFont="1" applyFill="1" applyBorder="1" applyAlignment="1" applyProtection="1">
      <alignment horizontal="left" vertical="center"/>
      <protection hidden="1"/>
    </xf>
    <xf numFmtId="0" fontId="19" fillId="7" borderId="55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1" fillId="7" borderId="31" xfId="0" applyFont="1" applyFill="1" applyBorder="1" applyAlignment="1" applyProtection="1">
      <alignment horizontal="left" vertical="center"/>
      <protection hidden="1"/>
    </xf>
    <xf numFmtId="0" fontId="1" fillId="7" borderId="27" xfId="0" applyFont="1" applyFill="1" applyBorder="1" applyAlignment="1" applyProtection="1">
      <alignment horizontal="left" vertical="center"/>
      <protection hidden="1"/>
    </xf>
    <xf numFmtId="0" fontId="1" fillId="13" borderId="13" xfId="0" applyFont="1" applyFill="1" applyBorder="1" applyAlignment="1" applyProtection="1">
      <alignment horizontal="center" vertical="center" wrapText="1"/>
      <protection hidden="1"/>
    </xf>
    <xf numFmtId="0" fontId="1" fillId="13" borderId="14" xfId="0" applyFont="1" applyFill="1" applyBorder="1" applyAlignment="1" applyProtection="1">
      <alignment horizontal="center" vertical="center"/>
      <protection hidden="1"/>
    </xf>
    <xf numFmtId="0" fontId="1" fillId="13" borderId="13" xfId="0" applyFont="1" applyFill="1" applyBorder="1" applyAlignment="1" applyProtection="1">
      <alignment horizontal="left" vertical="center" wrapText="1"/>
      <protection hidden="1"/>
    </xf>
    <xf numFmtId="0" fontId="1" fillId="13" borderId="14" xfId="0" applyFont="1" applyFill="1" applyBorder="1" applyAlignment="1" applyProtection="1">
      <alignment horizontal="left" vertical="center"/>
      <protection hidden="1"/>
    </xf>
    <xf numFmtId="0" fontId="12" fillId="13" borderId="13" xfId="0" applyFont="1" applyFill="1" applyBorder="1" applyAlignment="1" applyProtection="1">
      <alignment horizontal="center" vertical="center"/>
      <protection hidden="1"/>
    </xf>
    <xf numFmtId="0" fontId="12" fillId="13" borderId="20" xfId="0" applyFont="1" applyFill="1" applyBorder="1" applyAlignment="1" applyProtection="1">
      <alignment horizontal="center" vertical="center"/>
      <protection hidden="1"/>
    </xf>
    <xf numFmtId="0" fontId="1" fillId="13" borderId="13" xfId="0" applyFont="1" applyFill="1" applyBorder="1" applyAlignment="1" applyProtection="1">
      <alignment horizontal="center" vertical="center"/>
      <protection hidden="1"/>
    </xf>
    <xf numFmtId="0" fontId="0" fillId="13" borderId="20" xfId="0" applyFill="1" applyBorder="1" applyAlignment="1" applyProtection="1">
      <alignment horizontal="center" vertical="center" wrapText="1"/>
      <protection hidden="1"/>
    </xf>
    <xf numFmtId="0" fontId="0" fillId="13" borderId="14" xfId="0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32" fillId="0" borderId="0" xfId="0" applyFont="1" applyAlignment="1">
      <alignment horizontal="center" vertical="top"/>
    </xf>
    <xf numFmtId="0" fontId="3" fillId="3" borderId="69" xfId="0" applyFont="1" applyFill="1" applyBorder="1" applyAlignment="1" applyProtection="1">
      <alignment horizontal="center" vertical="center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5" fillId="10" borderId="60" xfId="0" applyFont="1" applyFill="1" applyBorder="1" applyAlignment="1" applyProtection="1">
      <alignment horizontal="center" vertical="center" wrapText="1"/>
      <protection hidden="1"/>
    </xf>
    <xf numFmtId="0" fontId="5" fillId="10" borderId="61" xfId="0" applyFont="1" applyFill="1" applyBorder="1" applyAlignment="1" applyProtection="1">
      <alignment horizontal="center" vertical="center" wrapText="1"/>
      <protection hidden="1"/>
    </xf>
    <xf numFmtId="0" fontId="20" fillId="16" borderId="13" xfId="0" applyFont="1" applyFill="1" applyBorder="1" applyAlignment="1" applyProtection="1">
      <alignment horizontal="left" vertical="center"/>
      <protection hidden="1"/>
    </xf>
    <xf numFmtId="0" fontId="20" fillId="16" borderId="20" xfId="0" applyFont="1" applyFill="1" applyBorder="1" applyAlignment="1" applyProtection="1">
      <alignment horizontal="left" vertical="center"/>
      <protection hidden="1"/>
    </xf>
    <xf numFmtId="0" fontId="20" fillId="16" borderId="14" xfId="0" applyFont="1" applyFill="1" applyBorder="1" applyAlignment="1" applyProtection="1">
      <alignment horizontal="left" vertical="center"/>
      <protection hidden="1"/>
    </xf>
    <xf numFmtId="0" fontId="14" fillId="17" borderId="60" xfId="0" applyFont="1" applyFill="1" applyBorder="1" applyAlignment="1" applyProtection="1">
      <alignment horizontal="center" vertical="center"/>
      <protection hidden="1"/>
    </xf>
    <xf numFmtId="0" fontId="14" fillId="17" borderId="61" xfId="0" applyFont="1" applyFill="1" applyBorder="1" applyAlignment="1" applyProtection="1">
      <alignment horizontal="center" vertical="center"/>
      <protection hidden="1"/>
    </xf>
    <xf numFmtId="0" fontId="3" fillId="12" borderId="13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3" fillId="12" borderId="14" xfId="0" applyFont="1" applyFill="1" applyBorder="1" applyAlignment="1" applyProtection="1">
      <alignment horizontal="left" vertical="center" wrapText="1"/>
      <protection hidden="1"/>
    </xf>
    <xf numFmtId="0" fontId="13" fillId="15" borderId="58" xfId="0" applyFont="1" applyFill="1" applyBorder="1" applyAlignment="1" applyProtection="1">
      <alignment horizontal="center" vertical="center"/>
      <protection hidden="1"/>
    </xf>
    <xf numFmtId="0" fontId="13" fillId="15" borderId="59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left" vertical="center" wrapText="1"/>
      <protection hidden="1"/>
    </xf>
  </cellXfs>
  <cellStyles count="2">
    <cellStyle name="Normalny" xfId="0" builtinId="0"/>
    <cellStyle name="Procentowy" xfId="1" builtinId="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3EFDF"/>
      <color rgb="FFEDE1ED"/>
      <color rgb="FFF9D5E8"/>
      <color rgb="FFF5D9E2"/>
      <color rgb="FFF1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14</xdr:col>
      <xdr:colOff>0</xdr:colOff>
      <xdr:row>37</xdr:row>
      <xdr:rowOff>60960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E91AAD7C-BF30-5F1B-8BA2-C470D85AA0CB}"/>
            </a:ext>
          </a:extLst>
        </xdr:cNvPr>
        <xdr:cNvSpPr txBox="1"/>
      </xdr:nvSpPr>
      <xdr:spPr>
        <a:xfrm>
          <a:off x="38100" y="182880"/>
          <a:ext cx="9060180" cy="664464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C00000"/>
              </a:solidFill>
            </a:rPr>
            <a:t>INSTRUKCJA WPROWADZANIA</a:t>
          </a:r>
          <a:r>
            <a:rPr lang="pl-PL" sz="1200" b="1" baseline="0">
              <a:solidFill>
                <a:srgbClr val="C00000"/>
              </a:solidFill>
            </a:rPr>
            <a:t> DANYCH</a:t>
          </a:r>
          <a:endParaRPr lang="pl-PL" sz="1200" b="1">
            <a:solidFill>
              <a:srgbClr val="C00000"/>
            </a:solidFill>
          </a:endParaRPr>
        </a:p>
        <a:p>
          <a:endParaRPr lang="pl-PL" sz="1100">
            <a:solidFill>
              <a:srgbClr val="C00000"/>
            </a:solidFill>
          </a:endParaRPr>
        </a:p>
        <a:p>
          <a:r>
            <a:rPr lang="pl-PL" sz="1100" b="1"/>
            <a:t>1. Funkcjonariusz przyjęty do służby po raz pierwszy przed  01.01.2013 r. wypełnia dane w zakładce "art. 15 albo 15a".</a:t>
          </a:r>
          <a:r>
            <a:rPr lang="pl-PL" sz="1100"/>
            <a:t> </a:t>
          </a:r>
        </a:p>
        <a:p>
          <a:r>
            <a:rPr lang="pl-PL" sz="1100"/>
            <a:t>    </a:t>
          </a:r>
          <a:r>
            <a:rPr lang="pl-PL" sz="1100" b="1"/>
            <a:t>Obowiązkowo należy wypełnić pola jasne, tj</a:t>
          </a:r>
          <a:r>
            <a:rPr lang="pl-PL" sz="1100"/>
            <a:t>.:</a:t>
          </a:r>
        </a:p>
        <a:p>
          <a:r>
            <a:rPr lang="pl-PL" sz="1100"/>
            <a:t>    a)</a:t>
          </a:r>
          <a:r>
            <a:rPr lang="pl-PL" sz="1100" baseline="0"/>
            <a:t> </a:t>
          </a:r>
          <a:r>
            <a:rPr lang="pl-PL" sz="1100" b="1">
              <a:solidFill>
                <a:srgbClr val="C00000"/>
              </a:solidFill>
            </a:rPr>
            <a:t>Datę wstąpienia po raz pierwszy do służby (w komórce C4 ) </a:t>
          </a:r>
          <a:r>
            <a:rPr lang="pl-PL" sz="1100"/>
            <a:t>i rodzaj służby;</a:t>
          </a:r>
        </a:p>
        <a:p>
          <a:r>
            <a:rPr lang="pl-PL" sz="1100"/>
            <a:t>    b)</a:t>
          </a:r>
          <a:r>
            <a:rPr lang="pl-PL" sz="1100" baseline="0"/>
            <a:t> D</a:t>
          </a:r>
          <a:r>
            <a:rPr lang="pl-PL" sz="1100"/>
            <a:t>atę zwolnienia</a:t>
          </a:r>
          <a:r>
            <a:rPr lang="pl-PL" sz="1100" baseline="0"/>
            <a:t> ze służby </a:t>
          </a:r>
          <a:r>
            <a:rPr lang="pl-PL" sz="1100"/>
            <a:t>i rodzaj służby;</a:t>
          </a:r>
        </a:p>
        <a:p>
          <a:r>
            <a:rPr lang="pl-PL" sz="1100"/>
            <a:t>    c)</a:t>
          </a:r>
          <a:r>
            <a:rPr lang="pl-PL" sz="1100" baseline="0"/>
            <a:t> Kwotę uposażenia z miesiąca zwolnienia ze służby (podstawę wymiaru emerytury - do komórki K13), tj. sumę kwoty uposażenia zasadniczego </a:t>
          </a:r>
          <a:br>
            <a:rPr lang="pl-PL" sz="1100" baseline="0"/>
          </a:br>
          <a:r>
            <a:rPr lang="pl-PL" sz="1100" baseline="0"/>
            <a:t>        wraz z dodatkami o charakterze  stałym i  1/12 nagrody rocznej. Do podstawy wymiaru dolicza się miesięczną wysokość pobieranego </a:t>
          </a:r>
          <a:br>
            <a:rPr lang="pl-PL" sz="1100" baseline="0"/>
          </a:br>
          <a:r>
            <a:rPr lang="pl-PL" sz="1100" baseline="0"/>
            <a:t>        świadczenia za długoletnią służbę (K14), jeżeli funkcjonariusz na dzień zwolnienia ze służby posiada </a:t>
          </a:r>
          <a:r>
            <a:rPr lang="pl-PL" sz="1100" b="1" baseline="0"/>
            <a:t>co najmniej 32 lata wysługi emerytalnej, </a:t>
          </a:r>
          <a:br>
            <a:rPr lang="pl-PL" sz="1100" b="1" baseline="0"/>
          </a:br>
          <a:r>
            <a:rPr lang="pl-PL" sz="1100" b="1" baseline="0"/>
            <a:t>        tj. wartość w komórce H10&gt;=32. Podstawę wymiaru stanowi kwota z komórki K15 </a:t>
          </a:r>
          <a:r>
            <a:rPr lang="pl-PL" sz="1100" b="0" baseline="0"/>
            <a:t>(K15 = K14 + K13);</a:t>
          </a:r>
        </a:p>
        <a:p>
          <a:r>
            <a:rPr lang="pl-PL" sz="1100" baseline="0"/>
            <a:t>    d) Okresy służby i równorzędne ze służbą </a:t>
          </a:r>
          <a:r>
            <a:rPr lang="pl-PL" sz="1100" b="1" baseline="0"/>
            <a:t>(TABELA A.) </a:t>
          </a:r>
          <a:r>
            <a:rPr lang="pl-PL" sz="1100" baseline="0"/>
            <a:t>"Datę od" i "Datę do.</a:t>
          </a:r>
        </a:p>
        <a:p>
          <a:endParaRPr lang="pl-PL" sz="800" baseline="0"/>
        </a:p>
        <a:p>
          <a:r>
            <a:rPr lang="pl-PL" sz="1100" b="1" baseline="0">
              <a:solidFill>
                <a:srgbClr val="C00000"/>
              </a:solidFill>
            </a:rPr>
            <a:t>Uwaga - Daty wprowadzamy w formacie: RRRR-MM-DD, gdzie odpowiednio: RRRR-rok MM-miesiąc DD-dzień.</a:t>
          </a:r>
        </a:p>
        <a:p>
          <a:endParaRPr lang="pl-PL" sz="800" b="1" baseline="0">
            <a:solidFill>
              <a:srgbClr val="C00000"/>
            </a:solidFill>
          </a:endParaRPr>
        </a:p>
        <a:p>
          <a:r>
            <a:rPr lang="pl-PL" sz="1100" b="1" baseline="0"/>
            <a:t>2.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pozostający w służbie przed  02.01.1999 r. -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posiada okresy składkowe lub nieskładkowe przypadające przed służbą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dodatkowo wypełnia TABELĘ B. - Okresy składkowe  i TABELĘ C. - Okresy nieskładkowe.</a:t>
          </a:r>
        </a:p>
        <a:p>
          <a:endParaRPr lang="pl-PL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funkcjonariusz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przed 01.01.2013 r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pełnił służbę w Straży Granicznej, np. w strażnicach, granicznych punktach kontrolnych, to każdy rok służby pełnionej w tych jednostkach zostanie zaliczony na podstawie art. 74 ust. 2 ustawy o Straży Granicznej w wymiarze półtorakrotnym. W takim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przypadku funkcjonariusz dodatkowo powinien wypełnić TABELĘ D.</a:t>
          </a:r>
          <a:endParaRPr lang="pl-PL">
            <a:effectLst/>
          </a:endParaRP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</a:t>
          </a:r>
          <a:endParaRPr lang="pl-PL">
            <a:solidFill>
              <a:srgbClr val="C00000"/>
            </a:solidFill>
            <a:effectLst/>
          </a:endParaRPr>
        </a:p>
        <a:p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A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należy wskazać okresy służby i równorzędne zaliczone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pojedynczym, a w TABELI D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półtorakrotnym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muszą być rozłączne i nie mogą się pokrywać. Do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prawa do emerytury 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D.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 zostaną zaliczone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01.01.1999 r. i przed 01.10.2003 r., który posiada co najmniej 25 lat służby (liczonej wraz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z okresami równorzędnymi ze służbą)  może obliczyć wysokość emerytury ustalonej  na podstwie art. 15aa ustawy zaopatrzeniowej wypełniając 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odpowiednie dane w zakładce "art. 15aa",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szczególności pole w komórce C4 - "Data wstąpienia po raz pierwszy do służby".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podstawy  wymiaru (K12) dolicza się miesięczną wysokość pobieranego świadczenia za długoletnią służbę, </a:t>
          </a:r>
          <a:b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jeżeli funkcjonariusz na dzień zwolnienia ze służby posiada co najmniej </a:t>
          </a:r>
          <a:r>
            <a:rPr lang="pl-P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 lata wysługi emerytalnej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(pod warunkiem, że wartość w komórce H9&gt;=32).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K13).</a:t>
          </a:r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31.12.2012 r.  wypełnia dane w zakładce "art. 18e". W zakładce tej należy obowiązkowo 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wypełnić pola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jasne,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tj.: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Datę wstąpienia po raz pierwszy do służby (w komórce C4)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b)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atę zwolnienia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 służby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c) Kwotę podstawy wymiaru w komórce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K12,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tj. samodzielnie wyliczoną kwotę średniego uposażenia z kolejnych 10 lat służby. Do podstawy wymiaru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dolicza się  miesięczną wysokość pobieranego świadczenia za długoletnią służbę (K13), jeżeli funkcjonariusz na dzień zwolnienia ze służby posiada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najmniej 32 lata wysługi emerytalnej, tj. gdy wartość w komórce H9&gt;=32.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K13);</a:t>
          </a:r>
          <a:endParaRPr lang="pl-PL" b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d) Okresy służby i równorzędne ze służbą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(TABELA A.)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"Datę od" i "Datę do".</a:t>
          </a:r>
          <a:endParaRPr lang="pl-PL">
            <a:effectLst/>
          </a:endParaRPr>
        </a:p>
        <a:p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>
            <a:effectLst/>
          </a:endParaRPr>
        </a:p>
        <a:p>
          <a:endParaRPr lang="pl-PL" sz="1100" b="1" baseline="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28"/>
  <sheetViews>
    <sheetView showGridLines="0" tabSelected="1" topLeftCell="A16" workbookViewId="0">
      <selection sqref="A1:O39"/>
    </sheetView>
  </sheetViews>
  <sheetFormatPr defaultRowHeight="14.4" x14ac:dyDescent="0.3"/>
  <cols>
    <col min="1" max="1" width="9.21875" customWidth="1"/>
    <col min="2" max="2" width="9" customWidth="1"/>
    <col min="3" max="12" width="9.21875" customWidth="1"/>
    <col min="13" max="13" width="14.44140625" customWidth="1"/>
    <col min="14" max="14" width="7.77734375" customWidth="1"/>
    <col min="15" max="15" width="8.88671875" customWidth="1"/>
    <col min="16" max="16" width="4.44140625" customWidth="1"/>
    <col min="17" max="18" width="9.21875" customWidth="1"/>
    <col min="19" max="19" width="15.77734375" customWidth="1"/>
    <col min="20" max="20" width="9.21875" customWidth="1"/>
  </cols>
  <sheetData>
    <row r="2" spans="1:13" x14ac:dyDescent="0.3">
      <c r="A2" s="110"/>
      <c r="B2" s="110"/>
      <c r="C2" s="110"/>
      <c r="D2" s="110"/>
      <c r="E2" s="110"/>
      <c r="F2" s="110"/>
      <c r="G2" s="110"/>
      <c r="H2" s="110"/>
    </row>
    <row r="4" spans="1:13" ht="14.4" customHeight="1" x14ac:dyDescent="0.3">
      <c r="A4" s="112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3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x14ac:dyDescent="0.3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x14ac:dyDescent="0.3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x14ac:dyDescent="0.3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x14ac:dyDescent="0.3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13" x14ac:dyDescent="0.3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x14ac:dyDescent="0.3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x14ac:dyDescent="0.3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3" x14ac:dyDescent="0.3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x14ac:dyDescent="0.3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3" x14ac:dyDescent="0.3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3" x14ac:dyDescent="0.3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</sheetData>
  <sheetProtection algorithmName="SHA-512" hashValue="d6BsUcM5MmkIeThzxy83peej2FY/E0DV4kMAqw+A6NJfpxDUl1VKp0yoKCMUQCbRnEszd91vJsNC2lMTbn7jGw==" saltValue="LTk+0/jhlcy/iCn+AS69OA==" spinCount="100000" sheet="1" objects="1" scenarios="1"/>
  <pageMargins left="0.39370078740157483" right="0.39370078740157483" top="0.43307086614173229" bottom="0.35433070866141736" header="0.31496062992125984" footer="0.31496062992125984"/>
  <pageSetup paperSize="9" scale="94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02"/>
  <sheetViews>
    <sheetView showGridLines="0" topLeftCell="A7" workbookViewId="0">
      <selection activeCell="E101" sqref="E101"/>
    </sheetView>
  </sheetViews>
  <sheetFormatPr defaultRowHeight="14.4" x14ac:dyDescent="0.3"/>
  <cols>
    <col min="1" max="1" width="20" style="2" customWidth="1"/>
    <col min="2" max="2" width="20.21875" style="2" customWidth="1"/>
    <col min="3" max="3" width="12.88671875" style="2" customWidth="1"/>
    <col min="4" max="4" width="11.88671875" style="2" customWidth="1"/>
    <col min="5" max="5" width="14.88671875" style="2" customWidth="1"/>
    <col min="6" max="6" width="5.77734375" style="2" customWidth="1"/>
    <col min="7" max="7" width="62.5546875" style="2" customWidth="1"/>
    <col min="8" max="8" width="11.33203125" style="49" customWidth="1"/>
    <col min="9" max="9" width="10.44140625" style="49" customWidth="1"/>
    <col min="10" max="10" width="9.6640625" style="49" customWidth="1"/>
    <col min="11" max="11" width="13.109375" style="2" customWidth="1"/>
    <col min="12" max="12" width="21" style="2" customWidth="1"/>
    <col min="13" max="13" width="10.88671875" style="2" customWidth="1"/>
    <col min="14" max="14" width="12.77734375" style="2" customWidth="1"/>
    <col min="15" max="15" width="11.44140625" style="2" customWidth="1"/>
    <col min="16" max="16" width="11.5546875" style="2" customWidth="1"/>
    <col min="17" max="16384" width="8.88671875" style="2"/>
  </cols>
  <sheetData>
    <row r="1" spans="1:27" ht="19.8" customHeight="1" x14ac:dyDescent="0.35">
      <c r="A1" s="171" t="s">
        <v>91</v>
      </c>
      <c r="B1" s="171"/>
      <c r="C1" s="171"/>
      <c r="D1" s="171"/>
      <c r="E1" s="171"/>
      <c r="F1" s="132"/>
      <c r="H1" s="134"/>
      <c r="I1" s="134"/>
      <c r="J1" s="134"/>
      <c r="K1" s="134"/>
      <c r="M1" s="128">
        <v>36161</v>
      </c>
      <c r="N1" s="128">
        <v>36162</v>
      </c>
      <c r="O1" s="128">
        <v>37895</v>
      </c>
      <c r="P1" s="128">
        <v>41275</v>
      </c>
      <c r="Q1" s="129"/>
      <c r="R1" s="130">
        <v>0.09</v>
      </c>
      <c r="S1" s="130">
        <v>0.12</v>
      </c>
      <c r="T1" s="131">
        <v>300</v>
      </c>
      <c r="U1" s="129"/>
      <c r="V1" s="129"/>
      <c r="W1" s="129"/>
      <c r="X1" s="129"/>
      <c r="Y1" s="129"/>
      <c r="Z1" s="129"/>
      <c r="AA1" s="129"/>
    </row>
    <row r="2" spans="1:27" ht="20.399999999999999" customHeight="1" thickBot="1" x14ac:dyDescent="0.35">
      <c r="A2" s="171"/>
      <c r="B2" s="171"/>
      <c r="C2" s="171"/>
      <c r="D2" s="171"/>
      <c r="E2" s="171"/>
      <c r="F2" s="132"/>
      <c r="G2" s="163" t="s">
        <v>85</v>
      </c>
      <c r="H2" s="163"/>
      <c r="I2" s="163"/>
      <c r="J2" s="163"/>
      <c r="K2" s="163"/>
      <c r="M2" s="128"/>
      <c r="N2" s="128"/>
      <c r="O2" s="128"/>
      <c r="P2" s="128"/>
      <c r="Q2" s="129"/>
      <c r="R2" s="130"/>
      <c r="S2" s="130"/>
      <c r="T2" s="131"/>
      <c r="U2" s="129"/>
      <c r="V2" s="129"/>
      <c r="W2" s="129"/>
      <c r="X2" s="129"/>
      <c r="Y2" s="129"/>
      <c r="Z2" s="129"/>
      <c r="AA2" s="129"/>
    </row>
    <row r="3" spans="1:27" ht="31.05" customHeight="1" thickBot="1" x14ac:dyDescent="0.35">
      <c r="A3" s="175" t="s">
        <v>76</v>
      </c>
      <c r="B3" s="176"/>
      <c r="C3" s="145" t="s">
        <v>80</v>
      </c>
      <c r="D3" s="142" t="s">
        <v>0</v>
      </c>
      <c r="E3" s="144" t="s">
        <v>32</v>
      </c>
      <c r="F3" s="132"/>
      <c r="G3" s="135" t="s">
        <v>89</v>
      </c>
      <c r="H3" s="20" t="s">
        <v>16</v>
      </c>
      <c r="I3" s="21" t="s">
        <v>17</v>
      </c>
      <c r="J3" s="22" t="s">
        <v>18</v>
      </c>
      <c r="K3" s="23" t="s">
        <v>26</v>
      </c>
      <c r="L3" s="24"/>
      <c r="M3" s="140"/>
      <c r="N3" s="128"/>
      <c r="O3" s="128"/>
      <c r="P3" s="128"/>
      <c r="Q3" s="129"/>
      <c r="R3" s="130"/>
      <c r="S3" s="130"/>
      <c r="T3" s="131"/>
      <c r="U3" s="129"/>
      <c r="V3" s="129"/>
      <c r="W3" s="129"/>
      <c r="X3" s="129"/>
      <c r="Y3" s="129"/>
      <c r="Z3" s="129"/>
      <c r="AA3" s="129"/>
    </row>
    <row r="4" spans="1:27" ht="31.05" customHeight="1" thickBot="1" x14ac:dyDescent="0.35">
      <c r="A4" s="177" t="s">
        <v>82</v>
      </c>
      <c r="B4" s="178"/>
      <c r="C4" s="147"/>
      <c r="D4" s="146"/>
      <c r="E4" s="181" t="str">
        <f>IF(AND($C$4&lt;$N$1,$C$4&lt;&gt;""),"art. 15",IF(AND($C$4&gt;$M$1,$C$4&lt;$P$1,$C$4&lt;&gt;""),"art. 15a",IF($C$4="","proszę obowiązkowo wprowadzić do komórki C4 datę wstąpienia po raz pierwszy do służby","poza zakresem")))</f>
        <v>proszę obowiązkowo wprowadzić do komórki C4 datę wstąpienia po raz pierwszy do służby</v>
      </c>
      <c r="F4" s="132"/>
      <c r="G4" s="25" t="s">
        <v>33</v>
      </c>
      <c r="H4" s="26">
        <f>C97</f>
        <v>0</v>
      </c>
      <c r="I4" s="27">
        <f>D97</f>
        <v>0</v>
      </c>
      <c r="J4" s="28">
        <f>E97</f>
        <v>0</v>
      </c>
      <c r="K4" s="4" t="str">
        <f>IF(C102&lt;15,"brak prawa",IF(AND(H5&lt;3,(J4+J5)&gt;30),ROUND(0.4+(H4-15)*0.026+(I4+1)*0.026/12,4),ROUND(0.4+(H4-15)*0.026+I4*0.026/12,4)))</f>
        <v>brak prawa</v>
      </c>
      <c r="L4" s="1" t="str">
        <f>IF(AND(H5&lt;3,(J4+J5)&gt;30),"+1 mies. po 2,6% za sumę dni","")</f>
        <v/>
      </c>
      <c r="M4" s="29"/>
      <c r="N4" s="128"/>
      <c r="O4" s="128"/>
      <c r="P4" s="128"/>
      <c r="Q4" s="129"/>
      <c r="R4" s="130"/>
      <c r="S4" s="130"/>
      <c r="T4" s="131"/>
      <c r="U4" s="129"/>
      <c r="V4" s="129"/>
      <c r="W4" s="129"/>
      <c r="X4" s="129"/>
      <c r="Y4" s="129"/>
      <c r="Z4" s="129"/>
      <c r="AA4" s="129"/>
    </row>
    <row r="5" spans="1:27" ht="31.05" customHeight="1" thickBot="1" x14ac:dyDescent="0.35">
      <c r="A5" s="185" t="s">
        <v>14</v>
      </c>
      <c r="B5" s="186"/>
      <c r="C5" s="148"/>
      <c r="D5" s="143"/>
      <c r="E5" s="182"/>
      <c r="F5" s="132"/>
      <c r="G5" s="30" t="s">
        <v>20</v>
      </c>
      <c r="H5" s="31">
        <f>IF(AND($C$4&lt;$N$1,$C$4&lt;&gt;""),C41,0)</f>
        <v>0</v>
      </c>
      <c r="I5" s="32">
        <f>IF(AND($C$4&lt;$N$1,$C$4&lt;&gt;""),D41,0)</f>
        <v>0</v>
      </c>
      <c r="J5" s="33">
        <f>IF(AND($C$4&lt;$N$1,$C$4&lt;&gt;""),E41,0)</f>
        <v>0</v>
      </c>
      <c r="K5" s="34">
        <f>IF(H5&lt;3,ROUND(H5*0.026+I5*0.026/12,4),ROUND(0.078+(H5-3)*0.013+I5*0.013/12,4))</f>
        <v>0</v>
      </c>
      <c r="L5" s="127" t="str">
        <f>IF($E$4="art. 15a","nie dolicza się - art. 15a","")</f>
        <v/>
      </c>
      <c r="M5" s="126"/>
      <c r="N5" s="128"/>
      <c r="O5" s="128"/>
      <c r="P5" s="128"/>
      <c r="Q5" s="129"/>
      <c r="R5" s="130"/>
      <c r="S5" s="130"/>
      <c r="T5" s="131"/>
      <c r="U5" s="129"/>
      <c r="V5" s="129"/>
      <c r="W5" s="129"/>
      <c r="X5" s="129"/>
      <c r="Y5" s="129"/>
      <c r="Z5" s="129"/>
      <c r="AA5" s="129"/>
    </row>
    <row r="6" spans="1:27" ht="31.05" customHeight="1" thickBot="1" x14ac:dyDescent="0.35">
      <c r="A6" s="133"/>
      <c r="B6" s="133"/>
      <c r="C6" s="133"/>
      <c r="D6" s="133"/>
      <c r="E6" s="133"/>
      <c r="F6" s="132"/>
      <c r="G6" s="35" t="s">
        <v>21</v>
      </c>
      <c r="H6" s="36">
        <f>IF(AND($C$4&lt;$N$1,$C$4&lt;&gt;""),C56,0)</f>
        <v>0</v>
      </c>
      <c r="I6" s="37">
        <f>IF(AND($C$4&lt;$N$1,$C$4&lt;&gt;""),D56,0)</f>
        <v>0</v>
      </c>
      <c r="J6" s="38">
        <f>IF(AND($C$4&lt;$N$1,$C$4&lt;&gt;""),E56,0)</f>
        <v>0</v>
      </c>
      <c r="K6" s="5">
        <f>ROUND(H6*0.007+I6*0.007/12,4)</f>
        <v>0</v>
      </c>
      <c r="L6" s="127" t="str">
        <f>IF($E$4="art. 15a","nie dolicza się - art. 15a","")</f>
        <v/>
      </c>
      <c r="M6" s="126"/>
      <c r="N6" s="128"/>
      <c r="O6" s="128"/>
      <c r="P6" s="128"/>
      <c r="Q6" s="129"/>
      <c r="R6" s="130"/>
      <c r="S6" s="130"/>
      <c r="T6" s="131"/>
      <c r="U6" s="129"/>
      <c r="V6" s="129"/>
      <c r="W6" s="129"/>
      <c r="X6" s="129"/>
      <c r="Y6" s="129"/>
      <c r="Z6" s="129"/>
      <c r="AA6" s="129"/>
    </row>
    <row r="7" spans="1:27" ht="31.05" customHeight="1" thickBot="1" x14ac:dyDescent="0.35">
      <c r="A7" s="164" t="s">
        <v>90</v>
      </c>
      <c r="B7" s="164"/>
      <c r="C7" s="164"/>
      <c r="D7" s="164"/>
      <c r="E7" s="164"/>
      <c r="G7" s="40"/>
      <c r="H7" s="196" t="s">
        <v>87</v>
      </c>
      <c r="I7" s="197"/>
      <c r="J7" s="198"/>
      <c r="K7" s="120">
        <f>MIN(SUM(K4:K6),0.75)</f>
        <v>0</v>
      </c>
      <c r="L7" s="39"/>
      <c r="M7" s="39"/>
      <c r="N7" s="128"/>
      <c r="O7" s="128"/>
      <c r="P7" s="128"/>
      <c r="Q7" s="129"/>
      <c r="R7" s="130"/>
      <c r="S7" s="130"/>
      <c r="T7" s="131"/>
      <c r="U7" s="129"/>
      <c r="V7" s="129"/>
      <c r="W7" s="129"/>
      <c r="X7" s="129"/>
      <c r="Y7" s="129"/>
      <c r="Z7" s="129"/>
      <c r="AA7" s="129"/>
    </row>
    <row r="8" spans="1:27" ht="22.95" customHeight="1" thickBot="1" x14ac:dyDescent="0.35">
      <c r="A8" s="179" t="s">
        <v>47</v>
      </c>
      <c r="B8" s="183"/>
      <c r="C8" s="183"/>
      <c r="D8" s="183"/>
      <c r="E8" s="184"/>
      <c r="H8" s="113"/>
      <c r="I8" s="113"/>
      <c r="J8" s="113"/>
      <c r="K8" s="42"/>
      <c r="L8" s="39"/>
      <c r="M8" s="39"/>
    </row>
    <row r="9" spans="1:27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165" t="s">
        <v>72</v>
      </c>
      <c r="H9" s="114" t="s">
        <v>16</v>
      </c>
      <c r="I9" s="21" t="s">
        <v>17</v>
      </c>
      <c r="J9" s="115" t="s">
        <v>18</v>
      </c>
      <c r="K9" s="42"/>
    </row>
    <row r="10" spans="1:27" ht="22.95" customHeight="1" thickBot="1" x14ac:dyDescent="0.35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G10" s="166"/>
      <c r="H10" s="116">
        <f>IF($E$4="art. 15",SUM(H4:H6)+INT((SUM(I4:I6)+INT(SUM(J4:J6)/30))/12),IF($E$4="art. 15a",SUM(H4:H4)+INT((SUM(I4:I4)+INT(SUM(J4:J4)/30))/12),0))</f>
        <v>0</v>
      </c>
      <c r="I10" s="116">
        <f>IF($E$4="art. 15",MOD(SUM(I4:I6)+INT(SUM(J4:J6)/30),12),IF($E$4="art. 15a",MOD(SUM(I4:I4)+INT(SUM(J4:J4)/30),12),0))</f>
        <v>0</v>
      </c>
      <c r="J10" s="117">
        <f>IF($E$4="art. 15",MOD(SUM(J4:J6),30),IF($E$4="art. 15a",MOD(SUM(J4:J4),30),0))</f>
        <v>0</v>
      </c>
    </row>
    <row r="11" spans="1:27" ht="22.95" customHeight="1" x14ac:dyDescent="0.3">
      <c r="A11" s="149"/>
      <c r="B11" s="150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H11" s="113"/>
      <c r="I11" s="113"/>
      <c r="J11" s="113"/>
    </row>
    <row r="12" spans="1:27" ht="22.95" customHeight="1" thickBot="1" x14ac:dyDescent="0.35">
      <c r="A12" s="149"/>
      <c r="B12" s="150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167" t="str">
        <f>IF($E$4="art. 15","Obliczenie wysokości emerytury na podstawie art. 15 ustawy",IF($E$4="art. 15a","Obliczenie wysokości emerytury na podstawie art. 15a ustawy",""))</f>
        <v/>
      </c>
      <c r="H12" s="167"/>
      <c r="I12" s="167"/>
      <c r="J12" s="167"/>
      <c r="K12" s="136"/>
    </row>
    <row r="13" spans="1:27" ht="22.95" customHeight="1" thickBot="1" x14ac:dyDescent="0.35">
      <c r="A13" s="151"/>
      <c r="B13" s="152"/>
      <c r="C13" s="16">
        <f t="shared" ref="C13:C20" si="0">IF((ISBLANK(A13)=TRUE),0,DATEDIF(A13,B13+1,"Y"))</f>
        <v>0</v>
      </c>
      <c r="D13" s="17">
        <f t="shared" ref="D13:D20" si="1">IF((ISBLANK(A13)=TRUE),0,DATEDIF(A13,B13+1,"YM"))</f>
        <v>0</v>
      </c>
      <c r="E13" s="18">
        <f t="shared" ref="E13:E20" si="2">IF((ISBLANK(A13)=TRUE),0,DATEDIF(A13,B13+1,"MD"))</f>
        <v>0</v>
      </c>
      <c r="G13" s="199" t="s">
        <v>78</v>
      </c>
      <c r="H13" s="200"/>
      <c r="I13" s="200"/>
      <c r="J13" s="201"/>
      <c r="K13" s="3"/>
    </row>
    <row r="14" spans="1:27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202" t="s">
        <v>79</v>
      </c>
      <c r="H14" s="203"/>
      <c r="I14" s="203"/>
      <c r="J14" s="204"/>
      <c r="K14" s="125"/>
      <c r="L14" s="141" t="str">
        <f>IF($H$10&lt;32,"wysługa (H10) &lt;32 lata","")</f>
        <v>wysługa (H10) &lt;32 lata</v>
      </c>
    </row>
    <row r="15" spans="1:27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205" t="s">
        <v>77</v>
      </c>
      <c r="H15" s="206"/>
      <c r="I15" s="206"/>
      <c r="J15" s="207"/>
      <c r="K15" s="123">
        <f>K13+K14</f>
        <v>0</v>
      </c>
    </row>
    <row r="16" spans="1:27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208" t="s">
        <v>24</v>
      </c>
      <c r="H16" s="209"/>
      <c r="I16" s="209"/>
      <c r="J16" s="210"/>
      <c r="K16" s="46">
        <f>K7</f>
        <v>0</v>
      </c>
    </row>
    <row r="17" spans="1:14" ht="22.95" customHeight="1" thickBot="1" x14ac:dyDescent="0.35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211" t="s">
        <v>60</v>
      </c>
      <c r="H17" s="212"/>
      <c r="I17" s="212"/>
      <c r="J17" s="213"/>
      <c r="K17" s="122">
        <f>ROUND(K15*K16,2)</f>
        <v>0</v>
      </c>
    </row>
    <row r="18" spans="1:14" ht="22.95" customHeight="1" x14ac:dyDescent="0.3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168" t="s">
        <v>62</v>
      </c>
      <c r="H18" s="169"/>
      <c r="I18" s="169"/>
      <c r="J18" s="170"/>
      <c r="K18" s="50">
        <f>MAX(ROUND(K17*$R$1,2),0)</f>
        <v>0</v>
      </c>
      <c r="L18" s="113"/>
      <c r="N18" s="39"/>
    </row>
    <row r="19" spans="1:14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214" t="s">
        <v>63</v>
      </c>
      <c r="H19" s="215"/>
      <c r="I19" s="215"/>
      <c r="J19" s="216"/>
      <c r="K19" s="51">
        <f>MAX(ROUND(ROUND(K17,0)*$S$1-$T$1,0),0)</f>
        <v>0</v>
      </c>
      <c r="L19" s="113"/>
      <c r="N19" s="39"/>
    </row>
    <row r="20" spans="1:14" ht="22.95" customHeight="1" thickBot="1" x14ac:dyDescent="0.35">
      <c r="A20" s="153"/>
      <c r="B20" s="154"/>
      <c r="C20" s="43">
        <f t="shared" si="0"/>
        <v>0</v>
      </c>
      <c r="D20" s="44">
        <f t="shared" si="1"/>
        <v>0</v>
      </c>
      <c r="E20" s="45">
        <f t="shared" si="2"/>
        <v>0</v>
      </c>
      <c r="G20" s="158" t="s">
        <v>59</v>
      </c>
      <c r="H20" s="159"/>
      <c r="I20" s="159"/>
      <c r="J20" s="160"/>
      <c r="K20" s="56">
        <f>K17-K18-K19</f>
        <v>0</v>
      </c>
      <c r="L20" s="57"/>
      <c r="M20" s="15"/>
      <c r="N20" s="39"/>
    </row>
    <row r="21" spans="1:14" ht="22.8" customHeight="1" thickBot="1" x14ac:dyDescent="0.35">
      <c r="A21" s="179" t="s">
        <v>28</v>
      </c>
      <c r="B21" s="180"/>
      <c r="C21" s="47">
        <f>SUM(C10:C20)+INT((SUM(D10:D20)+INT(SUM(E10:E20)/30))/12)</f>
        <v>0</v>
      </c>
      <c r="D21" s="47">
        <f>MOD(SUM(D10:D20)+INT(SUM(E10:E20)/30),12)</f>
        <v>0</v>
      </c>
      <c r="E21" s="48">
        <f>MOD(SUM(E10:E20),30)</f>
        <v>0</v>
      </c>
      <c r="H21" s="113"/>
      <c r="I21" s="113"/>
      <c r="J21" s="113"/>
      <c r="L21" s="57"/>
      <c r="M21" s="58"/>
      <c r="N21" s="39"/>
    </row>
    <row r="22" spans="1:14" ht="19.95" customHeight="1" thickBot="1" x14ac:dyDescent="0.35">
      <c r="A22" s="49"/>
      <c r="B22" s="49"/>
      <c r="C22" s="49"/>
      <c r="D22" s="49"/>
      <c r="E22" s="49"/>
      <c r="G22" s="161" t="s">
        <v>88</v>
      </c>
      <c r="H22" s="161"/>
      <c r="I22" s="161"/>
      <c r="J22" s="161"/>
      <c r="K22" s="161"/>
    </row>
    <row r="23" spans="1:14" ht="19.95" customHeight="1" thickBot="1" x14ac:dyDescent="0.35">
      <c r="A23" s="172" t="s">
        <v>48</v>
      </c>
      <c r="B23" s="173"/>
      <c r="C23" s="173"/>
      <c r="D23" s="173"/>
      <c r="E23" s="174"/>
      <c r="G23" s="161"/>
      <c r="H23" s="161"/>
      <c r="I23" s="161"/>
      <c r="J23" s="161"/>
      <c r="K23" s="161"/>
    </row>
    <row r="24" spans="1:14" ht="22.2" customHeight="1" thickBot="1" x14ac:dyDescent="0.35">
      <c r="A24" s="52" t="s">
        <v>30</v>
      </c>
      <c r="B24" s="53" t="s">
        <v>31</v>
      </c>
      <c r="C24" s="52" t="s">
        <v>25</v>
      </c>
      <c r="D24" s="54" t="s">
        <v>27</v>
      </c>
      <c r="E24" s="55" t="s">
        <v>18</v>
      </c>
      <c r="G24" s="161"/>
      <c r="H24" s="161"/>
      <c r="I24" s="161"/>
      <c r="J24" s="161"/>
      <c r="K24" s="161"/>
    </row>
    <row r="25" spans="1:14" ht="19.95" customHeight="1" x14ac:dyDescent="0.3">
      <c r="A25" s="149"/>
      <c r="B25" s="150"/>
      <c r="C25" s="12">
        <f>IF((ISBLANK(A25)=TRUE),0,DATEDIF(A25,B25+1,"Y"))</f>
        <v>0</v>
      </c>
      <c r="D25" s="13">
        <f t="shared" ref="D25:D34" si="3">IF((ISBLANK(A25)=TRUE),0,DATEDIF(A25,B25+1,"YM"))</f>
        <v>0</v>
      </c>
      <c r="E25" s="14">
        <f t="shared" ref="E25:E34" si="4">IF((ISBLANK(A25)=TRUE),0,DATEDIF(A25,B25+1,"MD"))</f>
        <v>0</v>
      </c>
      <c r="H25" s="113"/>
      <c r="I25" s="113"/>
      <c r="J25" s="113"/>
    </row>
    <row r="26" spans="1:14" ht="19.95" customHeight="1" x14ac:dyDescent="0.3">
      <c r="A26" s="151"/>
      <c r="B26" s="155"/>
      <c r="C26" s="16">
        <f>IF((ISBLANK(A26)=TRUE),0,DATEDIF(A26,B26+1,"Y"))</f>
        <v>0</v>
      </c>
      <c r="D26" s="17">
        <f t="shared" si="3"/>
        <v>0</v>
      </c>
      <c r="E26" s="18">
        <f t="shared" si="4"/>
        <v>0</v>
      </c>
      <c r="G26" s="162" t="s">
        <v>65</v>
      </c>
      <c r="H26" s="162"/>
      <c r="I26" s="162"/>
      <c r="J26" s="162"/>
      <c r="K26" s="162"/>
    </row>
    <row r="27" spans="1:14" ht="19.95" customHeight="1" x14ac:dyDescent="0.3">
      <c r="A27" s="151"/>
      <c r="B27" s="155"/>
      <c r="C27" s="16">
        <f>IF((ISBLANK(A27)=TRUE),0,DATEDIF(A27,B27+1,"Y"))</f>
        <v>0</v>
      </c>
      <c r="D27" s="17">
        <f t="shared" si="3"/>
        <v>0</v>
      </c>
      <c r="E27" s="18">
        <f t="shared" si="4"/>
        <v>0</v>
      </c>
      <c r="G27" s="162"/>
      <c r="H27" s="162"/>
      <c r="I27" s="162"/>
      <c r="J27" s="162"/>
      <c r="K27" s="162"/>
    </row>
    <row r="28" spans="1:14" ht="19.95" customHeight="1" x14ac:dyDescent="0.3">
      <c r="A28" s="151"/>
      <c r="B28" s="155"/>
      <c r="C28" s="16">
        <f t="shared" ref="C28:C34" si="5">IF((ISBLANK(A28)=TRUE),0,DATEDIF(A28,B28+1,"Y"))</f>
        <v>0</v>
      </c>
      <c r="D28" s="17">
        <f t="shared" si="3"/>
        <v>0</v>
      </c>
      <c r="E28" s="18">
        <f t="shared" si="4"/>
        <v>0</v>
      </c>
      <c r="G28" s="162"/>
      <c r="H28" s="162"/>
      <c r="I28" s="162"/>
      <c r="J28" s="162"/>
      <c r="K28" s="162"/>
    </row>
    <row r="29" spans="1:14" ht="19.95" customHeight="1" x14ac:dyDescent="0.3">
      <c r="A29" s="151"/>
      <c r="B29" s="155"/>
      <c r="C29" s="16">
        <f t="shared" si="5"/>
        <v>0</v>
      </c>
      <c r="D29" s="17">
        <f t="shared" si="3"/>
        <v>0</v>
      </c>
      <c r="E29" s="18">
        <f t="shared" si="4"/>
        <v>0</v>
      </c>
      <c r="H29" s="2"/>
      <c r="I29" s="2"/>
      <c r="J29" s="2"/>
      <c r="N29" s="58"/>
    </row>
    <row r="30" spans="1:14" ht="19.95" customHeight="1" x14ac:dyDescent="0.3">
      <c r="A30" s="151"/>
      <c r="B30" s="155"/>
      <c r="C30" s="16">
        <f t="shared" si="5"/>
        <v>0</v>
      </c>
      <c r="D30" s="17">
        <f t="shared" si="3"/>
        <v>0</v>
      </c>
      <c r="E30" s="18">
        <f t="shared" si="4"/>
        <v>0</v>
      </c>
      <c r="H30" s="2"/>
      <c r="I30" s="2"/>
      <c r="J30" s="2"/>
      <c r="N30" s="15"/>
    </row>
    <row r="31" spans="1:14" ht="19.95" customHeight="1" x14ac:dyDescent="0.3">
      <c r="A31" s="151"/>
      <c r="B31" s="155"/>
      <c r="C31" s="16">
        <f t="shared" si="5"/>
        <v>0</v>
      </c>
      <c r="D31" s="17">
        <f t="shared" si="3"/>
        <v>0</v>
      </c>
      <c r="E31" s="18">
        <f t="shared" si="4"/>
        <v>0</v>
      </c>
      <c r="H31" s="2"/>
      <c r="I31" s="2"/>
      <c r="J31" s="2"/>
    </row>
    <row r="32" spans="1:14" ht="19.95" customHeight="1" x14ac:dyDescent="0.3">
      <c r="A32" s="151"/>
      <c r="B32" s="155"/>
      <c r="C32" s="16">
        <f t="shared" si="5"/>
        <v>0</v>
      </c>
      <c r="D32" s="17">
        <f t="shared" si="3"/>
        <v>0</v>
      </c>
      <c r="E32" s="18">
        <f t="shared" si="4"/>
        <v>0</v>
      </c>
      <c r="H32" s="2"/>
      <c r="I32" s="2"/>
      <c r="J32" s="2"/>
    </row>
    <row r="33" spans="1:11" ht="19.95" customHeight="1" x14ac:dyDescent="0.3">
      <c r="A33" s="151"/>
      <c r="B33" s="155"/>
      <c r="C33" s="16">
        <f t="shared" si="5"/>
        <v>0</v>
      </c>
      <c r="D33" s="17">
        <f t="shared" si="3"/>
        <v>0</v>
      </c>
      <c r="E33" s="18">
        <f t="shared" si="4"/>
        <v>0</v>
      </c>
      <c r="H33" s="2"/>
      <c r="I33" s="2"/>
      <c r="J33" s="2"/>
    </row>
    <row r="34" spans="1:11" ht="19.95" customHeight="1" x14ac:dyDescent="0.3">
      <c r="A34" s="151"/>
      <c r="B34" s="155"/>
      <c r="C34" s="16">
        <f t="shared" si="5"/>
        <v>0</v>
      </c>
      <c r="D34" s="17">
        <f t="shared" si="3"/>
        <v>0</v>
      </c>
      <c r="E34" s="18">
        <f t="shared" si="4"/>
        <v>0</v>
      </c>
      <c r="H34" s="2"/>
      <c r="I34" s="2"/>
      <c r="J34" s="2"/>
    </row>
    <row r="35" spans="1:11" ht="19.95" customHeight="1" x14ac:dyDescent="0.3">
      <c r="A35" s="153"/>
      <c r="B35" s="156"/>
      <c r="C35" s="16">
        <f t="shared" ref="C35:C40" si="6">IF((ISBLANK(A35)=TRUE),0,DATEDIF(A35,B35+1,"Y"))</f>
        <v>0</v>
      </c>
      <c r="D35" s="17">
        <f t="shared" ref="D35:D40" si="7">IF((ISBLANK(A35)=TRUE),0,DATEDIF(A35,B35+1,"YM"))</f>
        <v>0</v>
      </c>
      <c r="E35" s="18">
        <f t="shared" ref="E35:E40" si="8">IF((ISBLANK(A35)=TRUE),0,DATEDIF(A35,B35+1,"MD"))</f>
        <v>0</v>
      </c>
      <c r="H35" s="2"/>
      <c r="I35" s="2"/>
      <c r="J35" s="2"/>
    </row>
    <row r="36" spans="1:11" ht="19.95" customHeight="1" x14ac:dyDescent="0.3">
      <c r="A36" s="153"/>
      <c r="B36" s="156"/>
      <c r="C36" s="16">
        <f t="shared" si="6"/>
        <v>0</v>
      </c>
      <c r="D36" s="17">
        <f t="shared" si="7"/>
        <v>0</v>
      </c>
      <c r="E36" s="18">
        <f t="shared" si="8"/>
        <v>0</v>
      </c>
      <c r="H36" s="2"/>
      <c r="I36" s="2"/>
      <c r="J36" s="2"/>
    </row>
    <row r="37" spans="1:11" ht="19.95" customHeight="1" x14ac:dyDescent="0.3">
      <c r="A37" s="153"/>
      <c r="B37" s="156"/>
      <c r="C37" s="16">
        <f t="shared" si="6"/>
        <v>0</v>
      </c>
      <c r="D37" s="17">
        <f t="shared" si="7"/>
        <v>0</v>
      </c>
      <c r="E37" s="18">
        <f t="shared" si="8"/>
        <v>0</v>
      </c>
      <c r="H37" s="2"/>
      <c r="I37" s="2"/>
      <c r="J37" s="2"/>
    </row>
    <row r="38" spans="1:11" ht="19.95" customHeight="1" x14ac:dyDescent="0.3">
      <c r="A38" s="153"/>
      <c r="B38" s="156"/>
      <c r="C38" s="16">
        <f t="shared" si="6"/>
        <v>0</v>
      </c>
      <c r="D38" s="17">
        <f t="shared" si="7"/>
        <v>0</v>
      </c>
      <c r="E38" s="18">
        <f t="shared" si="8"/>
        <v>0</v>
      </c>
      <c r="H38" s="2"/>
      <c r="I38" s="2"/>
      <c r="J38" s="2"/>
    </row>
    <row r="39" spans="1:11" ht="19.95" customHeight="1" x14ac:dyDescent="0.3">
      <c r="A39" s="153"/>
      <c r="B39" s="156"/>
      <c r="C39" s="16">
        <f t="shared" si="6"/>
        <v>0</v>
      </c>
      <c r="D39" s="17">
        <f t="shared" si="7"/>
        <v>0</v>
      </c>
      <c r="E39" s="18">
        <f t="shared" si="8"/>
        <v>0</v>
      </c>
      <c r="H39" s="2"/>
      <c r="I39" s="2"/>
      <c r="J39" s="2"/>
    </row>
    <row r="40" spans="1:11" ht="19.95" customHeight="1" thickBot="1" x14ac:dyDescent="0.35">
      <c r="A40" s="153"/>
      <c r="B40" s="156"/>
      <c r="C40" s="16">
        <f t="shared" si="6"/>
        <v>0</v>
      </c>
      <c r="D40" s="17">
        <f t="shared" si="7"/>
        <v>0</v>
      </c>
      <c r="E40" s="18">
        <f t="shared" si="8"/>
        <v>0</v>
      </c>
      <c r="H40" s="2"/>
      <c r="I40" s="2"/>
      <c r="J40" s="2"/>
    </row>
    <row r="41" spans="1:11" ht="19.95" customHeight="1" thickBot="1" x14ac:dyDescent="0.35">
      <c r="A41" s="172" t="s">
        <v>28</v>
      </c>
      <c r="B41" s="189"/>
      <c r="C41" s="59">
        <f>SUM(C25:C40)+INT((SUM(D25:D40)+INT(SUM(E25:E40)/30))/12)</f>
        <v>0</v>
      </c>
      <c r="D41" s="60">
        <f>MOD(SUM(D25:D40)+INT(SUM(E25:E40)/30),12)</f>
        <v>0</v>
      </c>
      <c r="E41" s="61">
        <f>MOD(SUM(E25:E40),30)</f>
        <v>0</v>
      </c>
      <c r="H41" s="2"/>
      <c r="I41" s="2"/>
      <c r="J41" s="2"/>
    </row>
    <row r="42" spans="1:11" ht="19.95" customHeight="1" thickBot="1" x14ac:dyDescent="0.35">
      <c r="A42" s="63"/>
      <c r="B42" s="63"/>
      <c r="C42" s="64"/>
      <c r="D42" s="64"/>
      <c r="E42" s="64"/>
      <c r="H42" s="2"/>
      <c r="I42" s="2"/>
      <c r="J42" s="2"/>
    </row>
    <row r="43" spans="1:11" ht="19.95" customHeight="1" thickBot="1" x14ac:dyDescent="0.35">
      <c r="A43" s="190" t="s">
        <v>49</v>
      </c>
      <c r="B43" s="194"/>
      <c r="C43" s="194"/>
      <c r="D43" s="194"/>
      <c r="E43" s="195"/>
      <c r="G43" s="58"/>
      <c r="H43" s="41"/>
      <c r="I43" s="41"/>
      <c r="J43" s="41"/>
      <c r="K43" s="58"/>
    </row>
    <row r="44" spans="1:11" ht="19.95" customHeight="1" thickBot="1" x14ac:dyDescent="0.35">
      <c r="A44" s="65" t="s">
        <v>30</v>
      </c>
      <c r="B44" s="66" t="s">
        <v>31</v>
      </c>
      <c r="C44" s="65" t="s">
        <v>25</v>
      </c>
      <c r="D44" s="67" t="s">
        <v>27</v>
      </c>
      <c r="E44" s="68" t="s">
        <v>18</v>
      </c>
      <c r="G44" s="58"/>
      <c r="H44" s="41"/>
      <c r="I44" s="41"/>
      <c r="J44" s="41"/>
      <c r="K44" s="58"/>
    </row>
    <row r="45" spans="1:11" ht="19.95" customHeight="1" x14ac:dyDescent="0.3">
      <c r="A45" s="149"/>
      <c r="B45" s="150"/>
      <c r="C45" s="12">
        <f>IF((ISBLANK(A45)=TRUE),0,DATEDIF(A45,B45+1,"Y"))</f>
        <v>0</v>
      </c>
      <c r="D45" s="13">
        <f t="shared" ref="D45:D55" si="9">IF((ISBLANK(A45)=TRUE),0,DATEDIF(A45,B45+1,"YM"))</f>
        <v>0</v>
      </c>
      <c r="E45" s="14">
        <f t="shared" ref="E45:E55" si="10">IF((ISBLANK(A45)=TRUE),0,DATEDIF(A45,B45+1,"MD"))</f>
        <v>0</v>
      </c>
      <c r="G45" s="58"/>
      <c r="H45" s="41"/>
      <c r="I45" s="41"/>
      <c r="J45" s="41"/>
      <c r="K45" s="58"/>
    </row>
    <row r="46" spans="1:11" ht="19.95" customHeight="1" x14ac:dyDescent="0.3">
      <c r="A46" s="151"/>
      <c r="B46" s="155"/>
      <c r="C46" s="16">
        <f>IF((ISBLANK(A46)=TRUE),0,DATEDIF(A46,B46+1,"Y"))</f>
        <v>0</v>
      </c>
      <c r="D46" s="17">
        <f t="shared" si="9"/>
        <v>0</v>
      </c>
      <c r="E46" s="18">
        <f t="shared" si="10"/>
        <v>0</v>
      </c>
      <c r="G46" s="232"/>
      <c r="H46" s="232"/>
      <c r="I46" s="41"/>
      <c r="J46" s="41"/>
      <c r="K46" s="58"/>
    </row>
    <row r="47" spans="1:11" ht="19.95" customHeight="1" x14ac:dyDescent="0.3">
      <c r="A47" s="151"/>
      <c r="B47" s="155"/>
      <c r="C47" s="16">
        <f>IF((ISBLANK(A47)=TRUE),0,DATEDIF(A47,B47+1,"Y"))</f>
        <v>0</v>
      </c>
      <c r="D47" s="17">
        <f t="shared" si="9"/>
        <v>0</v>
      </c>
      <c r="E47" s="18">
        <f t="shared" si="10"/>
        <v>0</v>
      </c>
      <c r="G47" s="58"/>
      <c r="H47" s="41"/>
      <c r="I47" s="41"/>
      <c r="J47" s="41"/>
      <c r="K47" s="58"/>
    </row>
    <row r="48" spans="1:11" ht="19.95" customHeight="1" x14ac:dyDescent="0.3">
      <c r="A48" s="151"/>
      <c r="B48" s="155"/>
      <c r="C48" s="16">
        <f t="shared" ref="C48:C55" si="11">IF((ISBLANK(A48)=TRUE),0,DATEDIF(A48,B48+1,"Y"))</f>
        <v>0</v>
      </c>
      <c r="D48" s="17">
        <f t="shared" si="9"/>
        <v>0</v>
      </c>
      <c r="E48" s="18">
        <f t="shared" si="10"/>
        <v>0</v>
      </c>
      <c r="G48" s="187"/>
      <c r="H48" s="187"/>
      <c r="I48" s="187"/>
      <c r="J48" s="187"/>
      <c r="K48" s="58"/>
    </row>
    <row r="49" spans="1:11" ht="19.95" customHeight="1" x14ac:dyDescent="0.3">
      <c r="A49" s="151"/>
      <c r="B49" s="155"/>
      <c r="C49" s="16">
        <f t="shared" si="11"/>
        <v>0</v>
      </c>
      <c r="D49" s="17">
        <f t="shared" si="9"/>
        <v>0</v>
      </c>
      <c r="E49" s="18">
        <f t="shared" si="10"/>
        <v>0</v>
      </c>
      <c r="G49" s="188"/>
      <c r="H49" s="188"/>
      <c r="I49" s="188"/>
      <c r="J49" s="188"/>
      <c r="K49" s="58"/>
    </row>
    <row r="50" spans="1:11" ht="19.95" customHeight="1" x14ac:dyDescent="0.3">
      <c r="A50" s="151"/>
      <c r="B50" s="155"/>
      <c r="C50" s="16">
        <f t="shared" si="11"/>
        <v>0</v>
      </c>
      <c r="D50" s="17">
        <f t="shared" si="9"/>
        <v>0</v>
      </c>
      <c r="E50" s="18">
        <f t="shared" si="10"/>
        <v>0</v>
      </c>
      <c r="G50" s="192"/>
      <c r="H50" s="192"/>
      <c r="I50" s="192"/>
      <c r="J50" s="192"/>
      <c r="K50" s="58"/>
    </row>
    <row r="51" spans="1:11" ht="19.95" customHeight="1" x14ac:dyDescent="0.3">
      <c r="A51" s="151"/>
      <c r="B51" s="155"/>
      <c r="C51" s="16">
        <f t="shared" si="11"/>
        <v>0</v>
      </c>
      <c r="D51" s="17">
        <f t="shared" si="9"/>
        <v>0</v>
      </c>
      <c r="E51" s="18">
        <f t="shared" si="10"/>
        <v>0</v>
      </c>
      <c r="G51" s="193"/>
      <c r="H51" s="193"/>
      <c r="I51" s="193"/>
      <c r="J51" s="193"/>
      <c r="K51" s="58"/>
    </row>
    <row r="52" spans="1:11" ht="19.95" customHeight="1" x14ac:dyDescent="0.3">
      <c r="A52" s="151"/>
      <c r="B52" s="155"/>
      <c r="C52" s="16">
        <f t="shared" si="11"/>
        <v>0</v>
      </c>
      <c r="D52" s="17">
        <f t="shared" si="9"/>
        <v>0</v>
      </c>
      <c r="E52" s="18">
        <f t="shared" si="10"/>
        <v>0</v>
      </c>
      <c r="G52" s="193"/>
      <c r="H52" s="193"/>
      <c r="I52" s="193"/>
      <c r="J52" s="193"/>
      <c r="K52" s="58"/>
    </row>
    <row r="53" spans="1:11" ht="19.95" customHeight="1" x14ac:dyDescent="0.3">
      <c r="A53" s="151"/>
      <c r="B53" s="155"/>
      <c r="C53" s="16">
        <f t="shared" si="11"/>
        <v>0</v>
      </c>
      <c r="D53" s="17">
        <f t="shared" si="9"/>
        <v>0</v>
      </c>
      <c r="E53" s="18">
        <f t="shared" si="10"/>
        <v>0</v>
      </c>
      <c r="G53" s="193"/>
      <c r="H53" s="193"/>
      <c r="I53" s="193"/>
      <c r="J53" s="193"/>
      <c r="K53" s="58"/>
    </row>
    <row r="54" spans="1:11" ht="19.95" customHeight="1" x14ac:dyDescent="0.3">
      <c r="A54" s="151"/>
      <c r="B54" s="155"/>
      <c r="C54" s="16">
        <f t="shared" si="11"/>
        <v>0</v>
      </c>
      <c r="D54" s="17">
        <f t="shared" si="9"/>
        <v>0</v>
      </c>
      <c r="E54" s="18">
        <f t="shared" si="10"/>
        <v>0</v>
      </c>
      <c r="G54" s="193"/>
      <c r="H54" s="193"/>
      <c r="I54" s="193"/>
      <c r="J54" s="193"/>
      <c r="K54" s="58"/>
    </row>
    <row r="55" spans="1:11" ht="19.95" customHeight="1" thickBot="1" x14ac:dyDescent="0.35">
      <c r="A55" s="153"/>
      <c r="B55" s="156"/>
      <c r="C55" s="43">
        <f t="shared" si="11"/>
        <v>0</v>
      </c>
      <c r="D55" s="44">
        <f t="shared" si="9"/>
        <v>0</v>
      </c>
      <c r="E55" s="45">
        <f t="shared" si="10"/>
        <v>0</v>
      </c>
      <c r="G55" s="193"/>
      <c r="H55" s="193"/>
      <c r="I55" s="193"/>
      <c r="J55" s="193"/>
      <c r="K55" s="58"/>
    </row>
    <row r="56" spans="1:11" ht="19.95" customHeight="1" thickBot="1" x14ac:dyDescent="0.35">
      <c r="A56" s="190" t="s">
        <v>28</v>
      </c>
      <c r="B56" s="191"/>
      <c r="C56" s="69">
        <f>SUM(C45:C55)+INT((SUM(D45:D55)+INT(SUM(E45:E55)/30))/12)</f>
        <v>0</v>
      </c>
      <c r="D56" s="70">
        <f>MOD(SUM(D45:D55)+INT(SUM(E45:E55)/30),12)</f>
        <v>0</v>
      </c>
      <c r="E56" s="71">
        <f>MOD(SUM(E45:E55),30)</f>
        <v>0</v>
      </c>
      <c r="G56" s="58"/>
      <c r="H56" s="41"/>
      <c r="I56" s="41"/>
      <c r="J56" s="41"/>
      <c r="K56" s="58"/>
    </row>
    <row r="57" spans="1:11" ht="19.95" customHeight="1" thickBot="1" x14ac:dyDescent="0.35">
      <c r="A57" s="63"/>
      <c r="B57" s="63"/>
      <c r="C57" s="64"/>
      <c r="D57" s="64"/>
      <c r="E57" s="64"/>
      <c r="G57" s="217"/>
      <c r="H57" s="217"/>
      <c r="I57" s="217"/>
      <c r="J57" s="217"/>
      <c r="K57" s="58"/>
    </row>
    <row r="58" spans="1:11" ht="33.6" customHeight="1" thickBot="1" x14ac:dyDescent="0.35">
      <c r="A58" s="223" t="s">
        <v>93</v>
      </c>
      <c r="B58" s="230"/>
      <c r="C58" s="230"/>
      <c r="D58" s="230"/>
      <c r="E58" s="231"/>
      <c r="G58" s="217"/>
      <c r="H58" s="217"/>
      <c r="I58" s="217"/>
      <c r="J58" s="217"/>
      <c r="K58" s="58"/>
    </row>
    <row r="59" spans="1:11" ht="19.95" customHeight="1" thickBot="1" x14ac:dyDescent="0.35">
      <c r="A59" s="73" t="s">
        <v>30</v>
      </c>
      <c r="B59" s="74" t="s">
        <v>31</v>
      </c>
      <c r="C59" s="73" t="s">
        <v>25</v>
      </c>
      <c r="D59" s="75" t="s">
        <v>27</v>
      </c>
      <c r="E59" s="76" t="s">
        <v>18</v>
      </c>
      <c r="G59" s="58"/>
      <c r="H59" s="58"/>
      <c r="I59" s="58"/>
      <c r="J59" s="58"/>
      <c r="K59" s="58"/>
    </row>
    <row r="60" spans="1:11" ht="19.95" customHeight="1" x14ac:dyDescent="0.3">
      <c r="A60" s="149"/>
      <c r="B60" s="150"/>
      <c r="C60" s="12">
        <f>IF( B60&gt;$B$93,"błąd",IF((ISBLANK(A60)=TRUE),0,DATEDIF(A60,B60+1,"Y")))</f>
        <v>0</v>
      </c>
      <c r="D60" s="13">
        <f>IF(B60&gt;$B$93, "błąd",IF((ISBLANK(A60)=TRUE),0,DATEDIF(A60,B60+1,"YM")))</f>
        <v>0</v>
      </c>
      <c r="E60" s="14">
        <f>IF(B60&gt;$B$93,"błąd",IF((ISBLANK(A60)=TRUE),0,DATEDIF(A60,B60+1,"MD")))</f>
        <v>0</v>
      </c>
      <c r="G60" s="58"/>
      <c r="H60" s="58"/>
      <c r="I60" s="58"/>
      <c r="J60" s="58"/>
      <c r="K60" s="58"/>
    </row>
    <row r="61" spans="1:11" ht="19.95" customHeight="1" x14ac:dyDescent="0.3">
      <c r="A61" s="149"/>
      <c r="B61" s="150"/>
      <c r="C61" s="77">
        <f>IF( B61&gt;$B$93,"błąd",IF((ISBLANK(A61)=TRUE),0,DATEDIF(A61,B61+1,"Y")))</f>
        <v>0</v>
      </c>
      <c r="D61" s="78">
        <f>IF(B61&gt;$B$93, "błąd",IF((ISBLANK(A61)=TRUE),0,DATEDIF(A61,B61+1,"YM")))</f>
        <v>0</v>
      </c>
      <c r="E61" s="79">
        <f>IF(B61&gt;$B$93,"błąd",IF((ISBLANK(A61)=TRUE),0,DATEDIF(A61,B61+1,"MD")))</f>
        <v>0</v>
      </c>
      <c r="G61" s="58"/>
      <c r="H61" s="58"/>
      <c r="I61" s="58"/>
      <c r="J61" s="58"/>
      <c r="K61" s="58"/>
    </row>
    <row r="62" spans="1:11" ht="19.95" customHeight="1" x14ac:dyDescent="0.3">
      <c r="A62" s="149"/>
      <c r="B62" s="150"/>
      <c r="C62" s="77">
        <f t="shared" ref="C62:C88" si="12">IF( B62&gt;$B$93,"błąd",IF((ISBLANK(A62)=TRUE),0,DATEDIF(A62,B62+1,"Y")))</f>
        <v>0</v>
      </c>
      <c r="D62" s="78">
        <f t="shared" ref="D62:D88" si="13">IF(B62&gt;$B$93, "błąd",IF((ISBLANK(A62)=TRUE),0,DATEDIF(A62,B62+1,"YM")))</f>
        <v>0</v>
      </c>
      <c r="E62" s="79">
        <f t="shared" ref="E62:E88" si="14">IF(B62&gt;$B$93,"błąd",IF((ISBLANK(A62)=TRUE),0,DATEDIF(A62,B62+1,"MD")))</f>
        <v>0</v>
      </c>
      <c r="G62" s="58"/>
      <c r="H62" s="58"/>
      <c r="I62" s="58"/>
      <c r="J62" s="58"/>
      <c r="K62" s="58"/>
    </row>
    <row r="63" spans="1:11" ht="19.95" customHeight="1" x14ac:dyDescent="0.3">
      <c r="A63" s="149"/>
      <c r="B63" s="150"/>
      <c r="C63" s="77">
        <f t="shared" si="12"/>
        <v>0</v>
      </c>
      <c r="D63" s="78">
        <f t="shared" si="13"/>
        <v>0</v>
      </c>
      <c r="E63" s="79">
        <f t="shared" si="14"/>
        <v>0</v>
      </c>
      <c r="G63" s="58"/>
      <c r="H63" s="58"/>
      <c r="I63" s="58"/>
      <c r="J63" s="58"/>
      <c r="K63" s="58"/>
    </row>
    <row r="64" spans="1:11" ht="19.95" customHeight="1" x14ac:dyDescent="0.3">
      <c r="A64" s="149"/>
      <c r="B64" s="150"/>
      <c r="C64" s="77">
        <f t="shared" si="12"/>
        <v>0</v>
      </c>
      <c r="D64" s="78">
        <f t="shared" si="13"/>
        <v>0</v>
      </c>
      <c r="E64" s="79">
        <f t="shared" si="14"/>
        <v>0</v>
      </c>
      <c r="G64" s="58"/>
      <c r="H64" s="58"/>
      <c r="I64" s="58"/>
      <c r="J64" s="58"/>
      <c r="K64" s="58"/>
    </row>
    <row r="65" spans="1:11" ht="19.95" customHeight="1" x14ac:dyDescent="0.3">
      <c r="A65" s="149"/>
      <c r="B65" s="150"/>
      <c r="C65" s="77">
        <f t="shared" si="12"/>
        <v>0</v>
      </c>
      <c r="D65" s="78">
        <f t="shared" si="13"/>
        <v>0</v>
      </c>
      <c r="E65" s="79">
        <f t="shared" si="14"/>
        <v>0</v>
      </c>
      <c r="G65" s="58"/>
      <c r="H65" s="58"/>
      <c r="I65" s="58"/>
      <c r="J65" s="58"/>
      <c r="K65" s="58"/>
    </row>
    <row r="66" spans="1:11" ht="19.95" customHeight="1" x14ac:dyDescent="0.3">
      <c r="A66" s="149"/>
      <c r="B66" s="150"/>
      <c r="C66" s="77">
        <f t="shared" si="12"/>
        <v>0</v>
      </c>
      <c r="D66" s="78">
        <f t="shared" si="13"/>
        <v>0</v>
      </c>
      <c r="E66" s="79">
        <f t="shared" si="14"/>
        <v>0</v>
      </c>
      <c r="G66" s="58"/>
      <c r="H66" s="58"/>
      <c r="I66" s="58"/>
      <c r="J66" s="58"/>
      <c r="K66" s="58"/>
    </row>
    <row r="67" spans="1:11" ht="19.95" customHeight="1" x14ac:dyDescent="0.3">
      <c r="A67" s="149"/>
      <c r="B67" s="150"/>
      <c r="C67" s="77">
        <f t="shared" si="12"/>
        <v>0</v>
      </c>
      <c r="D67" s="78">
        <f t="shared" si="13"/>
        <v>0</v>
      </c>
      <c r="E67" s="79">
        <f t="shared" si="14"/>
        <v>0</v>
      </c>
      <c r="G67" s="58"/>
      <c r="H67" s="58"/>
      <c r="I67" s="58"/>
      <c r="J67" s="58"/>
      <c r="K67" s="58"/>
    </row>
    <row r="68" spans="1:11" ht="19.95" customHeight="1" x14ac:dyDescent="0.3">
      <c r="A68" s="149"/>
      <c r="B68" s="150"/>
      <c r="C68" s="77">
        <f t="shared" si="12"/>
        <v>0</v>
      </c>
      <c r="D68" s="78">
        <f t="shared" si="13"/>
        <v>0</v>
      </c>
      <c r="E68" s="79">
        <f t="shared" si="14"/>
        <v>0</v>
      </c>
      <c r="G68" s="58"/>
      <c r="H68" s="58"/>
      <c r="I68" s="58"/>
      <c r="J68" s="58"/>
      <c r="K68" s="58"/>
    </row>
    <row r="69" spans="1:11" ht="19.95" customHeight="1" x14ac:dyDescent="0.3">
      <c r="A69" s="149"/>
      <c r="B69" s="150"/>
      <c r="C69" s="77">
        <f t="shared" si="12"/>
        <v>0</v>
      </c>
      <c r="D69" s="78">
        <f t="shared" si="13"/>
        <v>0</v>
      </c>
      <c r="E69" s="79">
        <f t="shared" si="14"/>
        <v>0</v>
      </c>
      <c r="G69" s="58"/>
      <c r="H69" s="58"/>
      <c r="I69" s="58"/>
      <c r="J69" s="58"/>
      <c r="K69" s="58"/>
    </row>
    <row r="70" spans="1:11" ht="19.95" customHeight="1" x14ac:dyDescent="0.3">
      <c r="A70" s="149"/>
      <c r="B70" s="150"/>
      <c r="C70" s="77">
        <f t="shared" si="12"/>
        <v>0</v>
      </c>
      <c r="D70" s="78">
        <f t="shared" si="13"/>
        <v>0</v>
      </c>
      <c r="E70" s="79">
        <f t="shared" si="14"/>
        <v>0</v>
      </c>
      <c r="G70" s="58"/>
      <c r="H70" s="58"/>
      <c r="I70" s="58"/>
      <c r="J70" s="58"/>
      <c r="K70" s="58"/>
    </row>
    <row r="71" spans="1:11" ht="19.95" customHeight="1" x14ac:dyDescent="0.3">
      <c r="A71" s="149"/>
      <c r="B71" s="150"/>
      <c r="C71" s="77">
        <f t="shared" si="12"/>
        <v>0</v>
      </c>
      <c r="D71" s="78">
        <f t="shared" si="13"/>
        <v>0</v>
      </c>
      <c r="E71" s="79">
        <f t="shared" si="14"/>
        <v>0</v>
      </c>
      <c r="G71" s="58"/>
      <c r="H71" s="58"/>
      <c r="I71" s="58"/>
      <c r="J71" s="58"/>
      <c r="K71" s="58"/>
    </row>
    <row r="72" spans="1:11" ht="19.95" customHeight="1" x14ac:dyDescent="0.3">
      <c r="A72" s="149"/>
      <c r="B72" s="150"/>
      <c r="C72" s="77">
        <f t="shared" si="12"/>
        <v>0</v>
      </c>
      <c r="D72" s="78">
        <f t="shared" si="13"/>
        <v>0</v>
      </c>
      <c r="E72" s="79">
        <f t="shared" si="14"/>
        <v>0</v>
      </c>
      <c r="G72" s="58"/>
      <c r="H72" s="58"/>
      <c r="I72" s="58"/>
      <c r="J72" s="58"/>
      <c r="K72" s="58"/>
    </row>
    <row r="73" spans="1:11" ht="19.95" customHeight="1" x14ac:dyDescent="0.3">
      <c r="A73" s="149"/>
      <c r="B73" s="150"/>
      <c r="C73" s="77">
        <f t="shared" si="12"/>
        <v>0</v>
      </c>
      <c r="D73" s="78">
        <f t="shared" si="13"/>
        <v>0</v>
      </c>
      <c r="E73" s="79">
        <f t="shared" si="14"/>
        <v>0</v>
      </c>
      <c r="G73" s="58"/>
      <c r="H73" s="58"/>
      <c r="I73" s="58"/>
      <c r="J73" s="58"/>
      <c r="K73" s="58"/>
    </row>
    <row r="74" spans="1:11" ht="19.95" customHeight="1" x14ac:dyDescent="0.3">
      <c r="A74" s="149"/>
      <c r="B74" s="150"/>
      <c r="C74" s="77">
        <f t="shared" si="12"/>
        <v>0</v>
      </c>
      <c r="D74" s="78">
        <f t="shared" si="13"/>
        <v>0</v>
      </c>
      <c r="E74" s="79">
        <f t="shared" si="14"/>
        <v>0</v>
      </c>
      <c r="G74" s="58"/>
      <c r="H74" s="58"/>
      <c r="I74" s="58"/>
      <c r="J74" s="58"/>
      <c r="K74" s="58"/>
    </row>
    <row r="75" spans="1:11" ht="19.95" customHeight="1" x14ac:dyDescent="0.3">
      <c r="A75" s="149"/>
      <c r="B75" s="150"/>
      <c r="C75" s="77">
        <f t="shared" si="12"/>
        <v>0</v>
      </c>
      <c r="D75" s="78">
        <f t="shared" si="13"/>
        <v>0</v>
      </c>
      <c r="E75" s="79">
        <f t="shared" si="14"/>
        <v>0</v>
      </c>
      <c r="G75" s="58"/>
      <c r="H75" s="58"/>
      <c r="I75" s="58"/>
      <c r="J75" s="58"/>
      <c r="K75" s="58"/>
    </row>
    <row r="76" spans="1:11" ht="19.95" customHeight="1" x14ac:dyDescent="0.3">
      <c r="A76" s="149"/>
      <c r="B76" s="150"/>
      <c r="C76" s="77">
        <f t="shared" si="12"/>
        <v>0</v>
      </c>
      <c r="D76" s="78">
        <f t="shared" si="13"/>
        <v>0</v>
      </c>
      <c r="E76" s="79">
        <f t="shared" si="14"/>
        <v>0</v>
      </c>
      <c r="G76" s="58"/>
      <c r="H76" s="58"/>
      <c r="I76" s="58"/>
      <c r="J76" s="58"/>
      <c r="K76" s="58"/>
    </row>
    <row r="77" spans="1:11" ht="19.95" customHeight="1" x14ac:dyDescent="0.3">
      <c r="A77" s="149"/>
      <c r="B77" s="150"/>
      <c r="C77" s="77">
        <f t="shared" si="12"/>
        <v>0</v>
      </c>
      <c r="D77" s="78">
        <f t="shared" si="13"/>
        <v>0</v>
      </c>
      <c r="E77" s="79">
        <f t="shared" si="14"/>
        <v>0</v>
      </c>
      <c r="G77" s="58"/>
      <c r="H77" s="58"/>
      <c r="I77" s="58"/>
      <c r="J77" s="58"/>
      <c r="K77" s="58"/>
    </row>
    <row r="78" spans="1:11" ht="19.95" customHeight="1" x14ac:dyDescent="0.3">
      <c r="A78" s="149"/>
      <c r="B78" s="150"/>
      <c r="C78" s="77">
        <f t="shared" si="12"/>
        <v>0</v>
      </c>
      <c r="D78" s="78">
        <f t="shared" si="13"/>
        <v>0</v>
      </c>
      <c r="E78" s="79">
        <f t="shared" si="14"/>
        <v>0</v>
      </c>
      <c r="G78" s="58"/>
      <c r="H78" s="58"/>
      <c r="I78" s="58"/>
      <c r="J78" s="58"/>
      <c r="K78" s="58"/>
    </row>
    <row r="79" spans="1:11" ht="19.95" customHeight="1" x14ac:dyDescent="0.3">
      <c r="A79" s="149"/>
      <c r="B79" s="150"/>
      <c r="C79" s="77">
        <f t="shared" si="12"/>
        <v>0</v>
      </c>
      <c r="D79" s="78">
        <f t="shared" si="13"/>
        <v>0</v>
      </c>
      <c r="E79" s="79">
        <f t="shared" si="14"/>
        <v>0</v>
      </c>
      <c r="G79" s="58"/>
      <c r="H79" s="58"/>
      <c r="I79" s="58"/>
      <c r="J79" s="58"/>
      <c r="K79" s="58"/>
    </row>
    <row r="80" spans="1:11" ht="19.95" customHeight="1" x14ac:dyDescent="0.3">
      <c r="A80" s="149"/>
      <c r="B80" s="150"/>
      <c r="C80" s="77">
        <f t="shared" si="12"/>
        <v>0</v>
      </c>
      <c r="D80" s="78">
        <f t="shared" si="13"/>
        <v>0</v>
      </c>
      <c r="E80" s="79">
        <f t="shared" si="14"/>
        <v>0</v>
      </c>
      <c r="G80" s="58"/>
      <c r="H80" s="58"/>
      <c r="I80" s="58"/>
      <c r="J80" s="58"/>
      <c r="K80" s="58"/>
    </row>
    <row r="81" spans="1:11" ht="19.95" customHeight="1" x14ac:dyDescent="0.3">
      <c r="A81" s="149"/>
      <c r="B81" s="150"/>
      <c r="C81" s="77">
        <f t="shared" si="12"/>
        <v>0</v>
      </c>
      <c r="D81" s="78">
        <f t="shared" si="13"/>
        <v>0</v>
      </c>
      <c r="E81" s="79">
        <f t="shared" si="14"/>
        <v>0</v>
      </c>
      <c r="G81" s="58"/>
      <c r="H81" s="58"/>
      <c r="I81" s="58"/>
      <c r="J81" s="58"/>
      <c r="K81" s="58"/>
    </row>
    <row r="82" spans="1:11" ht="19.95" customHeight="1" x14ac:dyDescent="0.3">
      <c r="A82" s="149"/>
      <c r="B82" s="150"/>
      <c r="C82" s="77">
        <f t="shared" si="12"/>
        <v>0</v>
      </c>
      <c r="D82" s="78">
        <f t="shared" si="13"/>
        <v>0</v>
      </c>
      <c r="E82" s="79">
        <f t="shared" si="14"/>
        <v>0</v>
      </c>
      <c r="G82" s="58"/>
      <c r="H82" s="58"/>
      <c r="I82" s="58"/>
      <c r="J82" s="58"/>
      <c r="K82" s="58"/>
    </row>
    <row r="83" spans="1:11" ht="19.95" customHeight="1" x14ac:dyDescent="0.3">
      <c r="A83" s="149"/>
      <c r="B83" s="150"/>
      <c r="C83" s="77">
        <f t="shared" si="12"/>
        <v>0</v>
      </c>
      <c r="D83" s="78">
        <f t="shared" si="13"/>
        <v>0</v>
      </c>
      <c r="E83" s="79">
        <f t="shared" si="14"/>
        <v>0</v>
      </c>
      <c r="G83" s="58"/>
      <c r="H83" s="58"/>
      <c r="I83" s="58"/>
      <c r="J83" s="58"/>
      <c r="K83" s="58"/>
    </row>
    <row r="84" spans="1:11" ht="19.95" customHeight="1" x14ac:dyDescent="0.3">
      <c r="A84" s="149"/>
      <c r="B84" s="150"/>
      <c r="C84" s="77">
        <f t="shared" si="12"/>
        <v>0</v>
      </c>
      <c r="D84" s="78">
        <f t="shared" si="13"/>
        <v>0</v>
      </c>
      <c r="E84" s="79">
        <f t="shared" si="14"/>
        <v>0</v>
      </c>
      <c r="G84" s="58"/>
      <c r="H84" s="58"/>
      <c r="I84" s="58"/>
      <c r="J84" s="58"/>
      <c r="K84" s="58"/>
    </row>
    <row r="85" spans="1:11" ht="19.95" customHeight="1" x14ac:dyDescent="0.3">
      <c r="A85" s="149"/>
      <c r="B85" s="150"/>
      <c r="C85" s="77">
        <f t="shared" si="12"/>
        <v>0</v>
      </c>
      <c r="D85" s="78">
        <f t="shared" si="13"/>
        <v>0</v>
      </c>
      <c r="E85" s="79">
        <f t="shared" si="14"/>
        <v>0</v>
      </c>
      <c r="G85" s="58"/>
      <c r="H85" s="58"/>
      <c r="I85" s="58"/>
      <c r="J85" s="58"/>
      <c r="K85" s="58"/>
    </row>
    <row r="86" spans="1:11" ht="19.95" customHeight="1" x14ac:dyDescent="0.3">
      <c r="A86" s="149"/>
      <c r="B86" s="150"/>
      <c r="C86" s="77">
        <f t="shared" si="12"/>
        <v>0</v>
      </c>
      <c r="D86" s="78">
        <f t="shared" si="13"/>
        <v>0</v>
      </c>
      <c r="E86" s="79">
        <f t="shared" si="14"/>
        <v>0</v>
      </c>
      <c r="G86" s="58"/>
      <c r="H86" s="58"/>
      <c r="I86" s="58"/>
      <c r="J86" s="58"/>
      <c r="K86" s="58"/>
    </row>
    <row r="87" spans="1:11" ht="19.95" customHeight="1" x14ac:dyDescent="0.3">
      <c r="A87" s="149"/>
      <c r="B87" s="150"/>
      <c r="C87" s="77">
        <f t="shared" si="12"/>
        <v>0</v>
      </c>
      <c r="D87" s="78">
        <f t="shared" si="13"/>
        <v>0</v>
      </c>
      <c r="E87" s="79">
        <f t="shared" si="14"/>
        <v>0</v>
      </c>
      <c r="G87" s="58"/>
      <c r="H87" s="58"/>
      <c r="I87" s="58"/>
      <c r="J87" s="58"/>
      <c r="K87" s="58"/>
    </row>
    <row r="88" spans="1:11" ht="19.95" customHeight="1" x14ac:dyDescent="0.3">
      <c r="A88" s="149"/>
      <c r="B88" s="150"/>
      <c r="C88" s="77">
        <f t="shared" si="12"/>
        <v>0</v>
      </c>
      <c r="D88" s="78">
        <f t="shared" si="13"/>
        <v>0</v>
      </c>
      <c r="E88" s="79">
        <f t="shared" si="14"/>
        <v>0</v>
      </c>
      <c r="G88" s="58"/>
      <c r="H88" s="58"/>
      <c r="I88" s="58"/>
      <c r="J88" s="58"/>
      <c r="K88" s="58"/>
    </row>
    <row r="89" spans="1:11" ht="19.95" customHeight="1" x14ac:dyDescent="0.3">
      <c r="A89" s="149"/>
      <c r="B89" s="150"/>
      <c r="C89" s="77">
        <f>IF( B89&gt;$B$93,"błąd",IF((ISBLANK(A89)=TRUE),0,DATEDIF(A89,B89+1,"Y")))</f>
        <v>0</v>
      </c>
      <c r="D89" s="78">
        <f>IF(B89&gt;$B$93, "błąd",IF((ISBLANK(A89)=TRUE),0,DATEDIF(A89,B89+1,"YM")))</f>
        <v>0</v>
      </c>
      <c r="E89" s="79">
        <f>IF(B89&gt;$B$93,"błąd",IF((ISBLANK(A89)=TRUE),0,DATEDIF(A89,B89+1,"MD")))</f>
        <v>0</v>
      </c>
      <c r="G89" s="58"/>
      <c r="H89" s="58"/>
      <c r="I89" s="58"/>
      <c r="J89" s="58"/>
      <c r="K89" s="58"/>
    </row>
    <row r="90" spans="1:11" ht="19.95" customHeight="1" thickBot="1" x14ac:dyDescent="0.35">
      <c r="A90" s="149"/>
      <c r="B90" s="150"/>
      <c r="C90" s="77">
        <f>IF( B90&gt;$B$93,"błąd",IF((ISBLANK(A90)=TRUE),0,DATEDIF(A90,B90+1,"Y")))</f>
        <v>0</v>
      </c>
      <c r="D90" s="78">
        <f>IF(B90&gt;$B$93, "błąd",IF((ISBLANK(A90)=TRUE),0,DATEDIF(A90,B90+1,"YM")))</f>
        <v>0</v>
      </c>
      <c r="E90" s="79">
        <f>IF(B90&gt;$B$93,"błąd",IF((ISBLANK(A90)=TRUE),0,DATEDIF(A90,B90+1,"MD")))</f>
        <v>0</v>
      </c>
      <c r="G90" s="58"/>
      <c r="H90" s="58"/>
      <c r="I90" s="58"/>
      <c r="J90" s="58"/>
      <c r="K90" s="58"/>
    </row>
    <row r="91" spans="1:11" ht="19.95" customHeight="1" thickBot="1" x14ac:dyDescent="0.35">
      <c r="A91" s="229" t="s">
        <v>94</v>
      </c>
      <c r="B91" s="224"/>
      <c r="C91" s="80">
        <f>SUM(C60:C90)+INT((SUM(D60:D90)+INT(SUM(E60:E90)/30))/12)</f>
        <v>0</v>
      </c>
      <c r="D91" s="80">
        <f>MOD(SUM(D60:D90)+INT(SUM(E60:E90)/30),12)</f>
        <v>0</v>
      </c>
      <c r="E91" s="81">
        <f>MOD(SUM(E60:E90),30)</f>
        <v>0</v>
      </c>
      <c r="G91" s="58"/>
      <c r="H91" s="58"/>
      <c r="I91" s="58"/>
      <c r="J91" s="58"/>
    </row>
    <row r="92" spans="1:11" ht="19.95" customHeight="1" thickBot="1" x14ac:dyDescent="0.35">
      <c r="A92" s="227" t="s">
        <v>95</v>
      </c>
      <c r="B92" s="228"/>
      <c r="C92" s="82">
        <f>INT(C91*1.5)+INT((D91+IF(MOD(C91*1.5,1)=0.5,6,0))/12)</f>
        <v>0</v>
      </c>
      <c r="D92" s="83">
        <f>MOD((D91+IF(MOD(C91*1.5,1)=0.5,6,0)),12)</f>
        <v>0</v>
      </c>
      <c r="E92" s="84">
        <f>E91</f>
        <v>0</v>
      </c>
    </row>
    <row r="93" spans="1:11" ht="19.95" customHeight="1" x14ac:dyDescent="0.3">
      <c r="A93" s="6"/>
      <c r="B93" s="85">
        <v>41274</v>
      </c>
      <c r="C93" s="86"/>
      <c r="D93" s="86"/>
      <c r="E93" s="86"/>
    </row>
    <row r="94" spans="1:11" ht="25.8" customHeight="1" thickBot="1" x14ac:dyDescent="0.35">
      <c r="A94" s="220" t="s">
        <v>50</v>
      </c>
      <c r="B94" s="220"/>
      <c r="C94" s="220"/>
      <c r="D94" s="220"/>
      <c r="E94" s="220"/>
    </row>
    <row r="95" spans="1:11" ht="22.8" customHeight="1" thickBot="1" x14ac:dyDescent="0.35">
      <c r="A95" s="221" t="s">
        <v>51</v>
      </c>
      <c r="B95" s="222"/>
      <c r="C95" s="87">
        <f>C21</f>
        <v>0</v>
      </c>
      <c r="D95" s="88">
        <f>D21</f>
        <v>0</v>
      </c>
      <c r="E95" s="7">
        <f>E21</f>
        <v>0</v>
      </c>
    </row>
    <row r="96" spans="1:11" ht="25.2" customHeight="1" thickBot="1" x14ac:dyDescent="0.35">
      <c r="A96" s="225" t="s">
        <v>52</v>
      </c>
      <c r="B96" s="226"/>
      <c r="C96" s="89">
        <f>C92</f>
        <v>0</v>
      </c>
      <c r="D96" s="90">
        <f>D92</f>
        <v>0</v>
      </c>
      <c r="E96" s="91">
        <f>E92</f>
        <v>0</v>
      </c>
    </row>
    <row r="97" spans="1:5" ht="28.95" customHeight="1" thickBot="1" x14ac:dyDescent="0.35">
      <c r="A97" s="218" t="s">
        <v>67</v>
      </c>
      <c r="B97" s="219"/>
      <c r="C97" s="92">
        <f>SUM(C95:C96)+INT((SUM(D95:D96)+INT(SUM(E95:E96)/30))/12)</f>
        <v>0</v>
      </c>
      <c r="D97" s="93">
        <f>MOD((D95+D96)+INT((E95+E96)/30),12)</f>
        <v>0</v>
      </c>
      <c r="E97" s="94">
        <f>MOD((E95+E96),30)</f>
        <v>0</v>
      </c>
    </row>
    <row r="99" spans="1:5" ht="21.6" customHeight="1" thickBot="1" x14ac:dyDescent="0.35">
      <c r="A99" s="220" t="s">
        <v>66</v>
      </c>
      <c r="B99" s="220"/>
      <c r="C99" s="220"/>
      <c r="D99" s="220"/>
      <c r="E99" s="220"/>
    </row>
    <row r="100" spans="1:5" ht="30.6" customHeight="1" thickBot="1" x14ac:dyDescent="0.35">
      <c r="A100" s="221" t="s">
        <v>51</v>
      </c>
      <c r="B100" s="222"/>
      <c r="C100" s="88">
        <f>C21</f>
        <v>0</v>
      </c>
      <c r="D100" s="88">
        <f t="shared" ref="D100:E100" si="15">D21</f>
        <v>0</v>
      </c>
      <c r="E100" s="7">
        <f t="shared" si="15"/>
        <v>0</v>
      </c>
    </row>
    <row r="101" spans="1:5" ht="32.4" customHeight="1" thickBot="1" x14ac:dyDescent="0.35">
      <c r="A101" s="223" t="s">
        <v>53</v>
      </c>
      <c r="B101" s="224"/>
      <c r="C101" s="90">
        <f>C91</f>
        <v>0</v>
      </c>
      <c r="D101" s="90">
        <f t="shared" ref="D101:E101" si="16">D91</f>
        <v>0</v>
      </c>
      <c r="E101" s="91">
        <f t="shared" si="16"/>
        <v>0</v>
      </c>
    </row>
    <row r="102" spans="1:5" ht="48.6" customHeight="1" thickBot="1" x14ac:dyDescent="0.35">
      <c r="A102" s="218" t="s">
        <v>68</v>
      </c>
      <c r="B102" s="219"/>
      <c r="C102" s="92">
        <f>SUM(C100:C101)+INT((SUM(D100:D101)+INT(SUM(E100:E101)/30))/12)</f>
        <v>0</v>
      </c>
      <c r="D102" s="93">
        <f>MOD((D100+D101)+INT((E100+E101)/30),12)</f>
        <v>0</v>
      </c>
      <c r="E102" s="94">
        <f>MOD((E100+E101),30)</f>
        <v>0</v>
      </c>
    </row>
  </sheetData>
  <sheetProtection algorithmName="SHA-512" hashValue="HpwEUzVBf8vKrFZPe+oJRDiCm+uL5n2RhzjTSHi2pDYiGHo7+Ta7EDDo/KU+F+40w/xYSZ6ddJ3RLCcdpjlqDg==" saltValue="pmYGsH6ivLKWmMLOvSXEPw==" spinCount="100000" sheet="1" objects="1" scenarios="1"/>
  <mergeCells count="48">
    <mergeCell ref="G17:J17"/>
    <mergeCell ref="G19:J19"/>
    <mergeCell ref="G57:J57"/>
    <mergeCell ref="G58:J58"/>
    <mergeCell ref="A102:B102"/>
    <mergeCell ref="A94:E94"/>
    <mergeCell ref="A99:E99"/>
    <mergeCell ref="A100:B100"/>
    <mergeCell ref="A101:B101"/>
    <mergeCell ref="A95:B95"/>
    <mergeCell ref="A96:B96"/>
    <mergeCell ref="A97:B97"/>
    <mergeCell ref="A92:B92"/>
    <mergeCell ref="A91:B91"/>
    <mergeCell ref="A58:E58"/>
    <mergeCell ref="G46:H46"/>
    <mergeCell ref="H7:J7"/>
    <mergeCell ref="G13:J13"/>
    <mergeCell ref="G14:J14"/>
    <mergeCell ref="G15:J15"/>
    <mergeCell ref="G16:J16"/>
    <mergeCell ref="G48:J48"/>
    <mergeCell ref="G49:J49"/>
    <mergeCell ref="A41:B41"/>
    <mergeCell ref="A56:B56"/>
    <mergeCell ref="G50:J50"/>
    <mergeCell ref="G51:J51"/>
    <mergeCell ref="G52:J52"/>
    <mergeCell ref="G53:J53"/>
    <mergeCell ref="G54:J54"/>
    <mergeCell ref="G55:J55"/>
    <mergeCell ref="A43:E43"/>
    <mergeCell ref="G20:J20"/>
    <mergeCell ref="G22:K24"/>
    <mergeCell ref="G26:K28"/>
    <mergeCell ref="G2:K2"/>
    <mergeCell ref="A7:E7"/>
    <mergeCell ref="G9:G10"/>
    <mergeCell ref="G12:J12"/>
    <mergeCell ref="G18:J18"/>
    <mergeCell ref="A1:E2"/>
    <mergeCell ref="A23:E23"/>
    <mergeCell ref="A3:B3"/>
    <mergeCell ref="A4:B4"/>
    <mergeCell ref="A21:B21"/>
    <mergeCell ref="E4:E5"/>
    <mergeCell ref="A8:E8"/>
    <mergeCell ref="A5:B5"/>
  </mergeCells>
  <conditionalFormatting sqref="K14">
    <cfRule type="expression" dxfId="2" priority="1">
      <formula>$H$10&lt;32</formula>
    </cfRule>
  </conditionalFormatting>
  <dataValidations xWindow="456" yWindow="501" count="2">
    <dataValidation type="date" allowBlank="1" showInputMessage="1" showErrorMessage="1" error="Data musi być wcześniejsza od 2013-01-01" prompt="Proszę wypenić pole w formacie daty, _x000a_tj.: RRRR-MM-DD, gdzie:_x000a_RRRR - rok_x000a_MM - miesiąc_x000a_DD - dzień_x000a_" sqref="C4">
      <formula1>1</formula1>
      <formula2>41274</formula2>
    </dataValidation>
    <dataValidation type="date" operator="lessThan" allowBlank="1" showInputMessage="1" showErrorMessage="1" error="&quot;Data do&quot; &lt;= 2012-12-31" sqref="B60:B90">
      <formula1>41275</formula1>
    </dataValidation>
  </dataValidations>
  <pageMargins left="0.70866141732283472" right="0.70866141732283472" top="0.39370078740157483" bottom="0.15748031496062992" header="0.15748031496062992" footer="0.15748031496062992"/>
  <pageSetup paperSize="9" scale="95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456" yWindow="501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Roboczy!$C$23:$C$28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89"/>
  <sheetViews>
    <sheetView showGridLines="0" workbookViewId="0">
      <selection activeCell="E83" sqref="E83"/>
    </sheetView>
  </sheetViews>
  <sheetFormatPr defaultRowHeight="14.4" x14ac:dyDescent="0.3"/>
  <cols>
    <col min="1" max="1" width="19.88671875" style="2" customWidth="1"/>
    <col min="2" max="2" width="20.109375" style="2" customWidth="1"/>
    <col min="3" max="3" width="12.6640625" style="2" customWidth="1"/>
    <col min="4" max="4" width="12.44140625" style="2" customWidth="1"/>
    <col min="5" max="5" width="15.109375" style="2" customWidth="1"/>
    <col min="6" max="6" width="6.33203125" style="2" customWidth="1"/>
    <col min="7" max="7" width="64.21875" style="49" customWidth="1"/>
    <col min="8" max="8" width="10.44140625" style="49" customWidth="1"/>
    <col min="9" max="9" width="9.33203125" style="49" customWidth="1"/>
    <col min="10" max="10" width="9.5546875" style="2" customWidth="1"/>
    <col min="11" max="11" width="12.88671875" style="2" customWidth="1"/>
    <col min="12" max="12" width="18.88671875" style="2" customWidth="1"/>
    <col min="13" max="13" width="12.77734375" style="2" customWidth="1"/>
    <col min="14" max="14" width="11.44140625" style="2" customWidth="1"/>
    <col min="15" max="15" width="11.5546875" style="2" customWidth="1"/>
    <col min="16" max="16" width="15.109375" style="2" customWidth="1"/>
    <col min="17" max="16384" width="8.88671875" style="2"/>
  </cols>
  <sheetData>
    <row r="1" spans="1:26" ht="18" customHeight="1" x14ac:dyDescent="0.3">
      <c r="A1" s="171" t="s">
        <v>91</v>
      </c>
      <c r="B1" s="171"/>
      <c r="C1" s="171"/>
      <c r="D1" s="171"/>
      <c r="E1" s="171"/>
      <c r="F1" s="132"/>
      <c r="L1" s="119">
        <v>36161</v>
      </c>
      <c r="M1" s="119">
        <v>36161</v>
      </c>
      <c r="N1" s="119">
        <v>36162</v>
      </c>
      <c r="O1" s="119">
        <v>37895</v>
      </c>
      <c r="P1" s="119">
        <v>41275</v>
      </c>
      <c r="Q1" s="129"/>
      <c r="R1" s="130">
        <v>0.09</v>
      </c>
      <c r="S1" s="130">
        <v>0.12</v>
      </c>
      <c r="T1" s="131">
        <v>300</v>
      </c>
      <c r="U1" s="129"/>
      <c r="V1" s="137"/>
      <c r="W1" s="137"/>
      <c r="X1" s="129"/>
      <c r="Y1" s="129"/>
      <c r="Z1" s="121"/>
    </row>
    <row r="2" spans="1:26" ht="18.600000000000001" customHeight="1" thickBot="1" x14ac:dyDescent="0.35">
      <c r="A2" s="171"/>
      <c r="B2" s="171"/>
      <c r="C2" s="171"/>
      <c r="D2" s="171"/>
      <c r="E2" s="171"/>
      <c r="F2" s="132"/>
      <c r="G2" s="235" t="s">
        <v>84</v>
      </c>
      <c r="H2" s="235"/>
      <c r="I2" s="235"/>
      <c r="J2" s="235"/>
      <c r="K2" s="235"/>
      <c r="L2" s="119"/>
      <c r="M2" s="119"/>
      <c r="N2" s="119"/>
      <c r="O2" s="119"/>
      <c r="P2" s="119"/>
      <c r="Q2" s="129"/>
      <c r="R2" s="130"/>
      <c r="S2" s="130"/>
      <c r="T2" s="131"/>
      <c r="U2" s="129"/>
      <c r="V2" s="129"/>
      <c r="W2" s="129"/>
      <c r="X2" s="129"/>
      <c r="Y2" s="129"/>
      <c r="Z2" s="121"/>
    </row>
    <row r="3" spans="1:26" ht="31.05" customHeight="1" thickBot="1" x14ac:dyDescent="0.35">
      <c r="A3" s="238" t="s">
        <v>73</v>
      </c>
      <c r="B3" s="239"/>
      <c r="C3" s="145" t="s">
        <v>15</v>
      </c>
      <c r="D3" s="142" t="s">
        <v>0</v>
      </c>
      <c r="E3" s="144" t="s">
        <v>32</v>
      </c>
      <c r="F3" s="132"/>
      <c r="G3" s="135" t="s">
        <v>89</v>
      </c>
      <c r="H3" s="20" t="s">
        <v>16</v>
      </c>
      <c r="I3" s="21" t="s">
        <v>17</v>
      </c>
      <c r="J3" s="22" t="s">
        <v>18</v>
      </c>
      <c r="K3" s="23" t="s">
        <v>26</v>
      </c>
      <c r="L3" s="119"/>
      <c r="M3" s="119"/>
      <c r="N3" s="119"/>
      <c r="O3" s="119"/>
      <c r="P3" s="119"/>
      <c r="Q3" s="129"/>
      <c r="R3" s="130"/>
      <c r="S3" s="130"/>
      <c r="T3" s="131"/>
      <c r="U3" s="129"/>
      <c r="V3" s="129"/>
      <c r="W3" s="129"/>
      <c r="X3" s="129"/>
      <c r="Y3" s="129"/>
      <c r="Z3" s="121"/>
    </row>
    <row r="4" spans="1:26" ht="31.05" customHeight="1" thickBot="1" x14ac:dyDescent="0.35">
      <c r="A4" s="177" t="s">
        <v>82</v>
      </c>
      <c r="B4" s="178"/>
      <c r="C4" s="147"/>
      <c r="D4" s="146"/>
      <c r="E4" s="181" t="str">
        <f>IF(AND($C$4&lt;$O$1,$C$4&gt;$M$1),"art. 15aa",IF($C$4="","proszę obowiązkowo wprowadzić do komórki C4 datę wstąpienia po raz pierwszy do służby","poza zakresem"))</f>
        <v>proszę obowiązkowo wprowadzić do komórki C4 datę wstąpienia po raz pierwszy do służby</v>
      </c>
      <c r="F4" s="132"/>
      <c r="G4" s="25" t="s">
        <v>33</v>
      </c>
      <c r="H4" s="95">
        <f>C84</f>
        <v>0</v>
      </c>
      <c r="I4" s="96">
        <f>D84</f>
        <v>0</v>
      </c>
      <c r="J4" s="97">
        <f>E84</f>
        <v>0</v>
      </c>
      <c r="K4" s="34" t="str">
        <f>IF(C89&lt;15, "brak prawa",ROUND(0.4+(H4-15)*0.026+I4*0.026/12,4))</f>
        <v>brak prawa</v>
      </c>
      <c r="L4" s="119"/>
      <c r="M4" s="119"/>
      <c r="N4" s="119"/>
      <c r="O4" s="119"/>
      <c r="P4" s="119"/>
      <c r="Q4" s="129"/>
      <c r="R4" s="130"/>
      <c r="S4" s="130"/>
      <c r="T4" s="131"/>
      <c r="U4" s="129"/>
      <c r="V4" s="129"/>
      <c r="W4" s="129"/>
      <c r="X4" s="129"/>
      <c r="Y4" s="129"/>
      <c r="Z4" s="121"/>
    </row>
    <row r="5" spans="1:26" ht="31.05" customHeight="1" thickBot="1" x14ac:dyDescent="0.35">
      <c r="A5" s="236" t="s">
        <v>14</v>
      </c>
      <c r="B5" s="237"/>
      <c r="C5" s="148"/>
      <c r="D5" s="143"/>
      <c r="E5" s="182"/>
      <c r="F5" s="132"/>
      <c r="G5" s="98" t="s">
        <v>34</v>
      </c>
      <c r="H5" s="99">
        <f>IF(AND($H$4&gt;=25,$C$4&gt;$M$1,$C$4&lt;$O$1),C41,0)</f>
        <v>0</v>
      </c>
      <c r="I5" s="99">
        <f>IF(AND($H$4&gt;=25,$C$4&gt;$M$1,$C$4&lt;$O$1),D41,0)</f>
        <v>0</v>
      </c>
      <c r="J5" s="99">
        <f>IF(AND($H$4&gt;=25,$C$4&gt;$M$1,$C$4&lt;$O$1),E41,0)</f>
        <v>0</v>
      </c>
      <c r="K5" s="5">
        <f>IF(H4&lt;25,0,ROUND(H5*0.013+I5*0.013/12,4))</f>
        <v>0</v>
      </c>
      <c r="L5" s="141" t="str">
        <f>IF($H$4&lt;25,"brak 25 lat służby","")</f>
        <v>brak 25 lat służby</v>
      </c>
      <c r="M5" s="119"/>
      <c r="N5" s="119"/>
      <c r="O5" s="119"/>
      <c r="P5" s="119"/>
      <c r="Q5" s="129"/>
      <c r="R5" s="130"/>
      <c r="S5" s="130"/>
      <c r="T5" s="131"/>
      <c r="U5" s="129"/>
      <c r="V5" s="129"/>
      <c r="W5" s="129"/>
      <c r="X5" s="129"/>
      <c r="Y5" s="129"/>
      <c r="Z5" s="121"/>
    </row>
    <row r="6" spans="1:26" ht="31.05" customHeight="1" thickBot="1" x14ac:dyDescent="0.35">
      <c r="F6" s="132"/>
      <c r="G6" s="40"/>
      <c r="H6" s="196" t="s">
        <v>87</v>
      </c>
      <c r="I6" s="197"/>
      <c r="J6" s="198"/>
      <c r="K6" s="120">
        <f>MIN(SUM(K4:K5),0.75)</f>
        <v>0</v>
      </c>
      <c r="L6" s="119"/>
      <c r="M6" s="119"/>
      <c r="N6" s="119"/>
      <c r="O6" s="119"/>
      <c r="P6" s="119"/>
      <c r="Q6" s="129"/>
      <c r="R6" s="130"/>
      <c r="S6" s="130"/>
      <c r="T6" s="131"/>
      <c r="U6" s="129"/>
      <c r="V6" s="129"/>
      <c r="W6" s="129"/>
      <c r="X6" s="129"/>
      <c r="Y6" s="129"/>
      <c r="Z6" s="121"/>
    </row>
    <row r="7" spans="1:26" ht="31.2" customHeight="1" thickBot="1" x14ac:dyDescent="0.35">
      <c r="A7" s="164" t="s">
        <v>90</v>
      </c>
      <c r="B7" s="164"/>
      <c r="C7" s="164"/>
      <c r="D7" s="164"/>
      <c r="E7" s="164"/>
      <c r="G7" s="40"/>
      <c r="H7" s="41"/>
      <c r="I7" s="41"/>
      <c r="J7" s="41"/>
      <c r="K7" s="42"/>
      <c r="L7" s="119"/>
      <c r="M7" s="119"/>
      <c r="N7" s="119"/>
      <c r="O7" s="119"/>
      <c r="P7" s="119"/>
      <c r="Q7" s="129"/>
      <c r="R7" s="130"/>
      <c r="S7" s="130"/>
      <c r="T7" s="131"/>
      <c r="U7" s="129"/>
      <c r="V7" s="129"/>
      <c r="W7" s="129"/>
      <c r="X7" s="129"/>
      <c r="Y7" s="129"/>
      <c r="Z7" s="121"/>
    </row>
    <row r="8" spans="1:26" ht="22.95" customHeight="1" thickBot="1" x14ac:dyDescent="0.35">
      <c r="A8" s="179" t="s">
        <v>47</v>
      </c>
      <c r="B8" s="183"/>
      <c r="C8" s="183"/>
      <c r="D8" s="183"/>
      <c r="E8" s="184"/>
      <c r="G8" s="165" t="s">
        <v>72</v>
      </c>
      <c r="H8" s="114" t="s">
        <v>16</v>
      </c>
      <c r="I8" s="21" t="s">
        <v>17</v>
      </c>
      <c r="J8" s="115" t="s">
        <v>18</v>
      </c>
      <c r="K8" s="42"/>
      <c r="L8" s="8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6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166"/>
      <c r="H9" s="116">
        <f>IF($H$4&gt;=25,SUM(H4:H5)+INT((SUM(I4:I5)+INT(SUM(J4:J5)/30))/12),$H$4)</f>
        <v>0</v>
      </c>
      <c r="I9" s="116">
        <f>IF($H$4&gt;=25,MOD(SUM(I4:I5)+INT(SUM(J4:J5)/30),12),$I$4)</f>
        <v>0</v>
      </c>
      <c r="J9" s="117">
        <f>IF($H$4&gt;=25,MOD(SUM(J4:J5),30),$J$4)</f>
        <v>0</v>
      </c>
      <c r="L9" s="8"/>
    </row>
    <row r="10" spans="1:26" ht="22.95" customHeight="1" x14ac:dyDescent="0.3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G10" s="113"/>
      <c r="H10" s="113"/>
      <c r="I10" s="113"/>
      <c r="L10" s="8"/>
    </row>
    <row r="11" spans="1:26" ht="22.95" customHeight="1" thickBot="1" x14ac:dyDescent="0.35">
      <c r="A11" s="149"/>
      <c r="B11" s="150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G11" s="167" t="str">
        <f>IF($E$4="art. 15aa","Obliczenie wysokości emerytury na podstawie art. 15aa ustawy","")</f>
        <v/>
      </c>
      <c r="H11" s="167"/>
      <c r="I11" s="167"/>
      <c r="J11" s="167"/>
      <c r="L11" s="8"/>
    </row>
    <row r="12" spans="1:26" ht="22.95" customHeight="1" thickBot="1" x14ac:dyDescent="0.35">
      <c r="A12" s="149"/>
      <c r="B12" s="150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199" t="s">
        <v>78</v>
      </c>
      <c r="H12" s="200"/>
      <c r="I12" s="200"/>
      <c r="J12" s="201"/>
      <c r="K12" s="3"/>
      <c r="L12" s="24"/>
    </row>
    <row r="13" spans="1:26" ht="22.95" customHeight="1" thickBot="1" x14ac:dyDescent="0.35">
      <c r="A13" s="151"/>
      <c r="B13" s="152"/>
      <c r="C13" s="16">
        <f t="shared" ref="C13:C20" si="0">IF((ISBLANK(A13)=TRUE),0,DATEDIF(A13,B13+1,"Y"))</f>
        <v>0</v>
      </c>
      <c r="D13" s="17">
        <f t="shared" ref="D13:D20" si="1">IF((ISBLANK(A13)=TRUE),0,DATEDIF(A13,B13+1,"YM"))</f>
        <v>0</v>
      </c>
      <c r="E13" s="18">
        <f t="shared" ref="E13:E20" si="2">IF((ISBLANK(A13)=TRUE),0,DATEDIF(A13,B13+1,"MD"))</f>
        <v>0</v>
      </c>
      <c r="G13" s="202" t="s">
        <v>79</v>
      </c>
      <c r="H13" s="203"/>
      <c r="I13" s="203"/>
      <c r="J13" s="204"/>
      <c r="K13" s="125"/>
      <c r="L13" s="141" t="str">
        <f>IF($H$9&lt;32,"wysługa (H9) &lt;32 lata","")</f>
        <v>wysługa (H9) &lt;32 lata</v>
      </c>
    </row>
    <row r="14" spans="1:26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205" t="s">
        <v>77</v>
      </c>
      <c r="H14" s="206"/>
      <c r="I14" s="206"/>
      <c r="J14" s="207"/>
      <c r="K14" s="123">
        <f>K12+K13</f>
        <v>0</v>
      </c>
    </row>
    <row r="15" spans="1:26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208" t="s">
        <v>24</v>
      </c>
      <c r="H15" s="209"/>
      <c r="I15" s="209"/>
      <c r="J15" s="210"/>
      <c r="K15" s="46">
        <f>K6</f>
        <v>0</v>
      </c>
      <c r="L15" s="39"/>
    </row>
    <row r="16" spans="1:26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240" t="s">
        <v>60</v>
      </c>
      <c r="H16" s="241"/>
      <c r="I16" s="241"/>
      <c r="J16" s="242"/>
      <c r="K16" s="122">
        <f>ROUND(K14*K15,2)</f>
        <v>0</v>
      </c>
      <c r="L16" s="39"/>
    </row>
    <row r="17" spans="1:13" ht="22.95" customHeight="1" x14ac:dyDescent="0.3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168" t="s">
        <v>62</v>
      </c>
      <c r="H17" s="169"/>
      <c r="I17" s="169"/>
      <c r="J17" s="170"/>
      <c r="K17" s="100">
        <f>MAX(ROUND(K16*$R$1,2),0)</f>
        <v>0</v>
      </c>
      <c r="L17" s="39"/>
    </row>
    <row r="18" spans="1:13" ht="22.95" customHeight="1" thickBot="1" x14ac:dyDescent="0.35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214" t="s">
        <v>63</v>
      </c>
      <c r="H18" s="215"/>
      <c r="I18" s="215"/>
      <c r="J18" s="216"/>
      <c r="K18" s="51">
        <f>MAX(ROUND(ROUND(K16,0)*$S$1-$T$1,0),0)</f>
        <v>0</v>
      </c>
      <c r="M18" s="39"/>
    </row>
    <row r="19" spans="1:13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158" t="s">
        <v>59</v>
      </c>
      <c r="H19" s="159"/>
      <c r="I19" s="159"/>
      <c r="J19" s="160"/>
      <c r="K19" s="56">
        <f>K16-K17-K18</f>
        <v>0</v>
      </c>
      <c r="M19" s="39"/>
    </row>
    <row r="20" spans="1:13" ht="19.95" customHeight="1" thickBot="1" x14ac:dyDescent="0.35">
      <c r="A20" s="153"/>
      <c r="B20" s="154"/>
      <c r="C20" s="43">
        <f t="shared" si="0"/>
        <v>0</v>
      </c>
      <c r="D20" s="44">
        <f t="shared" si="1"/>
        <v>0</v>
      </c>
      <c r="E20" s="45">
        <f t="shared" si="2"/>
        <v>0</v>
      </c>
      <c r="G20" s="113"/>
      <c r="H20" s="113"/>
      <c r="I20" s="113"/>
      <c r="M20" s="39"/>
    </row>
    <row r="21" spans="1:13" ht="19.95" customHeight="1" thickBot="1" x14ac:dyDescent="0.35">
      <c r="A21" s="179" t="s">
        <v>28</v>
      </c>
      <c r="B21" s="180"/>
      <c r="C21" s="47">
        <f>SUM(C10:C20)+INT((SUM(D10:D20)+INT(SUM(E10:E20)/30))/12)</f>
        <v>0</v>
      </c>
      <c r="D21" s="47">
        <f>MOD(SUM(D10:D20)+INT(SUM(E10:E20)/30),12)</f>
        <v>0</v>
      </c>
      <c r="E21" s="48">
        <f>MOD(SUM(E10:E20),30)</f>
        <v>0</v>
      </c>
      <c r="G21" s="161" t="s">
        <v>81</v>
      </c>
      <c r="H21" s="161"/>
      <c r="I21" s="161"/>
      <c r="J21" s="161"/>
      <c r="K21" s="161"/>
      <c r="M21" s="39"/>
    </row>
    <row r="22" spans="1:13" ht="19.95" customHeight="1" thickBot="1" x14ac:dyDescent="0.35">
      <c r="A22" s="49"/>
      <c r="B22" s="49"/>
      <c r="C22" s="49"/>
      <c r="D22" s="49"/>
      <c r="E22" s="49"/>
      <c r="G22" s="161"/>
      <c r="H22" s="161"/>
      <c r="I22" s="161"/>
      <c r="J22" s="161"/>
      <c r="K22" s="161"/>
    </row>
    <row r="23" spans="1:13" ht="19.95" customHeight="1" thickBot="1" x14ac:dyDescent="0.35">
      <c r="A23" s="172" t="s">
        <v>48</v>
      </c>
      <c r="B23" s="173"/>
      <c r="C23" s="173"/>
      <c r="D23" s="173"/>
      <c r="E23" s="174"/>
      <c r="G23" s="161"/>
      <c r="H23" s="161"/>
      <c r="I23" s="161"/>
      <c r="J23" s="161"/>
      <c r="K23" s="161"/>
    </row>
    <row r="24" spans="1:13" ht="19.95" customHeight="1" thickBot="1" x14ac:dyDescent="0.35">
      <c r="A24" s="52" t="s">
        <v>30</v>
      </c>
      <c r="B24" s="53" t="s">
        <v>31</v>
      </c>
      <c r="C24" s="52" t="s">
        <v>25</v>
      </c>
      <c r="D24" s="54" t="s">
        <v>27</v>
      </c>
      <c r="E24" s="55" t="s">
        <v>18</v>
      </c>
      <c r="G24" s="2"/>
      <c r="H24" s="113"/>
      <c r="I24" s="113"/>
      <c r="J24" s="113"/>
    </row>
    <row r="25" spans="1:13" ht="19.95" customHeight="1" x14ac:dyDescent="0.3">
      <c r="A25" s="149"/>
      <c r="B25" s="150"/>
      <c r="C25" s="12">
        <f>IF((ISBLANK(A25)=TRUE),0,DATEDIF(A25,B25+1,"Y"))</f>
        <v>0</v>
      </c>
      <c r="D25" s="13">
        <f t="shared" ref="D25:D40" si="3">IF((ISBLANK(A25)=TRUE),0,DATEDIF(A25,B25+1,"YM"))</f>
        <v>0</v>
      </c>
      <c r="E25" s="14">
        <f t="shared" ref="E25:E40" si="4">IF((ISBLANK(A25)=TRUE),0,DATEDIF(A25,B25+1,"MD"))</f>
        <v>0</v>
      </c>
      <c r="G25" s="162" t="s">
        <v>65</v>
      </c>
      <c r="H25" s="162"/>
      <c r="I25" s="162"/>
      <c r="J25" s="162"/>
      <c r="K25" s="162"/>
    </row>
    <row r="26" spans="1:13" ht="19.95" customHeight="1" x14ac:dyDescent="0.3">
      <c r="A26" s="151"/>
      <c r="B26" s="155"/>
      <c r="C26" s="16">
        <f>IF((ISBLANK(A26)=TRUE),0,DATEDIF(A26,B26+1,"Y"))</f>
        <v>0</v>
      </c>
      <c r="D26" s="17">
        <f t="shared" si="3"/>
        <v>0</v>
      </c>
      <c r="E26" s="18">
        <f t="shared" si="4"/>
        <v>0</v>
      </c>
      <c r="G26" s="162"/>
      <c r="H26" s="162"/>
      <c r="I26" s="162"/>
      <c r="J26" s="162"/>
      <c r="K26" s="162"/>
    </row>
    <row r="27" spans="1:13" ht="19.95" customHeight="1" x14ac:dyDescent="0.3">
      <c r="A27" s="151"/>
      <c r="B27" s="155"/>
      <c r="C27" s="16">
        <f>IF((ISBLANK(A27)=TRUE),0,DATEDIF(A27,B27+1,"Y"))</f>
        <v>0</v>
      </c>
      <c r="D27" s="17">
        <f t="shared" si="3"/>
        <v>0</v>
      </c>
      <c r="E27" s="18">
        <f t="shared" si="4"/>
        <v>0</v>
      </c>
      <c r="G27" s="162"/>
      <c r="H27" s="162"/>
      <c r="I27" s="162"/>
      <c r="J27" s="162"/>
      <c r="K27" s="162"/>
    </row>
    <row r="28" spans="1:13" ht="19.95" customHeight="1" x14ac:dyDescent="0.3">
      <c r="A28" s="151"/>
      <c r="B28" s="155"/>
      <c r="C28" s="16">
        <f t="shared" ref="C28:C40" si="5">IF((ISBLANK(A28)=TRUE),0,DATEDIF(A28,B28+1,"Y"))</f>
        <v>0</v>
      </c>
      <c r="D28" s="17">
        <f t="shared" si="3"/>
        <v>0</v>
      </c>
      <c r="E28" s="18">
        <f t="shared" si="4"/>
        <v>0</v>
      </c>
      <c r="G28" s="2"/>
      <c r="H28" s="2"/>
      <c r="I28" s="2"/>
    </row>
    <row r="29" spans="1:13" ht="19.95" customHeight="1" x14ac:dyDescent="0.3">
      <c r="A29" s="151"/>
      <c r="B29" s="155"/>
      <c r="C29" s="16">
        <f t="shared" si="5"/>
        <v>0</v>
      </c>
      <c r="D29" s="17">
        <f t="shared" si="3"/>
        <v>0</v>
      </c>
      <c r="E29" s="18">
        <f t="shared" si="4"/>
        <v>0</v>
      </c>
      <c r="G29" s="2"/>
      <c r="H29" s="2"/>
      <c r="I29" s="2"/>
      <c r="L29" s="15"/>
      <c r="M29" s="58"/>
    </row>
    <row r="30" spans="1:13" ht="19.95" customHeight="1" x14ac:dyDescent="0.3">
      <c r="A30" s="151"/>
      <c r="B30" s="155"/>
      <c r="C30" s="16">
        <f t="shared" si="5"/>
        <v>0</v>
      </c>
      <c r="D30" s="17">
        <f t="shared" si="3"/>
        <v>0</v>
      </c>
      <c r="E30" s="18">
        <f t="shared" si="4"/>
        <v>0</v>
      </c>
      <c r="G30" s="2"/>
      <c r="H30" s="2"/>
      <c r="I30" s="2"/>
      <c r="L30" s="58"/>
      <c r="M30" s="15"/>
    </row>
    <row r="31" spans="1:13" ht="19.95" customHeight="1" x14ac:dyDescent="0.3">
      <c r="A31" s="151"/>
      <c r="B31" s="155"/>
      <c r="C31" s="16">
        <f t="shared" si="5"/>
        <v>0</v>
      </c>
      <c r="D31" s="17">
        <f t="shared" si="3"/>
        <v>0</v>
      </c>
      <c r="E31" s="18">
        <f t="shared" si="4"/>
        <v>0</v>
      </c>
      <c r="G31" s="2"/>
      <c r="H31" s="2"/>
      <c r="I31" s="2"/>
    </row>
    <row r="32" spans="1:13" ht="19.95" customHeight="1" x14ac:dyDescent="0.3">
      <c r="A32" s="151"/>
      <c r="B32" s="155"/>
      <c r="C32" s="16">
        <f t="shared" ref="C32:C36" si="6">IF((ISBLANK(A32)=TRUE),0,DATEDIF(A32,B32+1,"Y"))</f>
        <v>0</v>
      </c>
      <c r="D32" s="17">
        <f t="shared" ref="D32:D36" si="7">IF((ISBLANK(A32)=TRUE),0,DATEDIF(A32,B32+1,"YM"))</f>
        <v>0</v>
      </c>
      <c r="E32" s="18">
        <f t="shared" ref="E32:E36" si="8">IF((ISBLANK(A32)=TRUE),0,DATEDIF(A32,B32+1,"MD"))</f>
        <v>0</v>
      </c>
      <c r="G32" s="2"/>
      <c r="H32" s="2"/>
      <c r="I32" s="2"/>
    </row>
    <row r="33" spans="1:10" ht="19.95" customHeight="1" x14ac:dyDescent="0.3">
      <c r="A33" s="151"/>
      <c r="B33" s="155"/>
      <c r="C33" s="16">
        <f t="shared" si="6"/>
        <v>0</v>
      </c>
      <c r="D33" s="17">
        <f t="shared" si="7"/>
        <v>0</v>
      </c>
      <c r="E33" s="18">
        <f t="shared" si="8"/>
        <v>0</v>
      </c>
      <c r="G33" s="2"/>
      <c r="H33" s="2"/>
      <c r="I33" s="2"/>
    </row>
    <row r="34" spans="1:10" ht="19.95" customHeight="1" x14ac:dyDescent="0.3">
      <c r="A34" s="151"/>
      <c r="B34" s="155"/>
      <c r="C34" s="16">
        <f t="shared" si="6"/>
        <v>0</v>
      </c>
      <c r="D34" s="17">
        <f t="shared" si="7"/>
        <v>0</v>
      </c>
      <c r="E34" s="18">
        <f t="shared" si="8"/>
        <v>0</v>
      </c>
      <c r="G34" s="2"/>
      <c r="H34" s="2"/>
      <c r="I34" s="2"/>
    </row>
    <row r="35" spans="1:10" ht="19.95" customHeight="1" x14ac:dyDescent="0.3">
      <c r="A35" s="151"/>
      <c r="B35" s="155"/>
      <c r="C35" s="16">
        <f t="shared" si="6"/>
        <v>0</v>
      </c>
      <c r="D35" s="17">
        <f t="shared" si="7"/>
        <v>0</v>
      </c>
      <c r="E35" s="18">
        <f t="shared" si="8"/>
        <v>0</v>
      </c>
      <c r="G35" s="2"/>
      <c r="H35" s="2"/>
      <c r="I35" s="2"/>
    </row>
    <row r="36" spans="1:10" ht="19.95" customHeight="1" x14ac:dyDescent="0.3">
      <c r="A36" s="151"/>
      <c r="B36" s="155"/>
      <c r="C36" s="16">
        <f t="shared" si="6"/>
        <v>0</v>
      </c>
      <c r="D36" s="17">
        <f t="shared" si="7"/>
        <v>0</v>
      </c>
      <c r="E36" s="18">
        <f t="shared" si="8"/>
        <v>0</v>
      </c>
      <c r="G36" s="2"/>
      <c r="H36" s="2"/>
      <c r="I36" s="2"/>
    </row>
    <row r="37" spans="1:10" ht="19.95" customHeight="1" x14ac:dyDescent="0.3">
      <c r="A37" s="151"/>
      <c r="B37" s="155"/>
      <c r="C37" s="16">
        <f t="shared" si="5"/>
        <v>0</v>
      </c>
      <c r="D37" s="17">
        <f t="shared" si="3"/>
        <v>0</v>
      </c>
      <c r="E37" s="18">
        <f t="shared" si="4"/>
        <v>0</v>
      </c>
      <c r="G37" s="2"/>
      <c r="H37" s="2"/>
      <c r="I37" s="2"/>
    </row>
    <row r="38" spans="1:10" ht="19.95" customHeight="1" x14ac:dyDescent="0.3">
      <c r="A38" s="151"/>
      <c r="B38" s="155"/>
      <c r="C38" s="16">
        <f t="shared" si="5"/>
        <v>0</v>
      </c>
      <c r="D38" s="17">
        <f t="shared" si="3"/>
        <v>0</v>
      </c>
      <c r="E38" s="18">
        <f t="shared" si="4"/>
        <v>0</v>
      </c>
      <c r="G38" s="2"/>
      <c r="H38" s="2"/>
      <c r="I38" s="2"/>
    </row>
    <row r="39" spans="1:10" ht="19.95" customHeight="1" x14ac:dyDescent="0.3">
      <c r="A39" s="151"/>
      <c r="B39" s="155"/>
      <c r="C39" s="16">
        <f t="shared" si="5"/>
        <v>0</v>
      </c>
      <c r="D39" s="17">
        <f t="shared" si="3"/>
        <v>0</v>
      </c>
      <c r="E39" s="18">
        <f t="shared" si="4"/>
        <v>0</v>
      </c>
      <c r="G39" s="2"/>
      <c r="H39" s="2"/>
      <c r="I39" s="2"/>
    </row>
    <row r="40" spans="1:10" ht="19.95" customHeight="1" thickBot="1" x14ac:dyDescent="0.35">
      <c r="A40" s="153"/>
      <c r="B40" s="156"/>
      <c r="C40" s="43">
        <f t="shared" si="5"/>
        <v>0</v>
      </c>
      <c r="D40" s="44">
        <f t="shared" si="3"/>
        <v>0</v>
      </c>
      <c r="E40" s="45">
        <f t="shared" si="4"/>
        <v>0</v>
      </c>
      <c r="G40" s="2"/>
      <c r="H40" s="2"/>
      <c r="I40" s="2"/>
    </row>
    <row r="41" spans="1:10" ht="19.95" customHeight="1" thickBot="1" x14ac:dyDescent="0.35">
      <c r="A41" s="172" t="s">
        <v>28</v>
      </c>
      <c r="B41" s="189"/>
      <c r="C41" s="59">
        <f>SUM(C25:C40)+INT((SUM(D25:D40)+INT(SUM(E25:E40)/30))/12)</f>
        <v>0</v>
      </c>
      <c r="D41" s="60">
        <f>MOD(SUM(D25:D40)+INT(SUM(E25:E40)/30),12)</f>
        <v>0</v>
      </c>
      <c r="E41" s="61">
        <f>MOD(SUM(E25:E40),30)</f>
        <v>0</v>
      </c>
      <c r="G41" s="62"/>
    </row>
    <row r="42" spans="1:10" ht="19.95" customHeight="1" x14ac:dyDescent="0.3">
      <c r="A42" s="63"/>
      <c r="B42" s="63"/>
      <c r="C42" s="64"/>
      <c r="D42" s="64"/>
      <c r="E42" s="64"/>
    </row>
    <row r="43" spans="1:10" ht="19.95" customHeight="1" thickBot="1" x14ac:dyDescent="0.35">
      <c r="A43" s="63"/>
      <c r="B43" s="63"/>
      <c r="C43" s="64"/>
      <c r="D43" s="64"/>
      <c r="E43" s="64"/>
    </row>
    <row r="44" spans="1:10" ht="39" customHeight="1" thickBot="1" x14ac:dyDescent="0.35">
      <c r="A44" s="223" t="s">
        <v>92</v>
      </c>
      <c r="B44" s="230"/>
      <c r="C44" s="230"/>
      <c r="D44" s="230"/>
      <c r="E44" s="231"/>
      <c r="G44" s="58"/>
      <c r="H44" s="58"/>
      <c r="I44" s="58"/>
      <c r="J44" s="58"/>
    </row>
    <row r="45" spans="1:10" ht="19.95" customHeight="1" thickBot="1" x14ac:dyDescent="0.35">
      <c r="A45" s="73" t="s">
        <v>30</v>
      </c>
      <c r="B45" s="74" t="s">
        <v>31</v>
      </c>
      <c r="C45" s="73" t="s">
        <v>25</v>
      </c>
      <c r="D45" s="75" t="s">
        <v>27</v>
      </c>
      <c r="E45" s="76" t="s">
        <v>18</v>
      </c>
      <c r="G45" s="72"/>
      <c r="H45" s="72"/>
      <c r="I45" s="72"/>
      <c r="J45" s="58"/>
    </row>
    <row r="46" spans="1:10" ht="19.95" customHeight="1" x14ac:dyDescent="0.3">
      <c r="A46" s="149"/>
      <c r="B46" s="150"/>
      <c r="C46" s="12">
        <f>IF( B46&gt;$B$79,"błąd",IF((ISBLANK(A46)=TRUE),0,DATEDIF(A46,B46+1,"Y")))</f>
        <v>0</v>
      </c>
      <c r="D46" s="13">
        <f>IF(B46&gt;$B$79, "błąd",IF((ISBLANK(A46)=TRUE),0,DATEDIF(A46,B46+1,"YM")))</f>
        <v>0</v>
      </c>
      <c r="E46" s="14">
        <f>IF(B46&gt;$B$79,"błąd",IF((ISBLANK(A46)=TRUE),0,DATEDIF(A46,B46+1,"MD")))</f>
        <v>0</v>
      </c>
      <c r="G46" s="101"/>
      <c r="H46" s="101"/>
      <c r="I46" s="101"/>
      <c r="J46" s="58"/>
    </row>
    <row r="47" spans="1:10" ht="19.95" customHeight="1" x14ac:dyDescent="0.3">
      <c r="A47" s="149"/>
      <c r="B47" s="150"/>
      <c r="C47" s="77">
        <f t="shared" ref="C47" si="9">IF( B47&gt;$B$79,"błąd",IF((ISBLANK(A47)=TRUE),0,DATEDIF(A47,B47+1,"Y")))</f>
        <v>0</v>
      </c>
      <c r="D47" s="78">
        <f t="shared" ref="D47" si="10">IF(B47&gt;$B$79, "błąd",IF((ISBLANK(A47)=TRUE),0,DATEDIF(A47,B47+1,"YM")))</f>
        <v>0</v>
      </c>
      <c r="E47" s="79">
        <f t="shared" ref="E47" si="11">IF(B47&gt;$B$79,"błąd",IF((ISBLANK(A47)=TRUE),0,DATEDIF(A47,B47+1,"MD")))</f>
        <v>0</v>
      </c>
      <c r="G47" s="19"/>
      <c r="H47" s="19"/>
      <c r="I47" s="19"/>
      <c r="J47" s="58"/>
    </row>
    <row r="48" spans="1:10" ht="19.95" customHeight="1" x14ac:dyDescent="0.3">
      <c r="A48" s="149"/>
      <c r="B48" s="150"/>
      <c r="C48" s="77">
        <f t="shared" ref="C48:C73" si="12">IF( B48&gt;$B$79,"błąd",IF((ISBLANK(A48)=TRUE),0,DATEDIF(A48,B48+1,"Y")))</f>
        <v>0</v>
      </c>
      <c r="D48" s="78">
        <f t="shared" ref="D48:D73" si="13">IF(B48&gt;$B$79, "błąd",IF((ISBLANK(A48)=TRUE),0,DATEDIF(A48,B48+1,"YM")))</f>
        <v>0</v>
      </c>
      <c r="E48" s="79">
        <f t="shared" ref="E48:E73" si="14">IF(B48&gt;$B$79,"błąd",IF((ISBLANK(A48)=TRUE),0,DATEDIF(A48,B48+1,"MD")))</f>
        <v>0</v>
      </c>
      <c r="G48" s="102"/>
      <c r="H48" s="102"/>
      <c r="I48" s="102"/>
      <c r="J48" s="58"/>
    </row>
    <row r="49" spans="1:10" ht="19.95" customHeight="1" x14ac:dyDescent="0.3">
      <c r="A49" s="149"/>
      <c r="B49" s="150"/>
      <c r="C49" s="77">
        <f t="shared" si="12"/>
        <v>0</v>
      </c>
      <c r="D49" s="78">
        <f t="shared" si="13"/>
        <v>0</v>
      </c>
      <c r="E49" s="79">
        <f t="shared" si="14"/>
        <v>0</v>
      </c>
      <c r="G49" s="102"/>
      <c r="H49" s="102"/>
      <c r="I49" s="102"/>
      <c r="J49" s="58"/>
    </row>
    <row r="50" spans="1:10" ht="19.95" customHeight="1" x14ac:dyDescent="0.3">
      <c r="A50" s="149"/>
      <c r="B50" s="150"/>
      <c r="C50" s="77">
        <f t="shared" si="12"/>
        <v>0</v>
      </c>
      <c r="D50" s="78">
        <f t="shared" si="13"/>
        <v>0</v>
      </c>
      <c r="E50" s="79">
        <f t="shared" si="14"/>
        <v>0</v>
      </c>
      <c r="G50" s="41"/>
      <c r="H50" s="41"/>
      <c r="I50" s="41"/>
      <c r="J50" s="58"/>
    </row>
    <row r="51" spans="1:10" ht="19.95" customHeight="1" x14ac:dyDescent="0.3">
      <c r="A51" s="149"/>
      <c r="B51" s="150"/>
      <c r="C51" s="77">
        <f t="shared" si="12"/>
        <v>0</v>
      </c>
      <c r="D51" s="78">
        <f t="shared" si="13"/>
        <v>0</v>
      </c>
      <c r="E51" s="79">
        <f t="shared" si="14"/>
        <v>0</v>
      </c>
      <c r="G51" s="41"/>
      <c r="H51" s="41"/>
      <c r="I51" s="41"/>
      <c r="J51" s="58"/>
    </row>
    <row r="52" spans="1:10" ht="19.95" customHeight="1" x14ac:dyDescent="0.3">
      <c r="A52" s="149"/>
      <c r="B52" s="150"/>
      <c r="C52" s="77">
        <f t="shared" si="12"/>
        <v>0</v>
      </c>
      <c r="D52" s="78">
        <f t="shared" si="13"/>
        <v>0</v>
      </c>
      <c r="E52" s="79">
        <f t="shared" si="14"/>
        <v>0</v>
      </c>
      <c r="G52" s="41"/>
      <c r="H52" s="41"/>
      <c r="I52" s="41"/>
      <c r="J52" s="58"/>
    </row>
    <row r="53" spans="1:10" ht="19.95" customHeight="1" x14ac:dyDescent="0.3">
      <c r="A53" s="149"/>
      <c r="B53" s="150"/>
      <c r="C53" s="77">
        <f t="shared" si="12"/>
        <v>0</v>
      </c>
      <c r="D53" s="78">
        <f t="shared" si="13"/>
        <v>0</v>
      </c>
      <c r="E53" s="79">
        <f t="shared" si="14"/>
        <v>0</v>
      </c>
      <c r="G53" s="41"/>
      <c r="H53" s="41"/>
      <c r="I53" s="41"/>
      <c r="J53" s="58"/>
    </row>
    <row r="54" spans="1:10" ht="19.95" customHeight="1" x14ac:dyDescent="0.3">
      <c r="A54" s="149"/>
      <c r="B54" s="150"/>
      <c r="C54" s="77">
        <f t="shared" si="12"/>
        <v>0</v>
      </c>
      <c r="D54" s="78">
        <f t="shared" si="13"/>
        <v>0</v>
      </c>
      <c r="E54" s="79">
        <f t="shared" si="14"/>
        <v>0</v>
      </c>
      <c r="G54" s="41"/>
      <c r="H54" s="41"/>
      <c r="I54" s="41"/>
      <c r="J54" s="58"/>
    </row>
    <row r="55" spans="1:10" ht="19.95" customHeight="1" x14ac:dyDescent="0.3">
      <c r="A55" s="149"/>
      <c r="B55" s="150"/>
      <c r="C55" s="77">
        <f t="shared" si="12"/>
        <v>0</v>
      </c>
      <c r="D55" s="78">
        <f t="shared" si="13"/>
        <v>0</v>
      </c>
      <c r="E55" s="79">
        <f t="shared" si="14"/>
        <v>0</v>
      </c>
      <c r="G55" s="41"/>
      <c r="H55" s="41"/>
      <c r="I55" s="41"/>
      <c r="J55" s="58"/>
    </row>
    <row r="56" spans="1:10" ht="19.95" customHeight="1" x14ac:dyDescent="0.3">
      <c r="A56" s="149"/>
      <c r="B56" s="150"/>
      <c r="C56" s="77">
        <f t="shared" si="12"/>
        <v>0</v>
      </c>
      <c r="D56" s="78">
        <f t="shared" si="13"/>
        <v>0</v>
      </c>
      <c r="E56" s="79">
        <f t="shared" si="14"/>
        <v>0</v>
      </c>
      <c r="G56" s="41"/>
      <c r="H56" s="41"/>
      <c r="I56" s="41"/>
      <c r="J56" s="58"/>
    </row>
    <row r="57" spans="1:10" ht="19.95" customHeight="1" x14ac:dyDescent="0.3">
      <c r="A57" s="149"/>
      <c r="B57" s="150"/>
      <c r="C57" s="77">
        <f t="shared" si="12"/>
        <v>0</v>
      </c>
      <c r="D57" s="78">
        <f t="shared" si="13"/>
        <v>0</v>
      </c>
      <c r="E57" s="79">
        <f t="shared" si="14"/>
        <v>0</v>
      </c>
      <c r="G57" s="41"/>
      <c r="H57" s="41"/>
      <c r="I57" s="41"/>
      <c r="J57" s="58"/>
    </row>
    <row r="58" spans="1:10" ht="19.95" customHeight="1" x14ac:dyDescent="0.3">
      <c r="A58" s="149"/>
      <c r="B58" s="150"/>
      <c r="C58" s="77">
        <f t="shared" si="12"/>
        <v>0</v>
      </c>
      <c r="D58" s="78">
        <f t="shared" si="13"/>
        <v>0</v>
      </c>
      <c r="E58" s="79">
        <f t="shared" si="14"/>
        <v>0</v>
      </c>
      <c r="G58" s="41"/>
      <c r="H58" s="41"/>
      <c r="I58" s="41"/>
      <c r="J58" s="58"/>
    </row>
    <row r="59" spans="1:10" ht="19.95" customHeight="1" x14ac:dyDescent="0.3">
      <c r="A59" s="149"/>
      <c r="B59" s="150"/>
      <c r="C59" s="77">
        <f t="shared" si="12"/>
        <v>0</v>
      </c>
      <c r="D59" s="78">
        <f t="shared" si="13"/>
        <v>0</v>
      </c>
      <c r="E59" s="79">
        <f t="shared" si="14"/>
        <v>0</v>
      </c>
      <c r="G59" s="41"/>
      <c r="H59" s="41"/>
      <c r="I59" s="41"/>
      <c r="J59" s="58"/>
    </row>
    <row r="60" spans="1:10" ht="19.95" customHeight="1" x14ac:dyDescent="0.3">
      <c r="A60" s="149"/>
      <c r="B60" s="150"/>
      <c r="C60" s="77">
        <f t="shared" si="12"/>
        <v>0</v>
      </c>
      <c r="D60" s="78">
        <f t="shared" si="13"/>
        <v>0</v>
      </c>
      <c r="E60" s="79">
        <f t="shared" si="14"/>
        <v>0</v>
      </c>
      <c r="G60" s="41"/>
      <c r="H60" s="41"/>
      <c r="I60" s="41"/>
      <c r="J60" s="58"/>
    </row>
    <row r="61" spans="1:10" ht="19.95" customHeight="1" x14ac:dyDescent="0.3">
      <c r="A61" s="149"/>
      <c r="B61" s="150"/>
      <c r="C61" s="77">
        <f t="shared" si="12"/>
        <v>0</v>
      </c>
      <c r="D61" s="78">
        <f t="shared" si="13"/>
        <v>0</v>
      </c>
      <c r="E61" s="79">
        <f t="shared" si="14"/>
        <v>0</v>
      </c>
      <c r="G61" s="41"/>
      <c r="H61" s="41"/>
      <c r="I61" s="41"/>
      <c r="J61" s="58"/>
    </row>
    <row r="62" spans="1:10" ht="19.95" customHeight="1" x14ac:dyDescent="0.3">
      <c r="A62" s="149"/>
      <c r="B62" s="150"/>
      <c r="C62" s="77">
        <f t="shared" si="12"/>
        <v>0</v>
      </c>
      <c r="D62" s="78">
        <f t="shared" si="13"/>
        <v>0</v>
      </c>
      <c r="E62" s="79">
        <f t="shared" si="14"/>
        <v>0</v>
      </c>
      <c r="G62" s="41"/>
      <c r="H62" s="41"/>
      <c r="I62" s="41"/>
      <c r="J62" s="58"/>
    </row>
    <row r="63" spans="1:10" ht="19.95" customHeight="1" x14ac:dyDescent="0.3">
      <c r="A63" s="149"/>
      <c r="B63" s="150"/>
      <c r="C63" s="77">
        <f t="shared" si="12"/>
        <v>0</v>
      </c>
      <c r="D63" s="78">
        <f t="shared" si="13"/>
        <v>0</v>
      </c>
      <c r="E63" s="79">
        <f t="shared" si="14"/>
        <v>0</v>
      </c>
      <c r="G63" s="41"/>
      <c r="H63" s="41"/>
      <c r="I63" s="41"/>
      <c r="J63" s="58"/>
    </row>
    <row r="64" spans="1:10" ht="19.95" customHeight="1" x14ac:dyDescent="0.3">
      <c r="A64" s="149"/>
      <c r="B64" s="150"/>
      <c r="C64" s="77">
        <f t="shared" si="12"/>
        <v>0</v>
      </c>
      <c r="D64" s="78">
        <f t="shared" si="13"/>
        <v>0</v>
      </c>
      <c r="E64" s="79">
        <f t="shared" si="14"/>
        <v>0</v>
      </c>
      <c r="G64" s="41"/>
      <c r="H64" s="41"/>
      <c r="I64" s="41"/>
      <c r="J64" s="58"/>
    </row>
    <row r="65" spans="1:10" ht="19.95" customHeight="1" x14ac:dyDescent="0.3">
      <c r="A65" s="149"/>
      <c r="B65" s="150"/>
      <c r="C65" s="77">
        <f t="shared" si="12"/>
        <v>0</v>
      </c>
      <c r="D65" s="78">
        <f t="shared" si="13"/>
        <v>0</v>
      </c>
      <c r="E65" s="79">
        <f t="shared" si="14"/>
        <v>0</v>
      </c>
      <c r="G65" s="41"/>
      <c r="H65" s="41"/>
      <c r="I65" s="41"/>
      <c r="J65" s="58"/>
    </row>
    <row r="66" spans="1:10" ht="19.95" customHeight="1" x14ac:dyDescent="0.3">
      <c r="A66" s="149"/>
      <c r="B66" s="150"/>
      <c r="C66" s="77">
        <f t="shared" si="12"/>
        <v>0</v>
      </c>
      <c r="D66" s="78">
        <f t="shared" si="13"/>
        <v>0</v>
      </c>
      <c r="E66" s="79">
        <f t="shared" si="14"/>
        <v>0</v>
      </c>
      <c r="G66" s="41"/>
      <c r="H66" s="41"/>
      <c r="I66" s="41"/>
      <c r="J66" s="58"/>
    </row>
    <row r="67" spans="1:10" ht="19.95" customHeight="1" x14ac:dyDescent="0.3">
      <c r="A67" s="149"/>
      <c r="B67" s="150"/>
      <c r="C67" s="77">
        <f t="shared" si="12"/>
        <v>0</v>
      </c>
      <c r="D67" s="78">
        <f t="shared" si="13"/>
        <v>0</v>
      </c>
      <c r="E67" s="79">
        <f t="shared" si="14"/>
        <v>0</v>
      </c>
      <c r="G67" s="41"/>
      <c r="H67" s="41"/>
      <c r="I67" s="41"/>
      <c r="J67" s="58"/>
    </row>
    <row r="68" spans="1:10" ht="19.95" customHeight="1" x14ac:dyDescent="0.3">
      <c r="A68" s="149"/>
      <c r="B68" s="150"/>
      <c r="C68" s="77">
        <f t="shared" si="12"/>
        <v>0</v>
      </c>
      <c r="D68" s="78">
        <f t="shared" si="13"/>
        <v>0</v>
      </c>
      <c r="E68" s="79">
        <f t="shared" si="14"/>
        <v>0</v>
      </c>
      <c r="G68" s="41"/>
      <c r="H68" s="41"/>
      <c r="I68" s="41"/>
      <c r="J68" s="58"/>
    </row>
    <row r="69" spans="1:10" ht="19.95" customHeight="1" x14ac:dyDescent="0.3">
      <c r="A69" s="149"/>
      <c r="B69" s="150"/>
      <c r="C69" s="77">
        <f t="shared" si="12"/>
        <v>0</v>
      </c>
      <c r="D69" s="78">
        <f t="shared" si="13"/>
        <v>0</v>
      </c>
      <c r="E69" s="79">
        <f t="shared" si="14"/>
        <v>0</v>
      </c>
      <c r="G69" s="41"/>
      <c r="H69" s="41"/>
      <c r="I69" s="41"/>
      <c r="J69" s="58"/>
    </row>
    <row r="70" spans="1:10" ht="19.95" customHeight="1" x14ac:dyDescent="0.3">
      <c r="A70" s="149"/>
      <c r="B70" s="150"/>
      <c r="C70" s="77">
        <f t="shared" si="12"/>
        <v>0</v>
      </c>
      <c r="D70" s="78">
        <f t="shared" si="13"/>
        <v>0</v>
      </c>
      <c r="E70" s="79">
        <f t="shared" si="14"/>
        <v>0</v>
      </c>
      <c r="G70" s="41"/>
      <c r="H70" s="41"/>
      <c r="I70" s="41"/>
      <c r="J70" s="58"/>
    </row>
    <row r="71" spans="1:10" ht="19.95" customHeight="1" x14ac:dyDescent="0.3">
      <c r="A71" s="149"/>
      <c r="B71" s="150"/>
      <c r="C71" s="77">
        <f t="shared" si="12"/>
        <v>0</v>
      </c>
      <c r="D71" s="78">
        <f t="shared" si="13"/>
        <v>0</v>
      </c>
      <c r="E71" s="79">
        <f t="shared" si="14"/>
        <v>0</v>
      </c>
      <c r="G71" s="41"/>
      <c r="H71" s="41"/>
      <c r="I71" s="41"/>
      <c r="J71" s="58"/>
    </row>
    <row r="72" spans="1:10" ht="19.95" customHeight="1" x14ac:dyDescent="0.3">
      <c r="A72" s="149"/>
      <c r="B72" s="150"/>
      <c r="C72" s="77">
        <f t="shared" si="12"/>
        <v>0</v>
      </c>
      <c r="D72" s="78">
        <f t="shared" si="13"/>
        <v>0</v>
      </c>
      <c r="E72" s="79">
        <f t="shared" si="14"/>
        <v>0</v>
      </c>
      <c r="G72" s="41"/>
      <c r="H72" s="41"/>
      <c r="I72" s="41"/>
      <c r="J72" s="58"/>
    </row>
    <row r="73" spans="1:10" ht="19.95" customHeight="1" x14ac:dyDescent="0.3">
      <c r="A73" s="149"/>
      <c r="B73" s="150"/>
      <c r="C73" s="77">
        <f t="shared" si="12"/>
        <v>0</v>
      </c>
      <c r="D73" s="78">
        <f t="shared" si="13"/>
        <v>0</v>
      </c>
      <c r="E73" s="79">
        <f t="shared" si="14"/>
        <v>0</v>
      </c>
      <c r="G73" s="41"/>
      <c r="H73" s="41"/>
      <c r="I73" s="41"/>
      <c r="J73" s="58"/>
    </row>
    <row r="74" spans="1:10" ht="19.95" customHeight="1" x14ac:dyDescent="0.3">
      <c r="A74" s="149"/>
      <c r="B74" s="150"/>
      <c r="C74" s="77">
        <f>IF( B74&gt;$B$79,"błąd",IF((ISBLANK(A74)=TRUE),0,DATEDIF(A74,B74+1,"Y")))</f>
        <v>0</v>
      </c>
      <c r="D74" s="78">
        <f>IF(B74&gt;$B$79, "błąd",IF((ISBLANK(A74)=TRUE),0,DATEDIF(A74,B74+1,"YM")))</f>
        <v>0</v>
      </c>
      <c r="E74" s="79">
        <f>IF(B74&gt;$B$79,"błąd",IF((ISBLANK(A74)=TRUE),0,DATEDIF(A74,B74+1,"MD")))</f>
        <v>0</v>
      </c>
      <c r="G74" s="41"/>
      <c r="H74" s="41"/>
      <c r="I74" s="41"/>
      <c r="J74" s="58"/>
    </row>
    <row r="75" spans="1:10" ht="19.95" customHeight="1" x14ac:dyDescent="0.3">
      <c r="A75" s="149"/>
      <c r="B75" s="150"/>
      <c r="C75" s="77">
        <f>IF( B75&gt;$B$79,"błąd",IF((ISBLANK(A75)=TRUE),0,DATEDIF(A75,B75+1,"Y")))</f>
        <v>0</v>
      </c>
      <c r="D75" s="78">
        <f>IF(B75&gt;$B$79, "błąd",IF((ISBLANK(A75)=TRUE),0,DATEDIF(A75,B75+1,"YM")))</f>
        <v>0</v>
      </c>
      <c r="E75" s="79">
        <f>IF(B75&gt;$B$79,"błąd",IF((ISBLANK(A75)=TRUE),0,DATEDIF(A75,B75+1,"MD")))</f>
        <v>0</v>
      </c>
      <c r="G75" s="41"/>
      <c r="H75" s="41"/>
      <c r="I75" s="41"/>
      <c r="J75" s="58"/>
    </row>
    <row r="76" spans="1:10" ht="19.95" customHeight="1" thickBot="1" x14ac:dyDescent="0.35">
      <c r="A76" s="149"/>
      <c r="B76" s="150"/>
      <c r="C76" s="77">
        <f>IF( B76&gt;$B$79,"błąd",IF((ISBLANK(A76)=TRUE),0,DATEDIF(A76,B76+1,"Y")))</f>
        <v>0</v>
      </c>
      <c r="D76" s="78">
        <f>IF(B76&gt;$B$79, "błąd",IF((ISBLANK(A76)=TRUE),0,DATEDIF(A76,B76+1,"YM")))</f>
        <v>0</v>
      </c>
      <c r="E76" s="79">
        <f>IF(B76&gt;$B$79,"błąd",IF((ISBLANK(A76)=TRUE),0,DATEDIF(A76,B76+1,"MD")))</f>
        <v>0</v>
      </c>
      <c r="G76" s="41"/>
      <c r="H76" s="41"/>
      <c r="I76" s="41"/>
      <c r="J76" s="58"/>
    </row>
    <row r="77" spans="1:10" ht="19.95" customHeight="1" thickBot="1" x14ac:dyDescent="0.35">
      <c r="A77" s="229" t="s">
        <v>94</v>
      </c>
      <c r="B77" s="224"/>
      <c r="C77" s="80">
        <f>SUM(C46:C76)+INT((SUM(D46:D76)+INT(SUM(E46:E76)/30))/12)</f>
        <v>0</v>
      </c>
      <c r="D77" s="80">
        <f>MOD(SUM(D46:D76)+INT(SUM(E46:E76)/30),12)</f>
        <v>0</v>
      </c>
      <c r="E77" s="81">
        <f>MOD(SUM(E46:E76),30)</f>
        <v>0</v>
      </c>
    </row>
    <row r="78" spans="1:10" ht="19.95" customHeight="1" thickBot="1" x14ac:dyDescent="0.35">
      <c r="A78" s="227" t="s">
        <v>95</v>
      </c>
      <c r="B78" s="228"/>
      <c r="C78" s="82">
        <f>INT(C77*1.5)+INT((D77+IF(MOD(C77*1.5,1)=0.5,6,0))/12)</f>
        <v>0</v>
      </c>
      <c r="D78" s="83">
        <f>MOD((D77+IF(MOD(C77*1.5,1)=0.5,6,0)),12)</f>
        <v>0</v>
      </c>
      <c r="E78" s="84">
        <f>E77</f>
        <v>0</v>
      </c>
    </row>
    <row r="79" spans="1:10" ht="19.95" customHeight="1" x14ac:dyDescent="0.3">
      <c r="A79" s="6"/>
      <c r="B79" s="85">
        <v>41274</v>
      </c>
      <c r="C79" s="86"/>
      <c r="D79" s="86"/>
      <c r="E79" s="86"/>
    </row>
    <row r="80" spans="1:10" ht="19.95" customHeight="1" x14ac:dyDescent="0.3">
      <c r="A80" s="6"/>
      <c r="B80" s="6"/>
      <c r="C80" s="86"/>
      <c r="D80" s="86"/>
      <c r="E80" s="86"/>
    </row>
    <row r="81" spans="1:5" ht="15" thickBot="1" x14ac:dyDescent="0.35">
      <c r="A81" s="233" t="s">
        <v>50</v>
      </c>
      <c r="B81" s="233"/>
      <c r="C81" s="233"/>
      <c r="D81" s="233"/>
      <c r="E81" s="233"/>
    </row>
    <row r="82" spans="1:5" ht="34.799999999999997" customHeight="1" thickBot="1" x14ac:dyDescent="0.35">
      <c r="A82" s="221" t="s">
        <v>51</v>
      </c>
      <c r="B82" s="222"/>
      <c r="C82" s="87">
        <f>C21</f>
        <v>0</v>
      </c>
      <c r="D82" s="87">
        <f t="shared" ref="D82:E82" si="15">D21</f>
        <v>0</v>
      </c>
      <c r="E82" s="88">
        <f t="shared" si="15"/>
        <v>0</v>
      </c>
    </row>
    <row r="83" spans="1:5" ht="31.8" customHeight="1" thickBot="1" x14ac:dyDescent="0.35">
      <c r="A83" s="225" t="s">
        <v>52</v>
      </c>
      <c r="B83" s="226"/>
      <c r="C83" s="103">
        <f>C78</f>
        <v>0</v>
      </c>
      <c r="D83" s="104">
        <f t="shared" ref="D83:E83" si="16">D78</f>
        <v>0</v>
      </c>
      <c r="E83" s="91">
        <f t="shared" si="16"/>
        <v>0</v>
      </c>
    </row>
    <row r="84" spans="1:5" ht="40.200000000000003" customHeight="1" thickBot="1" x14ac:dyDescent="0.35">
      <c r="A84" s="218" t="s">
        <v>70</v>
      </c>
      <c r="B84" s="219"/>
      <c r="C84" s="92">
        <f>SUM(C82:C83)+INT((SUM(D82:D83)+INT(SUM(E82:E83)/30))/12)</f>
        <v>0</v>
      </c>
      <c r="D84" s="93">
        <f>MOD((D82+D83)+INT((E82+E83)/30),12)</f>
        <v>0</v>
      </c>
      <c r="E84" s="94">
        <f>MOD((E82+E83),30)</f>
        <v>0</v>
      </c>
    </row>
    <row r="86" spans="1:5" ht="15" thickBot="1" x14ac:dyDescent="0.35">
      <c r="A86" s="234" t="s">
        <v>66</v>
      </c>
      <c r="B86" s="234"/>
      <c r="C86" s="234"/>
      <c r="D86" s="234"/>
      <c r="E86" s="234"/>
    </row>
    <row r="87" spans="1:5" ht="36" customHeight="1" thickBot="1" x14ac:dyDescent="0.35">
      <c r="A87" s="221" t="s">
        <v>51</v>
      </c>
      <c r="B87" s="222"/>
      <c r="C87" s="88">
        <f>C21</f>
        <v>0</v>
      </c>
      <c r="D87" s="88">
        <f t="shared" ref="D87:E87" si="17">D8</f>
        <v>0</v>
      </c>
      <c r="E87" s="7">
        <f t="shared" si="17"/>
        <v>0</v>
      </c>
    </row>
    <row r="88" spans="1:5" ht="48.6" customHeight="1" thickBot="1" x14ac:dyDescent="0.35">
      <c r="A88" s="223" t="s">
        <v>53</v>
      </c>
      <c r="B88" s="224"/>
      <c r="C88" s="90">
        <f>C77</f>
        <v>0</v>
      </c>
      <c r="D88" s="90">
        <f>D77</f>
        <v>0</v>
      </c>
      <c r="E88" s="91">
        <f>E77</f>
        <v>0</v>
      </c>
    </row>
    <row r="89" spans="1:5" ht="58.8" customHeight="1" thickBot="1" x14ac:dyDescent="0.35">
      <c r="A89" s="218" t="s">
        <v>69</v>
      </c>
      <c r="B89" s="219"/>
      <c r="C89" s="92">
        <f>SUM(C87:C88)+INT((SUM(D87:D88)+INT(SUM(E87:E88)/30))/12)</f>
        <v>0</v>
      </c>
      <c r="D89" s="93">
        <f>MOD((D87+D88)+INT((E87+E88)/30),12)</f>
        <v>0</v>
      </c>
      <c r="E89" s="94">
        <f>MOD((E87+E88),30)</f>
        <v>0</v>
      </c>
    </row>
  </sheetData>
  <sheetProtection algorithmName="SHA-512" hashValue="C/mLjJRuRKRyPc5z9H6BDeN0inP8KXBRDaVfRgWssMPmjRFM9PCp9njGE3ifpyVmcRyMl4WKe8MvC57z4vvJiw==" saltValue="VhjKjnB+4r54LBhLez0w2g==" spinCount="100000" sheet="1" objects="1" scenarios="1"/>
  <mergeCells count="35">
    <mergeCell ref="G2:K2"/>
    <mergeCell ref="A1:E2"/>
    <mergeCell ref="A41:B41"/>
    <mergeCell ref="A44:E44"/>
    <mergeCell ref="A88:B88"/>
    <mergeCell ref="A23:E23"/>
    <mergeCell ref="A8:E8"/>
    <mergeCell ref="A21:B21"/>
    <mergeCell ref="G25:K27"/>
    <mergeCell ref="A5:B5"/>
    <mergeCell ref="A4:B4"/>
    <mergeCell ref="A7:E7"/>
    <mergeCell ref="A3:B3"/>
    <mergeCell ref="E4:E5"/>
    <mergeCell ref="G16:J16"/>
    <mergeCell ref="G17:J17"/>
    <mergeCell ref="A89:B89"/>
    <mergeCell ref="A84:B84"/>
    <mergeCell ref="A77:B77"/>
    <mergeCell ref="A78:B78"/>
    <mergeCell ref="A82:B82"/>
    <mergeCell ref="A83:B83"/>
    <mergeCell ref="A81:E81"/>
    <mergeCell ref="A86:E86"/>
    <mergeCell ref="A87:B87"/>
    <mergeCell ref="G19:J19"/>
    <mergeCell ref="G21:K23"/>
    <mergeCell ref="H6:J6"/>
    <mergeCell ref="G12:J12"/>
    <mergeCell ref="G13:J13"/>
    <mergeCell ref="G14:J14"/>
    <mergeCell ref="G15:J15"/>
    <mergeCell ref="G11:J11"/>
    <mergeCell ref="G18:J18"/>
    <mergeCell ref="G8:G9"/>
  </mergeCells>
  <conditionalFormatting sqref="K13">
    <cfRule type="expression" dxfId="1" priority="1">
      <formula>$H$9&lt;32</formula>
    </cfRule>
  </conditionalFormatting>
  <dataValidations count="2">
    <dataValidation type="date" allowBlank="1" showInputMessage="1" showErrorMessage="1" error="Data musi być późniejsza od 1999-01-01 i wcześniejsza od 2003-10-01" prompt="Proszę wypenić pole w formacie daty, _x000a_tj.: RRRR-MM-DD, gdzie:_x000a_RRRR - rok_x000a_MM - miesiąc_x000a_DD - dzień_x000a_" sqref="C4">
      <formula1>36162</formula1>
      <formula2>37894</formula2>
    </dataValidation>
    <dataValidation type="date" operator="lessThan" allowBlank="1" showInputMessage="1" showErrorMessage="1" error="&quot;Data do&quot; &lt;= 2012-12-31" sqref="B46:B76">
      <formula1>41275</formula1>
    </dataValidation>
  </dataValidations>
  <pageMargins left="0.70866141732283472" right="0.70866141732283472" top="0.46" bottom="0.21" header="0.26" footer="0.17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Roboczy!$C$23:$C$28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5"/>
  <sheetViews>
    <sheetView showGridLines="0" workbookViewId="0">
      <selection sqref="A1:E2"/>
    </sheetView>
  </sheetViews>
  <sheetFormatPr defaultRowHeight="14.4" x14ac:dyDescent="0.3"/>
  <cols>
    <col min="1" max="1" width="19.21875" style="2" customWidth="1"/>
    <col min="2" max="2" width="19" style="2" customWidth="1"/>
    <col min="3" max="3" width="12.77734375" style="2" customWidth="1"/>
    <col min="4" max="4" width="12" style="2" customWidth="1"/>
    <col min="5" max="5" width="15.21875" style="2" customWidth="1"/>
    <col min="6" max="6" width="5.109375" style="2" customWidth="1"/>
    <col min="7" max="7" width="63.33203125" style="2" customWidth="1"/>
    <col min="8" max="8" width="9.6640625" style="49" customWidth="1"/>
    <col min="9" max="10" width="8.6640625" style="49" customWidth="1"/>
    <col min="11" max="11" width="12.44140625" style="2" customWidth="1"/>
    <col min="12" max="12" width="16" style="2" customWidth="1"/>
    <col min="13" max="13" width="10.88671875" style="2" customWidth="1"/>
    <col min="14" max="14" width="12.77734375" style="2" customWidth="1"/>
    <col min="15" max="15" width="11.44140625" style="2" customWidth="1"/>
    <col min="16" max="16" width="11.5546875" style="2" customWidth="1"/>
    <col min="17" max="16384" width="8.88671875" style="2"/>
  </cols>
  <sheetData>
    <row r="1" spans="1:25" ht="19.2" customHeight="1" x14ac:dyDescent="0.3">
      <c r="A1" s="171" t="s">
        <v>91</v>
      </c>
      <c r="B1" s="171"/>
      <c r="C1" s="171"/>
      <c r="D1" s="171"/>
      <c r="E1" s="171"/>
      <c r="F1" s="132"/>
      <c r="L1" s="121"/>
      <c r="M1" s="119">
        <v>36161</v>
      </c>
      <c r="N1" s="119">
        <v>36162</v>
      </c>
      <c r="O1" s="119">
        <v>37895</v>
      </c>
      <c r="P1" s="119">
        <v>41275</v>
      </c>
      <c r="Q1" s="129"/>
      <c r="R1" s="130">
        <v>0.09</v>
      </c>
      <c r="S1" s="130">
        <v>0.12</v>
      </c>
      <c r="T1" s="131">
        <v>300</v>
      </c>
      <c r="U1" s="129"/>
      <c r="V1" s="129"/>
      <c r="W1" s="129"/>
      <c r="X1" s="129"/>
      <c r="Y1" s="137"/>
    </row>
    <row r="2" spans="1:25" ht="25.2" customHeight="1" thickBot="1" x14ac:dyDescent="0.35">
      <c r="A2" s="171"/>
      <c r="B2" s="171"/>
      <c r="C2" s="171"/>
      <c r="D2" s="171"/>
      <c r="E2" s="171"/>
      <c r="G2" s="235" t="s">
        <v>83</v>
      </c>
      <c r="H2" s="235"/>
      <c r="I2" s="235"/>
      <c r="J2" s="235"/>
      <c r="K2" s="235"/>
      <c r="L2" s="121"/>
      <c r="M2" s="119"/>
      <c r="N2" s="119"/>
      <c r="O2" s="119"/>
      <c r="P2" s="119"/>
      <c r="Q2" s="129"/>
      <c r="R2" s="130"/>
      <c r="S2" s="130"/>
      <c r="T2" s="131"/>
      <c r="U2" s="129"/>
      <c r="V2" s="129"/>
      <c r="W2" s="129"/>
      <c r="X2" s="129"/>
      <c r="Y2" s="137"/>
    </row>
    <row r="3" spans="1:25" ht="31.05" customHeight="1" thickBot="1" x14ac:dyDescent="0.35">
      <c r="A3" s="243" t="s">
        <v>71</v>
      </c>
      <c r="B3" s="244"/>
      <c r="C3" s="145" t="s">
        <v>15</v>
      </c>
      <c r="D3" s="142" t="s">
        <v>0</v>
      </c>
      <c r="E3" s="144" t="s">
        <v>32</v>
      </c>
      <c r="G3" s="135" t="s">
        <v>89</v>
      </c>
      <c r="H3" s="20" t="s">
        <v>16</v>
      </c>
      <c r="I3" s="21" t="s">
        <v>17</v>
      </c>
      <c r="J3" s="22" t="s">
        <v>18</v>
      </c>
      <c r="K3" s="23" t="s">
        <v>26</v>
      </c>
      <c r="L3" s="121"/>
      <c r="M3" s="119"/>
      <c r="N3" s="119"/>
      <c r="O3" s="119"/>
      <c r="P3" s="119"/>
      <c r="Q3" s="129"/>
      <c r="R3" s="130"/>
      <c r="S3" s="130"/>
      <c r="T3" s="131"/>
      <c r="U3" s="129"/>
      <c r="V3" s="129"/>
      <c r="W3" s="129"/>
    </row>
    <row r="4" spans="1:25" ht="31.05" customHeight="1" thickBot="1" x14ac:dyDescent="0.35">
      <c r="A4" s="177" t="s">
        <v>82</v>
      </c>
      <c r="B4" s="178"/>
      <c r="C4" s="147"/>
      <c r="D4" s="146"/>
      <c r="E4" s="181" t="str">
        <f>IF($C$4&gt;=$P$1,"art. 18e",IF(C4="","proszę obowiązkowo wprowadzić do komórki C4 datę wstąpienia po raz pierwszy do służby ","poza zakresem"))</f>
        <v xml:space="preserve">proszę obowiązkowo wprowadzić do komórki C4 datę wstąpienia po raz pierwszy do służby </v>
      </c>
      <c r="G4" s="105" t="s">
        <v>33</v>
      </c>
      <c r="H4" s="106">
        <f>C23</f>
        <v>0</v>
      </c>
      <c r="I4" s="106">
        <f>D23</f>
        <v>0</v>
      </c>
      <c r="J4" s="106">
        <f>E23</f>
        <v>0</v>
      </c>
      <c r="K4" s="107" t="str">
        <f>IF(C23&lt;25, "brak prawa",IF(H4&lt;25,0,ROUND(0.6+(H4-25)*0.03+I4*0.03/12,4)))</f>
        <v>brak prawa</v>
      </c>
      <c r="L4" s="121"/>
      <c r="M4" s="119"/>
      <c r="N4" s="119"/>
      <c r="O4" s="119"/>
      <c r="P4" s="119"/>
      <c r="Q4" s="129"/>
      <c r="R4" s="130"/>
      <c r="S4" s="130"/>
      <c r="T4" s="131"/>
      <c r="U4" s="129"/>
      <c r="V4" s="129"/>
      <c r="W4" s="129"/>
    </row>
    <row r="5" spans="1:25" ht="31.05" customHeight="1" thickBot="1" x14ac:dyDescent="0.35">
      <c r="A5" s="236" t="s">
        <v>14</v>
      </c>
      <c r="B5" s="237"/>
      <c r="C5" s="148"/>
      <c r="D5" s="143"/>
      <c r="E5" s="182"/>
      <c r="G5" s="40"/>
      <c r="H5" s="196" t="s">
        <v>87</v>
      </c>
      <c r="I5" s="197"/>
      <c r="J5" s="198"/>
      <c r="K5" s="108">
        <f>IF(K4="brak prawa",0,MIN(K4,0.75))</f>
        <v>0</v>
      </c>
      <c r="L5" s="121"/>
      <c r="M5" s="119"/>
      <c r="N5" s="119"/>
      <c r="O5" s="119"/>
      <c r="P5" s="119"/>
      <c r="Q5" s="129"/>
      <c r="R5" s="130"/>
      <c r="S5" s="130"/>
      <c r="T5" s="131"/>
      <c r="U5" s="129"/>
      <c r="V5" s="129"/>
      <c r="W5" s="129"/>
    </row>
    <row r="6" spans="1:25" ht="9.6" customHeight="1" x14ac:dyDescent="0.3">
      <c r="A6" s="133"/>
      <c r="B6" s="133"/>
      <c r="C6" s="133"/>
      <c r="D6" s="133"/>
      <c r="E6" s="133"/>
      <c r="G6" s="40"/>
      <c r="H6" s="2"/>
      <c r="I6" s="2"/>
      <c r="J6" s="2"/>
      <c r="K6" s="109"/>
      <c r="L6" s="121"/>
      <c r="M6" s="119"/>
      <c r="N6" s="119"/>
      <c r="O6" s="119"/>
      <c r="P6" s="119"/>
      <c r="Q6" s="129"/>
      <c r="R6" s="130"/>
      <c r="S6" s="130"/>
      <c r="T6" s="131"/>
      <c r="U6" s="129"/>
      <c r="V6" s="129"/>
      <c r="W6" s="129"/>
    </row>
    <row r="7" spans="1:25" ht="33.6" customHeight="1" thickBot="1" x14ac:dyDescent="0.35">
      <c r="A7" s="164" t="s">
        <v>90</v>
      </c>
      <c r="B7" s="164"/>
      <c r="C7" s="164"/>
      <c r="D7" s="164"/>
      <c r="E7" s="164"/>
      <c r="G7" s="40"/>
      <c r="H7" s="41"/>
      <c r="I7" s="41"/>
      <c r="J7" s="41"/>
      <c r="K7" s="42"/>
      <c r="L7" s="121"/>
      <c r="M7" s="119"/>
      <c r="N7" s="119"/>
      <c r="O7" s="119"/>
      <c r="P7" s="119"/>
      <c r="Q7" s="129"/>
      <c r="R7" s="130"/>
      <c r="S7" s="130"/>
      <c r="T7" s="131"/>
      <c r="U7" s="129"/>
      <c r="V7" s="129"/>
      <c r="W7" s="129"/>
    </row>
    <row r="8" spans="1:25" ht="22.95" customHeight="1" thickBot="1" x14ac:dyDescent="0.35">
      <c r="A8" s="179" t="s">
        <v>29</v>
      </c>
      <c r="B8" s="183"/>
      <c r="C8" s="183"/>
      <c r="D8" s="183"/>
      <c r="E8" s="184"/>
      <c r="G8" s="248" t="s">
        <v>72</v>
      </c>
      <c r="H8" s="20" t="s">
        <v>16</v>
      </c>
      <c r="I8" s="115" t="s">
        <v>17</v>
      </c>
      <c r="J8" s="118" t="s">
        <v>18</v>
      </c>
      <c r="L8" s="8"/>
      <c r="M8" s="8"/>
    </row>
    <row r="9" spans="1:25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249"/>
      <c r="H9" s="117">
        <f>$C$23</f>
        <v>0</v>
      </c>
      <c r="I9" s="116">
        <f>$D$23</f>
        <v>0</v>
      </c>
      <c r="J9" s="117">
        <f>$E$23</f>
        <v>0</v>
      </c>
      <c r="L9" s="8"/>
      <c r="M9" s="8"/>
    </row>
    <row r="10" spans="1:25" ht="22.95" customHeight="1" x14ac:dyDescent="0.3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L10" s="15"/>
      <c r="M10" s="8"/>
    </row>
    <row r="11" spans="1:25" ht="22.95" customHeight="1" thickBot="1" x14ac:dyDescent="0.35">
      <c r="A11" s="151"/>
      <c r="B11" s="152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G11" s="167" t="str">
        <f>IF($E$4="art. 18e","Obliczenie wysokości emerytury na podstawie art. 18e ustawy","")</f>
        <v/>
      </c>
      <c r="H11" s="167"/>
      <c r="I11" s="167"/>
      <c r="J11" s="167"/>
      <c r="L11" s="8"/>
      <c r="M11" s="8"/>
    </row>
    <row r="12" spans="1:25" ht="22.95" customHeight="1" thickBot="1" x14ac:dyDescent="0.35">
      <c r="A12" s="151"/>
      <c r="B12" s="152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245" t="s">
        <v>74</v>
      </c>
      <c r="H12" s="246"/>
      <c r="I12" s="246"/>
      <c r="J12" s="247"/>
      <c r="K12" s="3"/>
      <c r="L12" s="24"/>
      <c r="M12" s="24"/>
    </row>
    <row r="13" spans="1:25" ht="22.95" customHeight="1" thickBot="1" x14ac:dyDescent="0.35">
      <c r="A13" s="151"/>
      <c r="B13" s="152"/>
      <c r="C13" s="16">
        <f t="shared" ref="C13:C19" si="0">IF((ISBLANK(A13)=TRUE),0,DATEDIF(A13,B13+1,"Y"))</f>
        <v>0</v>
      </c>
      <c r="D13" s="17">
        <f t="shared" ref="D13:D19" si="1">IF((ISBLANK(A13)=TRUE),0,DATEDIF(A13,B13+1,"YM"))</f>
        <v>0</v>
      </c>
      <c r="E13" s="18">
        <f t="shared" ref="E13:E19" si="2">IF((ISBLANK(A13)=TRUE),0,DATEDIF(A13,B13+1,"MD"))</f>
        <v>0</v>
      </c>
      <c r="G13" s="202" t="s">
        <v>79</v>
      </c>
      <c r="H13" s="203"/>
      <c r="I13" s="203"/>
      <c r="J13" s="204"/>
      <c r="K13" s="125"/>
      <c r="L13" s="141" t="str">
        <f>IF($H$9&lt;32,"wysługa (H9) &lt;32 lata","")</f>
        <v>wysługa (H9) &lt;32 lata</v>
      </c>
      <c r="M13" s="29"/>
    </row>
    <row r="14" spans="1:25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205" t="s">
        <v>77</v>
      </c>
      <c r="H14" s="206"/>
      <c r="I14" s="206"/>
      <c r="J14" s="207"/>
      <c r="K14" s="123">
        <f>K12+K13</f>
        <v>0</v>
      </c>
      <c r="L14" s="29"/>
      <c r="M14" s="29"/>
    </row>
    <row r="15" spans="1:25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208" t="s">
        <v>24</v>
      </c>
      <c r="H15" s="209"/>
      <c r="I15" s="209"/>
      <c r="J15" s="210"/>
      <c r="K15" s="46">
        <f>K5</f>
        <v>0</v>
      </c>
      <c r="M15" s="39"/>
    </row>
    <row r="16" spans="1:25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240" t="s">
        <v>60</v>
      </c>
      <c r="H16" s="241"/>
      <c r="I16" s="241"/>
      <c r="J16" s="242"/>
      <c r="K16" s="122">
        <f>ROUND(K14*K15,2)</f>
        <v>0</v>
      </c>
      <c r="L16" s="39"/>
      <c r="M16" s="39"/>
    </row>
    <row r="17" spans="1:14" ht="22.95" customHeight="1" x14ac:dyDescent="0.3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168" t="s">
        <v>62</v>
      </c>
      <c r="H17" s="169"/>
      <c r="I17" s="169"/>
      <c r="J17" s="170"/>
      <c r="K17" s="100">
        <f>MAX(ROUND(K16*$R$1,2),0)</f>
        <v>0</v>
      </c>
      <c r="L17" s="39"/>
      <c r="M17" s="39"/>
    </row>
    <row r="18" spans="1:14" ht="22.95" customHeight="1" thickBot="1" x14ac:dyDescent="0.35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214" t="s">
        <v>63</v>
      </c>
      <c r="H18" s="215"/>
      <c r="I18" s="215"/>
      <c r="J18" s="216"/>
      <c r="K18" s="51">
        <f>MAX(ROUND(ROUND(K16,0)*$S$1-$T$1,0),0)</f>
        <v>0</v>
      </c>
      <c r="N18" s="39"/>
    </row>
    <row r="19" spans="1:14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158" t="s">
        <v>61</v>
      </c>
      <c r="H19" s="159"/>
      <c r="I19" s="159"/>
      <c r="J19" s="160"/>
      <c r="K19" s="56">
        <f>K16-K17-K18</f>
        <v>0</v>
      </c>
      <c r="N19" s="39"/>
    </row>
    <row r="20" spans="1:14" ht="22.95" customHeight="1" x14ac:dyDescent="0.3">
      <c r="A20" s="151"/>
      <c r="B20" s="152"/>
      <c r="C20" s="16">
        <f t="shared" ref="C20:C22" si="3">IF((ISBLANK(A20)=TRUE),0,DATEDIF(A20,B20+1,"Y"))</f>
        <v>0</v>
      </c>
      <c r="D20" s="17">
        <f t="shared" ref="D20:D22" si="4">IF((ISBLANK(A20)=TRUE),0,DATEDIF(A20,B20+1,"YM"))</f>
        <v>0</v>
      </c>
      <c r="E20" s="18">
        <f t="shared" ref="E20:E22" si="5">IF((ISBLANK(A20)=TRUE),0,DATEDIF(A20,B20+1,"MD"))</f>
        <v>0</v>
      </c>
      <c r="H20" s="113"/>
      <c r="I20" s="113"/>
      <c r="J20" s="113"/>
      <c r="N20" s="39"/>
    </row>
    <row r="21" spans="1:14" ht="19.95" customHeight="1" x14ac:dyDescent="0.3">
      <c r="A21" s="151"/>
      <c r="B21" s="152"/>
      <c r="C21" s="16">
        <f t="shared" si="3"/>
        <v>0</v>
      </c>
      <c r="D21" s="17">
        <f t="shared" si="4"/>
        <v>0</v>
      </c>
      <c r="E21" s="18">
        <f t="shared" si="5"/>
        <v>0</v>
      </c>
      <c r="G21" s="250" t="s">
        <v>86</v>
      </c>
      <c r="H21" s="250"/>
      <c r="I21" s="250"/>
      <c r="J21" s="250"/>
      <c r="K21" s="250"/>
      <c r="N21" s="39"/>
    </row>
    <row r="22" spans="1:14" ht="22.95" customHeight="1" thickBot="1" x14ac:dyDescent="0.35">
      <c r="A22" s="151"/>
      <c r="B22" s="152"/>
      <c r="C22" s="16">
        <f t="shared" si="3"/>
        <v>0</v>
      </c>
      <c r="D22" s="17">
        <f t="shared" si="4"/>
        <v>0</v>
      </c>
      <c r="E22" s="18">
        <f t="shared" si="5"/>
        <v>0</v>
      </c>
      <c r="G22" s="250"/>
      <c r="H22" s="250"/>
      <c r="I22" s="250"/>
      <c r="J22" s="250"/>
      <c r="K22" s="250"/>
    </row>
    <row r="23" spans="1:14" ht="22.95" customHeight="1" thickBot="1" x14ac:dyDescent="0.35">
      <c r="A23" s="179" t="s">
        <v>28</v>
      </c>
      <c r="B23" s="180"/>
      <c r="C23" s="47">
        <f>SUM(C10:C22)+INT((SUM(D10:D22)+INT(SUM(E10:E22)/30))/12)</f>
        <v>0</v>
      </c>
      <c r="D23" s="47">
        <f>MOD(SUM(D10:D20)+INT(SUM(E10:E20)/30),12)</f>
        <v>0</v>
      </c>
      <c r="E23" s="48">
        <f>MOD(SUM(E10:E20),30)</f>
        <v>0</v>
      </c>
      <c r="G23" s="250"/>
      <c r="H23" s="250"/>
      <c r="I23" s="250"/>
      <c r="J23" s="250"/>
      <c r="K23" s="250"/>
    </row>
    <row r="24" spans="1:14" ht="22.95" customHeight="1" x14ac:dyDescent="0.3">
      <c r="G24" s="124"/>
      <c r="H24" s="124"/>
      <c r="I24" s="124"/>
      <c r="J24" s="124"/>
      <c r="K24" s="124"/>
    </row>
    <row r="25" spans="1:14" ht="22.95" customHeight="1" x14ac:dyDescent="0.3">
      <c r="G25" s="162" t="s">
        <v>65</v>
      </c>
      <c r="H25" s="162"/>
      <c r="I25" s="162"/>
      <c r="J25" s="162"/>
      <c r="K25" s="162"/>
    </row>
    <row r="26" spans="1:14" ht="22.95" customHeight="1" x14ac:dyDescent="0.3">
      <c r="G26" s="162"/>
      <c r="H26" s="162"/>
      <c r="I26" s="162"/>
      <c r="J26" s="162"/>
      <c r="K26" s="162"/>
    </row>
    <row r="27" spans="1:14" ht="22.95" customHeight="1" x14ac:dyDescent="0.3">
      <c r="G27" s="162"/>
      <c r="H27" s="162"/>
      <c r="I27" s="162"/>
      <c r="J27" s="162"/>
      <c r="K27" s="162"/>
    </row>
    <row r="28" spans="1:14" ht="22.95" customHeight="1" x14ac:dyDescent="0.3"/>
    <row r="29" spans="1:14" ht="17.399999999999999" customHeight="1" x14ac:dyDescent="0.3"/>
    <row r="30" spans="1:14" ht="15" customHeight="1" x14ac:dyDescent="0.3"/>
    <row r="31" spans="1:14" ht="18.600000000000001" customHeight="1" x14ac:dyDescent="0.3"/>
    <row r="32" spans="1:14" ht="14.4" customHeight="1" x14ac:dyDescent="0.3"/>
    <row r="33" ht="14.4" customHeight="1" x14ac:dyDescent="0.3"/>
    <row r="34" ht="31.8" customHeight="1" x14ac:dyDescent="0.3"/>
    <row r="35" ht="14.4" customHeight="1" x14ac:dyDescent="0.3"/>
  </sheetData>
  <sheetProtection algorithmName="SHA-512" hashValue="LhojK9WGYG/Jz6G6qOclKV//fF1sOGMk2VfD7nbjdT4aUKtMB9TkEWf/uIAq1MnjNU/yiqrxQv8JjuQRa/8CzA==" saltValue="TWWmYxmbIWsGRxTHXdJjOQ==" spinCount="100000" sheet="1" objects="1" scenarios="1"/>
  <mergeCells count="22">
    <mergeCell ref="G8:G9"/>
    <mergeCell ref="G21:K23"/>
    <mergeCell ref="G25:K27"/>
    <mergeCell ref="G17:J17"/>
    <mergeCell ref="G18:J18"/>
    <mergeCell ref="G19:J19"/>
    <mergeCell ref="G2:K2"/>
    <mergeCell ref="A1:E2"/>
    <mergeCell ref="A23:B23"/>
    <mergeCell ref="A8:E8"/>
    <mergeCell ref="E4:E5"/>
    <mergeCell ref="A3:B3"/>
    <mergeCell ref="A4:B4"/>
    <mergeCell ref="A5:B5"/>
    <mergeCell ref="A7:E7"/>
    <mergeCell ref="H5:J5"/>
    <mergeCell ref="G11:J11"/>
    <mergeCell ref="G12:J12"/>
    <mergeCell ref="G13:J13"/>
    <mergeCell ref="G16:J16"/>
    <mergeCell ref="G14:J14"/>
    <mergeCell ref="G15:J15"/>
  </mergeCells>
  <conditionalFormatting sqref="K13">
    <cfRule type="expression" dxfId="0" priority="1">
      <formula>$H$9&lt;32</formula>
    </cfRule>
  </conditionalFormatting>
  <dataValidations count="1">
    <dataValidation type="date" allowBlank="1" showInputMessage="1" showErrorMessage="1" error="Data musi być późniejsza od 2012-12-31 _x000a_" prompt="Proszę wypenić pole w formacie daty, _x000a_tj.: RRRR-MM-DD, gdzie:_x000a_RRRR - rok_x000a_MM - miesiąc_x000a_DD - dzień" sqref="C4">
      <formula1>41275</formula1>
      <formula2>402133</formula2>
    </dataValidation>
  </dataValidations>
  <pageMargins left="0.70866141732283472" right="0.70866141732283472" top="0.36" bottom="0.21" header="0.17" footer="0.17"/>
  <pageSetup paperSize="9" orientation="landscape" r:id="rId1"/>
  <headerFooter>
    <oddHeader xml:space="preserve">&amp;C&amp;"-,Pogrubiony"KALKULATOR EMERYTALNY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Roboczy!$B$2:$B$17</xm:f>
          </x14:formula1>
          <xm:sqref>D4</xm:sqref>
        </x14:dataValidation>
        <x14:dataValidation type="list" allowBlank="1" showInputMessage="1" showErrorMessage="1">
          <x14:formula1>
            <xm:f>Roboczy!$I$22:$I$26</xm:f>
          </x14:formula1>
          <xm:sqref>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I1" sqref="I1:I8"/>
    </sheetView>
  </sheetViews>
  <sheetFormatPr defaultRowHeight="14.4" x14ac:dyDescent="0.3"/>
  <cols>
    <col min="1" max="2" width="24.88671875" style="129" customWidth="1"/>
    <col min="3" max="3" width="28.6640625" style="129" customWidth="1"/>
    <col min="4" max="5" width="8.88671875" style="129"/>
    <col min="6" max="6" width="16.33203125" style="129" customWidth="1"/>
    <col min="7" max="8" width="8.88671875" style="129"/>
    <col min="9" max="9" width="15.21875" style="129" customWidth="1"/>
    <col min="10" max="16384" width="8.88671875" style="129"/>
  </cols>
  <sheetData>
    <row r="1" spans="1:10" x14ac:dyDescent="0.3">
      <c r="I1" s="157" t="s">
        <v>55</v>
      </c>
    </row>
    <row r="2" spans="1:10" x14ac:dyDescent="0.3">
      <c r="A2" s="138" t="s">
        <v>2</v>
      </c>
      <c r="B2" s="138" t="s">
        <v>2</v>
      </c>
      <c r="C2" s="138" t="s">
        <v>2</v>
      </c>
      <c r="I2" s="157"/>
    </row>
    <row r="3" spans="1:10" x14ac:dyDescent="0.3">
      <c r="A3" s="138" t="s">
        <v>3</v>
      </c>
      <c r="B3" s="138" t="s">
        <v>3</v>
      </c>
      <c r="C3" s="138" t="s">
        <v>3</v>
      </c>
      <c r="F3" s="129" t="s">
        <v>37</v>
      </c>
      <c r="G3" s="129">
        <v>1</v>
      </c>
      <c r="I3" s="157"/>
    </row>
    <row r="4" spans="1:10" x14ac:dyDescent="0.3">
      <c r="A4" s="138" t="s">
        <v>4</v>
      </c>
      <c r="B4" s="138" t="s">
        <v>4</v>
      </c>
      <c r="C4" s="138" t="s">
        <v>4</v>
      </c>
      <c r="F4" s="129" t="s">
        <v>35</v>
      </c>
      <c r="G4" s="129">
        <v>2</v>
      </c>
      <c r="I4" s="157" t="s">
        <v>56</v>
      </c>
    </row>
    <row r="5" spans="1:10" x14ac:dyDescent="0.3">
      <c r="A5" s="138" t="s">
        <v>5</v>
      </c>
      <c r="B5" s="138" t="s">
        <v>5</v>
      </c>
      <c r="C5" s="138" t="s">
        <v>19</v>
      </c>
      <c r="D5" s="138" t="s">
        <v>19</v>
      </c>
      <c r="F5" s="138" t="s">
        <v>36</v>
      </c>
      <c r="G5" s="129">
        <v>3</v>
      </c>
      <c r="I5" s="157" t="s">
        <v>6</v>
      </c>
      <c r="J5" s="129" t="s">
        <v>6</v>
      </c>
    </row>
    <row r="6" spans="1:10" x14ac:dyDescent="0.3">
      <c r="A6" s="138" t="s">
        <v>19</v>
      </c>
      <c r="B6" s="138" t="s">
        <v>19</v>
      </c>
      <c r="C6" s="138" t="s">
        <v>5</v>
      </c>
      <c r="D6" s="138" t="s">
        <v>11</v>
      </c>
      <c r="F6" s="138" t="s">
        <v>38</v>
      </c>
      <c r="G6" s="129">
        <v>4</v>
      </c>
      <c r="I6" s="157" t="s">
        <v>7</v>
      </c>
      <c r="J6" s="129" t="s">
        <v>7</v>
      </c>
    </row>
    <row r="7" spans="1:10" x14ac:dyDescent="0.3">
      <c r="A7" s="138" t="s">
        <v>11</v>
      </c>
      <c r="B7" s="138" t="s">
        <v>11</v>
      </c>
      <c r="C7" s="138" t="s">
        <v>11</v>
      </c>
      <c r="I7" s="157" t="s">
        <v>54</v>
      </c>
      <c r="J7" s="129" t="s">
        <v>54</v>
      </c>
    </row>
    <row r="8" spans="1:10" x14ac:dyDescent="0.3">
      <c r="A8" s="138" t="s">
        <v>6</v>
      </c>
      <c r="B8" s="138" t="s">
        <v>6</v>
      </c>
      <c r="C8" s="138" t="s">
        <v>6</v>
      </c>
      <c r="I8" s="157"/>
      <c r="J8" s="129" t="s">
        <v>13</v>
      </c>
    </row>
    <row r="9" spans="1:10" x14ac:dyDescent="0.3">
      <c r="A9" s="138" t="s">
        <v>7</v>
      </c>
      <c r="B9" s="138" t="s">
        <v>7</v>
      </c>
      <c r="C9" s="138" t="s">
        <v>7</v>
      </c>
      <c r="F9" s="138" t="s">
        <v>36</v>
      </c>
      <c r="G9" s="129" t="s">
        <v>41</v>
      </c>
    </row>
    <row r="10" spans="1:10" x14ac:dyDescent="0.3">
      <c r="A10" s="138" t="s">
        <v>1</v>
      </c>
      <c r="B10" s="138" t="s">
        <v>1</v>
      </c>
      <c r="C10" s="138" t="s">
        <v>1</v>
      </c>
      <c r="F10" s="129" t="s">
        <v>35</v>
      </c>
      <c r="G10" s="129" t="s">
        <v>42</v>
      </c>
    </row>
    <row r="11" spans="1:10" x14ac:dyDescent="0.3">
      <c r="A11" s="138" t="s">
        <v>13</v>
      </c>
      <c r="B11" s="138" t="s">
        <v>58</v>
      </c>
      <c r="C11" s="138" t="s">
        <v>13</v>
      </c>
      <c r="F11" s="129" t="s">
        <v>40</v>
      </c>
      <c r="G11" s="129" t="s">
        <v>43</v>
      </c>
    </row>
    <row r="12" spans="1:10" x14ac:dyDescent="0.3">
      <c r="A12" s="138" t="s">
        <v>9</v>
      </c>
      <c r="B12" s="138" t="s">
        <v>9</v>
      </c>
      <c r="C12" s="138" t="s">
        <v>8</v>
      </c>
      <c r="F12" s="138" t="s">
        <v>39</v>
      </c>
      <c r="G12" s="129" t="s">
        <v>44</v>
      </c>
    </row>
    <row r="13" spans="1:10" x14ac:dyDescent="0.3">
      <c r="A13" s="138" t="s">
        <v>10</v>
      </c>
      <c r="B13" s="138" t="s">
        <v>13</v>
      </c>
      <c r="C13" s="138"/>
    </row>
    <row r="14" spans="1:10" x14ac:dyDescent="0.3">
      <c r="A14" s="138" t="s">
        <v>12</v>
      </c>
      <c r="B14" s="138" t="s">
        <v>10</v>
      </c>
      <c r="C14" s="138"/>
    </row>
    <row r="15" spans="1:10" x14ac:dyDescent="0.3">
      <c r="A15" s="138" t="s">
        <v>46</v>
      </c>
      <c r="B15" s="138" t="s">
        <v>12</v>
      </c>
      <c r="C15" s="138"/>
    </row>
    <row r="16" spans="1:10" x14ac:dyDescent="0.3">
      <c r="A16" s="138" t="s">
        <v>8</v>
      </c>
      <c r="B16" s="138" t="s">
        <v>8</v>
      </c>
      <c r="C16" s="138"/>
    </row>
    <row r="17" spans="1:9" x14ac:dyDescent="0.3">
      <c r="C17" s="139" t="s">
        <v>75</v>
      </c>
      <c r="F17" s="138" t="s">
        <v>45</v>
      </c>
      <c r="I17" s="129" t="s">
        <v>57</v>
      </c>
    </row>
    <row r="18" spans="1:9" x14ac:dyDescent="0.3">
      <c r="F18" s="138" t="s">
        <v>2</v>
      </c>
    </row>
    <row r="19" spans="1:9" x14ac:dyDescent="0.3">
      <c r="C19" s="138" t="s">
        <v>2</v>
      </c>
      <c r="F19" s="138" t="s">
        <v>3</v>
      </c>
      <c r="I19" s="138" t="s">
        <v>2</v>
      </c>
    </row>
    <row r="20" spans="1:9" x14ac:dyDescent="0.3">
      <c r="C20" s="138" t="s">
        <v>3</v>
      </c>
      <c r="F20" s="138" t="s">
        <v>5</v>
      </c>
      <c r="I20" s="138" t="s">
        <v>3</v>
      </c>
    </row>
    <row r="21" spans="1:9" x14ac:dyDescent="0.3">
      <c r="A21" s="138" t="s">
        <v>22</v>
      </c>
      <c r="B21" s="138"/>
      <c r="C21" s="138" t="s">
        <v>5</v>
      </c>
      <c r="F21" s="138" t="s">
        <v>7</v>
      </c>
      <c r="I21" s="138" t="s">
        <v>5</v>
      </c>
    </row>
    <row r="22" spans="1:9" x14ac:dyDescent="0.3">
      <c r="A22" s="138" t="s">
        <v>23</v>
      </c>
      <c r="B22" s="138"/>
      <c r="C22" s="138" t="s">
        <v>46</v>
      </c>
      <c r="F22" s="138" t="s">
        <v>1</v>
      </c>
    </row>
    <row r="23" spans="1:9" x14ac:dyDescent="0.3">
      <c r="F23" s="138" t="s">
        <v>13</v>
      </c>
      <c r="I23" s="138" t="s">
        <v>7</v>
      </c>
    </row>
    <row r="24" spans="1:9" x14ac:dyDescent="0.3">
      <c r="C24" s="138" t="s">
        <v>7</v>
      </c>
      <c r="F24" s="138"/>
      <c r="I24" s="138" t="s">
        <v>1</v>
      </c>
    </row>
    <row r="25" spans="1:9" x14ac:dyDescent="0.3">
      <c r="C25" s="138" t="s">
        <v>1</v>
      </c>
      <c r="I25" s="138" t="s">
        <v>6</v>
      </c>
    </row>
    <row r="26" spans="1:9" x14ac:dyDescent="0.3">
      <c r="C26" s="138" t="s">
        <v>6</v>
      </c>
      <c r="I26" s="138" t="s">
        <v>13</v>
      </c>
    </row>
    <row r="27" spans="1:9" x14ac:dyDescent="0.3">
      <c r="C27" s="138" t="s">
        <v>13</v>
      </c>
    </row>
    <row r="28" spans="1:9" x14ac:dyDescent="0.3">
      <c r="C28" s="138" t="s">
        <v>4</v>
      </c>
      <c r="I28" s="138" t="s">
        <v>11</v>
      </c>
    </row>
    <row r="29" spans="1:9" x14ac:dyDescent="0.3">
      <c r="C29" s="138"/>
      <c r="I29" s="138" t="s">
        <v>58</v>
      </c>
    </row>
  </sheetData>
  <sheetProtection algorithmName="SHA-512" hashValue="uYGR1gVasdrVzVf0uz2w5ZA44KIxWPEco/FSzsm/XuFAIgwSSmlZTm+zuG8+vlLuDA7hV2fStZS38lJCptSiYw==" saltValue="9y4B4NYUpqykk7ljqfkurQ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INSTRUKCJA</vt:lpstr>
      <vt:lpstr>art. 15 albo 15a</vt:lpstr>
      <vt:lpstr>art. 15aa</vt:lpstr>
      <vt:lpstr>art. 18e</vt:lpstr>
      <vt:lpstr>Roboczy</vt:lpstr>
      <vt:lpstr>'art. 15 albo 15a'!Obszar_wydruku</vt:lpstr>
      <vt:lpstr>'art. 15aa'!Obszar_wydruku</vt:lpstr>
      <vt:lpstr>'art. 18e'!Obszar_wydruku</vt:lpstr>
      <vt:lpstr>INSTRUKCJA!Obszar_wydruku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Kozoń-Konter</dc:creator>
  <cp:lastModifiedBy>Teresa Kozoń-Konter</cp:lastModifiedBy>
  <cp:lastPrinted>2024-07-31T11:02:47Z</cp:lastPrinted>
  <dcterms:created xsi:type="dcterms:W3CDTF">2018-06-27T19:52:39Z</dcterms:created>
  <dcterms:modified xsi:type="dcterms:W3CDTF">2024-12-10T10:04:14Z</dcterms:modified>
</cp:coreProperties>
</file>