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53222"/>
  <mc:AlternateContent xmlns:mc="http://schemas.openxmlformats.org/markup-compatibility/2006">
    <mc:Choice Requires="x15">
      <x15ac:absPath xmlns:x15ac="http://schemas.microsoft.com/office/spreadsheetml/2010/11/ac" url="N:\DDP.5\FDS-nowe\NABORY_LISTY_FDS\Nabór 2022 na 2023\listy do wysyłki do PRM_po zmianach\"/>
    </mc:Choice>
  </mc:AlternateContent>
  <bookViews>
    <workbookView xWindow="32760" yWindow="32760" windowWidth="23040" windowHeight="8205"/>
  </bookViews>
  <sheets>
    <sheet name="24 - śląskie" sheetId="7" r:id="rId1"/>
    <sheet name="pow podst" sheetId="3" r:id="rId2"/>
    <sheet name="gm podst" sheetId="5" r:id="rId3"/>
    <sheet name="pow rez" sheetId="4" r:id="rId4"/>
    <sheet name="gm rez" sheetId="6" r:id="rId5"/>
  </sheets>
  <definedNames>
    <definedName name="_xlnm._FilterDatabase" localSheetId="2" hidden="1">'gm podst'!$A$2:$DI$62</definedName>
    <definedName name="_xlnm._FilterDatabase" localSheetId="4" hidden="1">'gm rez'!$A$1:$AB$50</definedName>
    <definedName name="_xlnm.Print_Area" localSheetId="0">'24 - śląskie'!$A$1:$O$38</definedName>
    <definedName name="_xlnm.Print_Area" localSheetId="2">'gm podst'!$A$1:$X$68</definedName>
    <definedName name="_xlnm.Print_Area" localSheetId="4">'gm rez'!$A$1:$X$49</definedName>
    <definedName name="_xlnm.Print_Area" localSheetId="1">'pow podst'!$A$1:$W$43</definedName>
    <definedName name="_xlnm.Print_Area" localSheetId="3">'pow rez'!$A$1:$W$22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</definedNames>
  <calcPr calcId="162913"/>
</workbook>
</file>

<file path=xl/calcChain.xml><?xml version="1.0" encoding="utf-8"?>
<calcChain xmlns="http://schemas.openxmlformats.org/spreadsheetml/2006/main">
  <c r="L57" i="5" l="1"/>
  <c r="L58" i="5"/>
  <c r="L56" i="5"/>
  <c r="K26" i="3"/>
  <c r="K27" i="3"/>
  <c r="K28" i="3"/>
  <c r="K25" i="3"/>
  <c r="L25" i="3" s="1"/>
  <c r="D17" i="7" s="1"/>
  <c r="J29" i="7"/>
  <c r="T44" i="6"/>
  <c r="U43" i="6"/>
  <c r="V43" i="6"/>
  <c r="U44" i="6"/>
  <c r="V44" i="6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D30" i="7" s="1"/>
  <c r="P30" i="7" s="1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3" i="6"/>
  <c r="M58" i="5"/>
  <c r="AB58" i="5"/>
  <c r="Y56" i="5"/>
  <c r="Z56" i="5"/>
  <c r="AA56" i="5" s="1"/>
  <c r="Y57" i="5"/>
  <c r="Z57" i="5"/>
  <c r="AA57" i="5" s="1"/>
  <c r="M56" i="5"/>
  <c r="AB56" i="5" s="1"/>
  <c r="M57" i="5"/>
  <c r="AB57" i="5" s="1"/>
  <c r="Z58" i="5"/>
  <c r="AA58" i="5" s="1"/>
  <c r="Y58" i="5"/>
  <c r="Y4" i="5"/>
  <c r="Z4" i="5"/>
  <c r="AA4" i="5"/>
  <c r="AB4" i="5"/>
  <c r="Y5" i="5"/>
  <c r="Z5" i="5"/>
  <c r="AA5" i="5" s="1"/>
  <c r="Y8" i="5"/>
  <c r="Z8" i="5"/>
  <c r="AA8" i="5" s="1"/>
  <c r="Z10" i="5"/>
  <c r="AA10" i="5" s="1"/>
  <c r="Y11" i="5"/>
  <c r="Z11" i="5"/>
  <c r="AA11" i="5" s="1"/>
  <c r="AB11" i="5"/>
  <c r="Y12" i="5"/>
  <c r="Z12" i="5"/>
  <c r="AA12" i="5" s="1"/>
  <c r="AB12" i="5"/>
  <c r="Y13" i="5"/>
  <c r="Z13" i="5"/>
  <c r="AA13" i="5" s="1"/>
  <c r="AB13" i="5"/>
  <c r="Y14" i="5"/>
  <c r="Z14" i="5"/>
  <c r="AA14" i="5"/>
  <c r="AB14" i="5"/>
  <c r="Y15" i="5"/>
  <c r="Z15" i="5"/>
  <c r="AA15" i="5" s="1"/>
  <c r="AB15" i="5"/>
  <c r="Y16" i="5"/>
  <c r="Z16" i="5"/>
  <c r="AA16" i="5"/>
  <c r="AB16" i="5"/>
  <c r="Y17" i="5"/>
  <c r="Z17" i="5"/>
  <c r="AA17" i="5" s="1"/>
  <c r="AB17" i="5"/>
  <c r="Y18" i="5"/>
  <c r="Z18" i="5"/>
  <c r="AA18" i="5" s="1"/>
  <c r="AB18" i="5"/>
  <c r="Y19" i="5"/>
  <c r="Z19" i="5"/>
  <c r="AA19" i="5" s="1"/>
  <c r="AB19" i="5"/>
  <c r="Y20" i="5"/>
  <c r="Z20" i="5"/>
  <c r="AA20" i="5"/>
  <c r="AB20" i="5"/>
  <c r="Y21" i="5"/>
  <c r="Z21" i="5"/>
  <c r="AA21" i="5" s="1"/>
  <c r="AB21" i="5"/>
  <c r="Y22" i="5"/>
  <c r="Z22" i="5"/>
  <c r="AA22" i="5"/>
  <c r="AB22" i="5"/>
  <c r="Y23" i="5"/>
  <c r="Z23" i="5"/>
  <c r="AA23" i="5" s="1"/>
  <c r="AB23" i="5"/>
  <c r="Y24" i="5"/>
  <c r="Z24" i="5"/>
  <c r="AA24" i="5" s="1"/>
  <c r="AB24" i="5"/>
  <c r="Y25" i="5"/>
  <c r="Z25" i="5"/>
  <c r="AA25" i="5" s="1"/>
  <c r="Y26" i="5"/>
  <c r="Z26" i="5"/>
  <c r="AA26" i="5" s="1"/>
  <c r="Y27" i="5"/>
  <c r="Z27" i="5"/>
  <c r="AA27" i="5" s="1"/>
  <c r="Y28" i="5"/>
  <c r="Z28" i="5"/>
  <c r="AA28" i="5"/>
  <c r="Y29" i="5"/>
  <c r="Z29" i="5"/>
  <c r="AA29" i="5"/>
  <c r="Y30" i="5"/>
  <c r="Z30" i="5"/>
  <c r="AA30" i="5" s="1"/>
  <c r="Y31" i="5"/>
  <c r="Z31" i="5"/>
  <c r="AA31" i="5"/>
  <c r="Y32" i="5"/>
  <c r="Z32" i="5"/>
  <c r="AA32" i="5"/>
  <c r="Y33" i="5"/>
  <c r="Z33" i="5"/>
  <c r="AA33" i="5" s="1"/>
  <c r="Y34" i="5"/>
  <c r="Z34" i="5"/>
  <c r="AA34" i="5" s="1"/>
  <c r="Y35" i="5"/>
  <c r="Z35" i="5"/>
  <c r="AA35" i="5" s="1"/>
  <c r="Y36" i="5"/>
  <c r="Z36" i="5"/>
  <c r="AA36" i="5" s="1"/>
  <c r="Y37" i="5"/>
  <c r="Z37" i="5"/>
  <c r="AA37" i="5"/>
  <c r="Y38" i="5"/>
  <c r="Z38" i="5"/>
  <c r="AA38" i="5" s="1"/>
  <c r="Y39" i="5"/>
  <c r="Z39" i="5"/>
  <c r="AA39" i="5" s="1"/>
  <c r="Y40" i="5"/>
  <c r="Z40" i="5"/>
  <c r="AA40" i="5"/>
  <c r="Y41" i="5"/>
  <c r="Z41" i="5"/>
  <c r="AA41" i="5" s="1"/>
  <c r="Y42" i="5"/>
  <c r="Z42" i="5"/>
  <c r="AA42" i="5" s="1"/>
  <c r="Y43" i="5"/>
  <c r="Z43" i="5"/>
  <c r="AA43" i="5" s="1"/>
  <c r="Y44" i="5"/>
  <c r="Z44" i="5"/>
  <c r="AA44" i="5"/>
  <c r="Y45" i="5"/>
  <c r="Z45" i="5"/>
  <c r="AA45" i="5"/>
  <c r="Y46" i="5"/>
  <c r="Z46" i="5"/>
  <c r="AA46" i="5" s="1"/>
  <c r="Y47" i="5"/>
  <c r="Z47" i="5"/>
  <c r="AA47" i="5"/>
  <c r="Y48" i="5"/>
  <c r="Z48" i="5"/>
  <c r="AA48" i="5"/>
  <c r="Y49" i="5"/>
  <c r="Z49" i="5"/>
  <c r="AA49" i="5" s="1"/>
  <c r="Y50" i="5"/>
  <c r="Z50" i="5"/>
  <c r="AA50" i="5" s="1"/>
  <c r="Y51" i="5"/>
  <c r="Z51" i="5"/>
  <c r="AA51" i="5" s="1"/>
  <c r="Y52" i="5"/>
  <c r="Z52" i="5"/>
  <c r="AA52" i="5" s="1"/>
  <c r="Y53" i="5"/>
  <c r="Z53" i="5"/>
  <c r="AA53" i="5"/>
  <c r="Y54" i="5"/>
  <c r="Z54" i="5"/>
  <c r="AA54" i="5" s="1"/>
  <c r="Y55" i="5"/>
  <c r="Z55" i="5"/>
  <c r="AA55" i="5" s="1"/>
  <c r="M26" i="5"/>
  <c r="AB26" i="5" s="1"/>
  <c r="M27" i="5"/>
  <c r="AB27" i="5" s="1"/>
  <c r="M28" i="5"/>
  <c r="AB28" i="5" s="1"/>
  <c r="M29" i="5"/>
  <c r="AB29" i="5"/>
  <c r="M30" i="5"/>
  <c r="AB30" i="5" s="1"/>
  <c r="M31" i="5"/>
  <c r="AB31" i="5" s="1"/>
  <c r="M32" i="5"/>
  <c r="AB32" i="5" s="1"/>
  <c r="M33" i="5"/>
  <c r="AB33" i="5"/>
  <c r="M34" i="5"/>
  <c r="AB34" i="5"/>
  <c r="M35" i="5"/>
  <c r="AB35" i="5" s="1"/>
  <c r="M36" i="5"/>
  <c r="AB36" i="5" s="1"/>
  <c r="M37" i="5"/>
  <c r="AB37" i="5" s="1"/>
  <c r="M38" i="5"/>
  <c r="AB38" i="5"/>
  <c r="M39" i="5"/>
  <c r="AB39" i="5" s="1"/>
  <c r="M40" i="5"/>
  <c r="AB40" i="5" s="1"/>
  <c r="M41" i="5"/>
  <c r="AB41" i="5" s="1"/>
  <c r="M42" i="5"/>
  <c r="AB42" i="5" s="1"/>
  <c r="M43" i="5"/>
  <c r="AB43" i="5" s="1"/>
  <c r="M44" i="5"/>
  <c r="AB44" i="5" s="1"/>
  <c r="M45" i="5"/>
  <c r="AB45" i="5"/>
  <c r="M46" i="5"/>
  <c r="AB46" i="5" s="1"/>
  <c r="M47" i="5"/>
  <c r="AB47" i="5" s="1"/>
  <c r="M48" i="5"/>
  <c r="AB48" i="5" s="1"/>
  <c r="M49" i="5"/>
  <c r="AB49" i="5"/>
  <c r="M50" i="5"/>
  <c r="AB50" i="5"/>
  <c r="M51" i="5"/>
  <c r="AB51" i="5" s="1"/>
  <c r="M52" i="5"/>
  <c r="AB52" i="5" s="1"/>
  <c r="M53" i="5"/>
  <c r="AB53" i="5" s="1"/>
  <c r="M54" i="5"/>
  <c r="AB54" i="5"/>
  <c r="M55" i="5"/>
  <c r="AB55" i="5" s="1"/>
  <c r="M25" i="5"/>
  <c r="AB25" i="5" s="1"/>
  <c r="Y4" i="4"/>
  <c r="Y5" i="4"/>
  <c r="Y6" i="4"/>
  <c r="Y7" i="4"/>
  <c r="Y8" i="4"/>
  <c r="Y9" i="4"/>
  <c r="Y10" i="4"/>
  <c r="Y11" i="4"/>
  <c r="Y12" i="4"/>
  <c r="Y13" i="4"/>
  <c r="Y14" i="4"/>
  <c r="Y15" i="4"/>
  <c r="Y3" i="4"/>
  <c r="L3" i="4"/>
  <c r="L4" i="4"/>
  <c r="L19" i="3"/>
  <c r="L37" i="3" s="1"/>
  <c r="L20" i="3"/>
  <c r="L21" i="3"/>
  <c r="L22" i="3"/>
  <c r="L23" i="3"/>
  <c r="L24" i="3"/>
  <c r="L26" i="3"/>
  <c r="L27" i="3"/>
  <c r="L28" i="3"/>
  <c r="L29" i="3"/>
  <c r="L30" i="3"/>
  <c r="L31" i="3"/>
  <c r="L32" i="3"/>
  <c r="L33" i="3"/>
  <c r="L18" i="3"/>
  <c r="L5" i="4"/>
  <c r="L17" i="4" s="1"/>
  <c r="L6" i="4"/>
  <c r="L7" i="4"/>
  <c r="L8" i="4"/>
  <c r="L9" i="4"/>
  <c r="L10" i="4"/>
  <c r="L11" i="4"/>
  <c r="L12" i="4"/>
  <c r="L13" i="4"/>
  <c r="L14" i="4"/>
  <c r="L15" i="4"/>
  <c r="Y5" i="3"/>
  <c r="Z5" i="3" s="1"/>
  <c r="Y6" i="3"/>
  <c r="Y8" i="3"/>
  <c r="Z8" i="3" s="1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6" i="3"/>
  <c r="Y27" i="3"/>
  <c r="Y28" i="3"/>
  <c r="Y29" i="3"/>
  <c r="Y30" i="3"/>
  <c r="Y31" i="3"/>
  <c r="Y32" i="3"/>
  <c r="Y33" i="3"/>
  <c r="R10" i="5"/>
  <c r="Y10" i="5" s="1"/>
  <c r="M10" i="5"/>
  <c r="AB10" i="5"/>
  <c r="L9" i="5"/>
  <c r="M8" i="5"/>
  <c r="AB8" i="5" s="1"/>
  <c r="L7" i="5"/>
  <c r="M7" i="5" s="1"/>
  <c r="L6" i="5"/>
  <c r="K6" i="5" s="1"/>
  <c r="M5" i="5"/>
  <c r="AB5" i="5"/>
  <c r="AB3" i="5"/>
  <c r="Z3" i="5"/>
  <c r="AA3" i="5" s="1"/>
  <c r="Y3" i="5"/>
  <c r="X8" i="3"/>
  <c r="L8" i="3"/>
  <c r="AA8" i="3" s="1"/>
  <c r="K7" i="3"/>
  <c r="L7" i="3" s="1"/>
  <c r="AA7" i="3" s="1"/>
  <c r="Z6" i="3"/>
  <c r="X6" i="3"/>
  <c r="L6" i="3"/>
  <c r="AA6" i="3" s="1"/>
  <c r="X5" i="3"/>
  <c r="L5" i="3"/>
  <c r="AA5" i="3" s="1"/>
  <c r="K4" i="3"/>
  <c r="K3" i="3"/>
  <c r="L3" i="3" s="1"/>
  <c r="Y9" i="5"/>
  <c r="Y7" i="5"/>
  <c r="X7" i="3"/>
  <c r="Y7" i="3"/>
  <c r="Z7" i="3" s="1"/>
  <c r="K9" i="5"/>
  <c r="AB9" i="5" s="1"/>
  <c r="I30" i="7"/>
  <c r="I48" i="7" s="1"/>
  <c r="B29" i="7"/>
  <c r="B21" i="7"/>
  <c r="B20" i="7"/>
  <c r="B24" i="7" s="1"/>
  <c r="B19" i="7"/>
  <c r="B23" i="7" s="1"/>
  <c r="B36" i="7" s="1"/>
  <c r="B41" i="7" s="1"/>
  <c r="G21" i="7"/>
  <c r="H21" i="7"/>
  <c r="I21" i="7"/>
  <c r="J21" i="7"/>
  <c r="K21" i="7"/>
  <c r="L21" i="7"/>
  <c r="M21" i="7"/>
  <c r="M25" i="7" s="1"/>
  <c r="M38" i="7" s="1"/>
  <c r="M43" i="7" s="1"/>
  <c r="N21" i="7"/>
  <c r="O21" i="7"/>
  <c r="G20" i="7"/>
  <c r="I20" i="7"/>
  <c r="J20" i="7"/>
  <c r="K20" i="7"/>
  <c r="L20" i="7"/>
  <c r="M20" i="7"/>
  <c r="N20" i="7"/>
  <c r="O20" i="7"/>
  <c r="G19" i="7"/>
  <c r="H19" i="7"/>
  <c r="I19" i="7"/>
  <c r="J19" i="7"/>
  <c r="K19" i="7"/>
  <c r="L19" i="7"/>
  <c r="M19" i="7"/>
  <c r="N19" i="7"/>
  <c r="O19" i="7"/>
  <c r="I18" i="7"/>
  <c r="J18" i="7"/>
  <c r="K18" i="7"/>
  <c r="L18" i="7"/>
  <c r="M18" i="7"/>
  <c r="M45" i="7" s="1"/>
  <c r="N18" i="7"/>
  <c r="N45" i="7" s="1"/>
  <c r="O18" i="7"/>
  <c r="G18" i="7"/>
  <c r="F21" i="7"/>
  <c r="F20" i="7"/>
  <c r="F19" i="7"/>
  <c r="F18" i="7"/>
  <c r="E20" i="7"/>
  <c r="Q20" i="7" s="1"/>
  <c r="C21" i="7"/>
  <c r="X59" i="5"/>
  <c r="T62" i="5"/>
  <c r="U62" i="5"/>
  <c r="V62" i="5"/>
  <c r="W62" i="5"/>
  <c r="X62" i="5"/>
  <c r="T61" i="5"/>
  <c r="U61" i="5"/>
  <c r="V61" i="5"/>
  <c r="W61" i="5"/>
  <c r="X61" i="5"/>
  <c r="V60" i="5"/>
  <c r="W60" i="5"/>
  <c r="X60" i="5"/>
  <c r="U60" i="5"/>
  <c r="T60" i="5"/>
  <c r="U59" i="5"/>
  <c r="V59" i="5"/>
  <c r="W59" i="5"/>
  <c r="T59" i="5"/>
  <c r="S62" i="5"/>
  <c r="S61" i="5"/>
  <c r="S60" i="5"/>
  <c r="S59" i="5"/>
  <c r="R62" i="5"/>
  <c r="R61" i="5"/>
  <c r="R60" i="5"/>
  <c r="R59" i="5"/>
  <c r="Q62" i="5"/>
  <c r="Q60" i="5"/>
  <c r="P62" i="5"/>
  <c r="P61" i="5"/>
  <c r="P60" i="5"/>
  <c r="P59" i="5"/>
  <c r="O62" i="5"/>
  <c r="O61" i="5"/>
  <c r="O60" i="5"/>
  <c r="O59" i="5"/>
  <c r="L61" i="5"/>
  <c r="K62" i="5"/>
  <c r="I62" i="5"/>
  <c r="I61" i="5"/>
  <c r="I60" i="5"/>
  <c r="I59" i="5"/>
  <c r="L62" i="5"/>
  <c r="E21" i="7"/>
  <c r="K61" i="5"/>
  <c r="C20" i="7"/>
  <c r="Q61" i="5"/>
  <c r="H20" i="7"/>
  <c r="H18" i="7"/>
  <c r="H45" i="7" s="1"/>
  <c r="Q59" i="5"/>
  <c r="O45" i="6"/>
  <c r="O44" i="6"/>
  <c r="O43" i="6"/>
  <c r="C17" i="7"/>
  <c r="L43" i="6"/>
  <c r="L44" i="6"/>
  <c r="Y44" i="6" s="1"/>
  <c r="L45" i="6"/>
  <c r="I43" i="6"/>
  <c r="N18" i="4"/>
  <c r="N17" i="4"/>
  <c r="N16" i="4"/>
  <c r="O31" i="7"/>
  <c r="N31" i="7"/>
  <c r="M31" i="7"/>
  <c r="L31" i="7"/>
  <c r="K31" i="7"/>
  <c r="J31" i="7"/>
  <c r="R44" i="6"/>
  <c r="E19" i="7"/>
  <c r="L59" i="5"/>
  <c r="B18" i="7"/>
  <c r="E18" i="7"/>
  <c r="L60" i="5"/>
  <c r="I45" i="6"/>
  <c r="I44" i="6"/>
  <c r="H35" i="3"/>
  <c r="H36" i="3"/>
  <c r="H37" i="3"/>
  <c r="H34" i="3"/>
  <c r="O34" i="3"/>
  <c r="P34" i="3"/>
  <c r="Q34" i="3"/>
  <c r="R34" i="3"/>
  <c r="S34" i="3"/>
  <c r="T34" i="3"/>
  <c r="U34" i="3"/>
  <c r="W34" i="3"/>
  <c r="O35" i="3"/>
  <c r="P35" i="3"/>
  <c r="Q35" i="3"/>
  <c r="R35" i="3"/>
  <c r="S35" i="3"/>
  <c r="T35" i="3"/>
  <c r="U35" i="3"/>
  <c r="V35" i="3"/>
  <c r="W35" i="3"/>
  <c r="O36" i="3"/>
  <c r="P36" i="3"/>
  <c r="Q36" i="3"/>
  <c r="R36" i="3"/>
  <c r="S36" i="3"/>
  <c r="T36" i="3"/>
  <c r="U36" i="3"/>
  <c r="W36" i="3"/>
  <c r="O37" i="3"/>
  <c r="P37" i="3"/>
  <c r="Q37" i="3"/>
  <c r="R37" i="3"/>
  <c r="S37" i="3"/>
  <c r="T37" i="3"/>
  <c r="U37" i="3"/>
  <c r="W37" i="3"/>
  <c r="N37" i="3"/>
  <c r="N36" i="3"/>
  <c r="J37" i="3"/>
  <c r="J36" i="3"/>
  <c r="J18" i="4"/>
  <c r="J17" i="4"/>
  <c r="N34" i="3"/>
  <c r="R43" i="6"/>
  <c r="S43" i="6"/>
  <c r="T43" i="6"/>
  <c r="W43" i="6"/>
  <c r="X43" i="6"/>
  <c r="S44" i="6"/>
  <c r="W44" i="6"/>
  <c r="X44" i="6"/>
  <c r="R45" i="6"/>
  <c r="S45" i="6"/>
  <c r="T45" i="6"/>
  <c r="U45" i="6"/>
  <c r="V45" i="6"/>
  <c r="W45" i="6"/>
  <c r="X45" i="6"/>
  <c r="Q43" i="6"/>
  <c r="Q44" i="6"/>
  <c r="Q45" i="6"/>
  <c r="P16" i="4"/>
  <c r="Q16" i="4"/>
  <c r="R16" i="4"/>
  <c r="S16" i="4"/>
  <c r="T16" i="4"/>
  <c r="U16" i="4"/>
  <c r="V16" i="4"/>
  <c r="W16" i="4"/>
  <c r="P17" i="4"/>
  <c r="Q17" i="4"/>
  <c r="R17" i="4"/>
  <c r="S17" i="4"/>
  <c r="T17" i="4"/>
  <c r="U17" i="4"/>
  <c r="V17" i="4"/>
  <c r="W17" i="4"/>
  <c r="P18" i="4"/>
  <c r="Q18" i="4"/>
  <c r="R18" i="4"/>
  <c r="S18" i="4"/>
  <c r="T18" i="4"/>
  <c r="U18" i="4"/>
  <c r="V18" i="4"/>
  <c r="W18" i="4"/>
  <c r="O18" i="4"/>
  <c r="O17" i="4"/>
  <c r="N35" i="3"/>
  <c r="O27" i="7"/>
  <c r="O33" i="7" s="1"/>
  <c r="N27" i="7"/>
  <c r="M27" i="7"/>
  <c r="L27" i="7"/>
  <c r="L47" i="7" s="1"/>
  <c r="K27" i="7"/>
  <c r="J27" i="7"/>
  <c r="I27" i="7"/>
  <c r="H27" i="7"/>
  <c r="G27" i="7"/>
  <c r="O28" i="7"/>
  <c r="N28" i="7"/>
  <c r="M28" i="7"/>
  <c r="L28" i="7"/>
  <c r="K28" i="7"/>
  <c r="J28" i="7"/>
  <c r="I28" i="7"/>
  <c r="H28" i="7"/>
  <c r="H34" i="7" s="1"/>
  <c r="G28" i="7"/>
  <c r="F27" i="7"/>
  <c r="O26" i="7"/>
  <c r="N26" i="7"/>
  <c r="M26" i="7"/>
  <c r="M47" i="7" s="1"/>
  <c r="L26" i="7"/>
  <c r="K26" i="7"/>
  <c r="K47" i="7" s="1"/>
  <c r="J26" i="7"/>
  <c r="I26" i="7"/>
  <c r="H26" i="7"/>
  <c r="G26" i="7"/>
  <c r="F26" i="7"/>
  <c r="F28" i="7"/>
  <c r="O17" i="7"/>
  <c r="L17" i="7"/>
  <c r="K17" i="7"/>
  <c r="K25" i="7" s="1"/>
  <c r="K38" i="7" s="1"/>
  <c r="K43" i="7" s="1"/>
  <c r="J17" i="7"/>
  <c r="I17" i="7"/>
  <c r="H17" i="7"/>
  <c r="H25" i="7" s="1"/>
  <c r="G17" i="7"/>
  <c r="O16" i="7"/>
  <c r="L16" i="7"/>
  <c r="L24" i="7" s="1"/>
  <c r="K16" i="7"/>
  <c r="J16" i="7"/>
  <c r="J44" i="7" s="1"/>
  <c r="I16" i="7"/>
  <c r="H16" i="7"/>
  <c r="G16" i="7"/>
  <c r="O15" i="7"/>
  <c r="N15" i="7"/>
  <c r="M15" i="7"/>
  <c r="L15" i="7"/>
  <c r="L44" i="7" s="1"/>
  <c r="K15" i="7"/>
  <c r="J15" i="7"/>
  <c r="I15" i="7"/>
  <c r="H15" i="7"/>
  <c r="H23" i="7" s="1"/>
  <c r="H36" i="7" s="1"/>
  <c r="G15" i="7"/>
  <c r="F17" i="7"/>
  <c r="F16" i="7"/>
  <c r="F15" i="7"/>
  <c r="F44" i="7" s="1"/>
  <c r="C16" i="7"/>
  <c r="C24" i="7" s="1"/>
  <c r="O14" i="7"/>
  <c r="L14" i="7"/>
  <c r="K14" i="7"/>
  <c r="J14" i="7"/>
  <c r="I14" i="7"/>
  <c r="H14" i="7"/>
  <c r="H44" i="7" s="1"/>
  <c r="G14" i="7"/>
  <c r="G22" i="7" s="1"/>
  <c r="F14" i="7"/>
  <c r="B17" i="7"/>
  <c r="B16" i="7"/>
  <c r="B15" i="7"/>
  <c r="G47" i="7"/>
  <c r="N47" i="7"/>
  <c r="J45" i="7"/>
  <c r="G45" i="7"/>
  <c r="I45" i="7"/>
  <c r="K45" i="7"/>
  <c r="O45" i="7"/>
  <c r="K45" i="6"/>
  <c r="K44" i="6"/>
  <c r="K43" i="6"/>
  <c r="J16" i="4"/>
  <c r="P44" i="6"/>
  <c r="I31" i="7"/>
  <c r="K30" i="7"/>
  <c r="L30" i="7"/>
  <c r="M30" i="7"/>
  <c r="N30" i="7"/>
  <c r="N33" i="7" s="1"/>
  <c r="O30" i="7"/>
  <c r="H30" i="7"/>
  <c r="K29" i="7"/>
  <c r="K32" i="7" s="1"/>
  <c r="L29" i="7"/>
  <c r="M29" i="7"/>
  <c r="N29" i="7"/>
  <c r="N32" i="7" s="1"/>
  <c r="O29" i="7"/>
  <c r="I29" i="7"/>
  <c r="H31" i="7"/>
  <c r="H29" i="7"/>
  <c r="H32" i="7" s="1"/>
  <c r="G30" i="7"/>
  <c r="F31" i="7"/>
  <c r="F30" i="7"/>
  <c r="F29" i="7"/>
  <c r="F32" i="7" s="1"/>
  <c r="C31" i="7"/>
  <c r="C30" i="7"/>
  <c r="C48" i="7" s="1"/>
  <c r="C29" i="7"/>
  <c r="B31" i="7"/>
  <c r="B34" i="7" s="1"/>
  <c r="B30" i="7"/>
  <c r="B48" i="7" s="1"/>
  <c r="C28" i="7"/>
  <c r="C34" i="7" s="1"/>
  <c r="B28" i="7"/>
  <c r="B27" i="7"/>
  <c r="C27" i="7"/>
  <c r="C26" i="7"/>
  <c r="L48" i="7"/>
  <c r="O48" i="7"/>
  <c r="J48" i="7"/>
  <c r="G29" i="7"/>
  <c r="G31" i="7"/>
  <c r="P43" i="6"/>
  <c r="P45" i="6"/>
  <c r="O16" i="4"/>
  <c r="H18" i="4"/>
  <c r="H17" i="4"/>
  <c r="H16" i="4"/>
  <c r="K17" i="4"/>
  <c r="E27" i="7"/>
  <c r="E31" i="7"/>
  <c r="Q31" i="7" s="1"/>
  <c r="E29" i="7"/>
  <c r="E48" i="7" s="1"/>
  <c r="E30" i="7"/>
  <c r="Z43" i="6"/>
  <c r="Z45" i="6"/>
  <c r="K36" i="3"/>
  <c r="Y36" i="3" s="1"/>
  <c r="E16" i="7"/>
  <c r="Q16" i="7" s="1"/>
  <c r="M17" i="7"/>
  <c r="L36" i="3"/>
  <c r="M16" i="7"/>
  <c r="M14" i="7"/>
  <c r="O34" i="7"/>
  <c r="N34" i="7"/>
  <c r="M34" i="7"/>
  <c r="L34" i="7"/>
  <c r="K34" i="7"/>
  <c r="G34" i="7"/>
  <c r="M33" i="7"/>
  <c r="L33" i="7"/>
  <c r="K33" i="7"/>
  <c r="F33" i="7"/>
  <c r="O24" i="7"/>
  <c r="I24" i="7"/>
  <c r="H24" i="7"/>
  <c r="G24" i="7"/>
  <c r="O23" i="7"/>
  <c r="O36" i="7" s="1"/>
  <c r="N23" i="7"/>
  <c r="N36" i="7" s="1"/>
  <c r="N41" i="7" s="1"/>
  <c r="J23" i="7"/>
  <c r="J36" i="7" s="1"/>
  <c r="J41" i="7" s="1"/>
  <c r="I23" i="7"/>
  <c r="I36" i="7" s="1"/>
  <c r="I41" i="7" s="1"/>
  <c r="G23" i="7"/>
  <c r="G36" i="7"/>
  <c r="G41" i="7" s="1"/>
  <c r="M24" i="7"/>
  <c r="K18" i="4"/>
  <c r="K16" i="4"/>
  <c r="E28" i="7"/>
  <c r="E26" i="7"/>
  <c r="B26" i="7"/>
  <c r="B47" i="7" s="1"/>
  <c r="J25" i="7"/>
  <c r="I25" i="7"/>
  <c r="G25" i="7"/>
  <c r="F25" i="7"/>
  <c r="B25" i="7"/>
  <c r="I32" i="7"/>
  <c r="M32" i="7"/>
  <c r="M49" i="7" s="1"/>
  <c r="C32" i="7"/>
  <c r="K22" i="7"/>
  <c r="J22" i="7"/>
  <c r="M22" i="7"/>
  <c r="M35" i="7" s="1"/>
  <c r="O22" i="7"/>
  <c r="J33" i="7"/>
  <c r="K37" i="3"/>
  <c r="Y37" i="3" s="1"/>
  <c r="B45" i="7"/>
  <c r="V34" i="3"/>
  <c r="V36" i="3"/>
  <c r="N16" i="7"/>
  <c r="N14" i="7"/>
  <c r="V37" i="3"/>
  <c r="N17" i="7"/>
  <c r="N24" i="7"/>
  <c r="H38" i="7" l="1"/>
  <c r="H43" i="7" s="1"/>
  <c r="AB6" i="5"/>
  <c r="C18" i="7"/>
  <c r="C19" i="7"/>
  <c r="K59" i="5"/>
  <c r="K60" i="5"/>
  <c r="O37" i="7"/>
  <c r="O42" i="7" s="1"/>
  <c r="K34" i="3"/>
  <c r="D26" i="7"/>
  <c r="Q30" i="7"/>
  <c r="N48" i="7"/>
  <c r="F34" i="7"/>
  <c r="F49" i="7" s="1"/>
  <c r="G44" i="7"/>
  <c r="E17" i="7"/>
  <c r="Q17" i="7" s="1"/>
  <c r="Z6" i="5"/>
  <c r="AA6" i="5" s="1"/>
  <c r="Y3" i="3"/>
  <c r="Z3" i="3" s="1"/>
  <c r="M44" i="6"/>
  <c r="AB44" i="6" s="1"/>
  <c r="D31" i="7"/>
  <c r="P31" i="7" s="1"/>
  <c r="J32" i="7"/>
  <c r="J35" i="7" s="1"/>
  <c r="B38" i="7"/>
  <c r="B43" i="7" s="1"/>
  <c r="K44" i="7"/>
  <c r="C25" i="7"/>
  <c r="E24" i="7"/>
  <c r="E47" i="7"/>
  <c r="E15" i="7"/>
  <c r="Q15" i="7" s="1"/>
  <c r="D27" i="7"/>
  <c r="P27" i="7" s="1"/>
  <c r="Y45" i="6"/>
  <c r="I22" i="7"/>
  <c r="M23" i="7"/>
  <c r="L37" i="7"/>
  <c r="Q26" i="7"/>
  <c r="I33" i="7"/>
  <c r="I37" i="7" s="1"/>
  <c r="I42" i="7" s="1"/>
  <c r="Y43" i="6"/>
  <c r="X37" i="3"/>
  <c r="X36" i="3"/>
  <c r="X34" i="3"/>
  <c r="F45" i="7"/>
  <c r="L22" i="7"/>
  <c r="Q19" i="7"/>
  <c r="L25" i="7"/>
  <c r="L38" i="7" s="1"/>
  <c r="L43" i="7" s="1"/>
  <c r="J4" i="3"/>
  <c r="N22" i="7"/>
  <c r="Z44" i="6"/>
  <c r="X4" i="3"/>
  <c r="Y25" i="3"/>
  <c r="H47" i="7"/>
  <c r="J24" i="7"/>
  <c r="J46" i="7" s="1"/>
  <c r="K35" i="3"/>
  <c r="X35" i="3" s="1"/>
  <c r="N37" i="7"/>
  <c r="N42" i="7" s="1"/>
  <c r="B32" i="7"/>
  <c r="Q29" i="7"/>
  <c r="L23" i="7"/>
  <c r="L36" i="7" s="1"/>
  <c r="K24" i="7"/>
  <c r="K37" i="7" s="1"/>
  <c r="K42" i="7" s="1"/>
  <c r="G38" i="7"/>
  <c r="G43" i="7" s="1"/>
  <c r="E33" i="7"/>
  <c r="E37" i="7" s="1"/>
  <c r="C33" i="7"/>
  <c r="X3" i="3"/>
  <c r="Y6" i="5"/>
  <c r="L16" i="4"/>
  <c r="D16" i="7"/>
  <c r="P16" i="7" s="1"/>
  <c r="H48" i="7"/>
  <c r="B14" i="7"/>
  <c r="M37" i="7"/>
  <c r="M42" i="7" s="1"/>
  <c r="F23" i="7"/>
  <c r="F36" i="7" s="1"/>
  <c r="F41" i="7" s="1"/>
  <c r="G48" i="7"/>
  <c r="O47" i="7"/>
  <c r="E14" i="7"/>
  <c r="E22" i="7" s="1"/>
  <c r="H22" i="7"/>
  <c r="H35" i="7" s="1"/>
  <c r="O32" i="7"/>
  <c r="O35" i="7" s="1"/>
  <c r="AA36" i="3"/>
  <c r="F48" i="7"/>
  <c r="M48" i="7"/>
  <c r="F47" i="7"/>
  <c r="Z9" i="5"/>
  <c r="AA9" i="5" s="1"/>
  <c r="C38" i="7"/>
  <c r="I35" i="7"/>
  <c r="I46" i="7"/>
  <c r="M46" i="7"/>
  <c r="M36" i="7"/>
  <c r="M41" i="7"/>
  <c r="N35" i="7"/>
  <c r="K35" i="7"/>
  <c r="K49" i="7"/>
  <c r="D19" i="7"/>
  <c r="P19" i="7" s="1"/>
  <c r="M60" i="5"/>
  <c r="D18" i="7"/>
  <c r="M59" i="5"/>
  <c r="D14" i="7"/>
  <c r="L35" i="3"/>
  <c r="AA3" i="3"/>
  <c r="D15" i="7"/>
  <c r="L34" i="3"/>
  <c r="C49" i="7"/>
  <c r="C37" i="7"/>
  <c r="N49" i="7"/>
  <c r="N44" i="7"/>
  <c r="L32" i="7"/>
  <c r="L49" i="7" s="1"/>
  <c r="B33" i="7"/>
  <c r="B49" i="7" s="1"/>
  <c r="I34" i="7"/>
  <c r="I38" i="7" s="1"/>
  <c r="I43" i="7" s="1"/>
  <c r="G32" i="7"/>
  <c r="J47" i="7"/>
  <c r="Z7" i="5"/>
  <c r="AA7" i="5" s="1"/>
  <c r="E32" i="7"/>
  <c r="D28" i="7"/>
  <c r="O25" i="7"/>
  <c r="O38" i="7" s="1"/>
  <c r="O43" i="7" s="1"/>
  <c r="M44" i="7"/>
  <c r="L42" i="7"/>
  <c r="F24" i="7"/>
  <c r="F37" i="7" s="1"/>
  <c r="F42" i="7" s="1"/>
  <c r="N25" i="7"/>
  <c r="N38" i="7" s="1"/>
  <c r="N43" i="7" s="1"/>
  <c r="G46" i="7"/>
  <c r="L18" i="4"/>
  <c r="O41" i="7"/>
  <c r="L41" i="7"/>
  <c r="J34" i="7"/>
  <c r="J38" i="7" s="1"/>
  <c r="J43" i="7" s="1"/>
  <c r="M43" i="6"/>
  <c r="AB43" i="6" s="1"/>
  <c r="AB7" i="5"/>
  <c r="AA37" i="3"/>
  <c r="O46" i="7"/>
  <c r="E34" i="7"/>
  <c r="K23" i="7"/>
  <c r="D29" i="7"/>
  <c r="D32" i="7" s="1"/>
  <c r="D20" i="7"/>
  <c r="P20" i="7" s="1"/>
  <c r="Q18" i="7"/>
  <c r="Q28" i="7"/>
  <c r="H41" i="7"/>
  <c r="G33" i="7"/>
  <c r="G37" i="7" s="1"/>
  <c r="G42" i="7" s="1"/>
  <c r="M45" i="6"/>
  <c r="AB45" i="6" s="1"/>
  <c r="C47" i="7"/>
  <c r="L45" i="7"/>
  <c r="I47" i="7"/>
  <c r="M61" i="5"/>
  <c r="Q14" i="7"/>
  <c r="E45" i="7"/>
  <c r="Q21" i="7"/>
  <c r="H33" i="7"/>
  <c r="H37" i="7" s="1"/>
  <c r="K48" i="7"/>
  <c r="I44" i="7"/>
  <c r="M62" i="5"/>
  <c r="O44" i="7"/>
  <c r="F22" i="7"/>
  <c r="Q22" i="7" s="1"/>
  <c r="Q27" i="7"/>
  <c r="H46" i="7"/>
  <c r="P26" i="7"/>
  <c r="D21" i="7"/>
  <c r="AA4" i="3" l="1"/>
  <c r="C14" i="7"/>
  <c r="J34" i="3"/>
  <c r="J35" i="3"/>
  <c r="AA35" i="3" s="1"/>
  <c r="C15" i="7"/>
  <c r="C23" i="7" s="1"/>
  <c r="C36" i="7" s="1"/>
  <c r="C41" i="7" s="1"/>
  <c r="J37" i="7"/>
  <c r="J42" i="7" s="1"/>
  <c r="O49" i="7"/>
  <c r="D34" i="7"/>
  <c r="P34" i="7" s="1"/>
  <c r="F38" i="7"/>
  <c r="F43" i="7" s="1"/>
  <c r="M40" i="7"/>
  <c r="C45" i="7"/>
  <c r="E25" i="7"/>
  <c r="Y34" i="3"/>
  <c r="Y4" i="3"/>
  <c r="Z4" i="3" s="1"/>
  <c r="B44" i="7"/>
  <c r="B22" i="7"/>
  <c r="L46" i="7"/>
  <c r="D33" i="7"/>
  <c r="P33" i="7" s="1"/>
  <c r="D47" i="7"/>
  <c r="P28" i="7"/>
  <c r="AA34" i="3"/>
  <c r="P17" i="7"/>
  <c r="Y35" i="3"/>
  <c r="E23" i="7"/>
  <c r="Q23" i="7" s="1"/>
  <c r="E44" i="7"/>
  <c r="P32" i="7"/>
  <c r="H42" i="7"/>
  <c r="H40" i="7"/>
  <c r="Q37" i="7"/>
  <c r="E42" i="7"/>
  <c r="Q34" i="7"/>
  <c r="J49" i="7"/>
  <c r="D45" i="7"/>
  <c r="P18" i="7"/>
  <c r="L35" i="7"/>
  <c r="L40" i="7" s="1"/>
  <c r="H49" i="7"/>
  <c r="Q25" i="7"/>
  <c r="C43" i="7"/>
  <c r="O40" i="7"/>
  <c r="C42" i="7"/>
  <c r="B37" i="7"/>
  <c r="E38" i="7"/>
  <c r="D25" i="7"/>
  <c r="P21" i="7"/>
  <c r="D24" i="7"/>
  <c r="I49" i="7"/>
  <c r="D48" i="7"/>
  <c r="P29" i="7"/>
  <c r="G49" i="7"/>
  <c r="I40" i="7"/>
  <c r="F46" i="7"/>
  <c r="F35" i="7"/>
  <c r="F40" i="7" s="1"/>
  <c r="E36" i="7"/>
  <c r="E41" i="7" s="1"/>
  <c r="N40" i="7"/>
  <c r="D22" i="7"/>
  <c r="D44" i="7"/>
  <c r="P14" i="7"/>
  <c r="K36" i="7"/>
  <c r="K40" i="7" s="1"/>
  <c r="K46" i="7"/>
  <c r="E49" i="7"/>
  <c r="Q32" i="7"/>
  <c r="E35" i="7"/>
  <c r="Q33" i="7"/>
  <c r="D23" i="7"/>
  <c r="P15" i="7"/>
  <c r="N46" i="7"/>
  <c r="G35" i="7"/>
  <c r="G40" i="7" s="1"/>
  <c r="Q24" i="7"/>
  <c r="B46" i="7" l="1"/>
  <c r="B35" i="7"/>
  <c r="J40" i="7"/>
  <c r="E46" i="7"/>
  <c r="D49" i="7"/>
  <c r="C22" i="7"/>
  <c r="C44" i="7"/>
  <c r="P25" i="7"/>
  <c r="D38" i="7"/>
  <c r="E43" i="7"/>
  <c r="Q38" i="7"/>
  <c r="K41" i="7"/>
  <c r="B40" i="7"/>
  <c r="B42" i="7"/>
  <c r="Q36" i="7"/>
  <c r="P23" i="7"/>
  <c r="D36" i="7"/>
  <c r="P36" i="7" s="1"/>
  <c r="D37" i="7"/>
  <c r="P24" i="7"/>
  <c r="E40" i="7"/>
  <c r="Q35" i="7"/>
  <c r="D35" i="7"/>
  <c r="D46" i="7"/>
  <c r="P22" i="7"/>
  <c r="C35" i="7" l="1"/>
  <c r="C40" i="7" s="1"/>
  <c r="C46" i="7"/>
  <c r="D41" i="7"/>
  <c r="P37" i="7"/>
  <c r="D42" i="7"/>
  <c r="D43" i="7"/>
  <c r="P38" i="7"/>
  <c r="D40" i="7"/>
  <c r="P35" i="7"/>
</calcChain>
</file>

<file path=xl/sharedStrings.xml><?xml version="1.0" encoding="utf-8"?>
<sst xmlns="http://schemas.openxmlformats.org/spreadsheetml/2006/main" count="1213" uniqueCount="617">
  <si>
    <t>Podsumowanie naboru:</t>
  </si>
  <si>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</si>
  <si>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</si>
  <si>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</si>
  <si>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</si>
  <si>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</si>
  <si>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</si>
  <si>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</si>
  <si>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Długość odcinka (w km)</t>
  </si>
  <si>
    <t>Ogółem wartość projektu  (w zł)</t>
  </si>
  <si>
    <t>Wnioskowana kwota dofinansowania (w zł)</t>
  </si>
  <si>
    <t>% dofinansowania</t>
  </si>
  <si>
    <t>Kwota dofinansowania w podziale na lata</t>
  </si>
  <si>
    <t>Deklarowana kwota środków własnych (w zł)</t>
  </si>
  <si>
    <t>x</t>
  </si>
  <si>
    <t>Powiat</t>
  </si>
  <si>
    <t>Wnioskowana kwota dofinansowania
(w zł)</t>
  </si>
  <si>
    <t>Wnioskowana kwota dofinansowania
 (w zł)</t>
  </si>
  <si>
    <t>Wartość zadań ogółem</t>
  </si>
  <si>
    <t>Deklarowana kwota środków własnych</t>
  </si>
  <si>
    <t>Kwota dofinasowania ogółem</t>
  </si>
  <si>
    <t>Okres realizacji zadania</t>
  </si>
  <si>
    <t>B - budowa (rozbudowa), P - przebudowa, R - remont</t>
  </si>
  <si>
    <t>kolorem czerwonym oznaczono zadania wieloletnie</t>
  </si>
  <si>
    <t>Rodzaj zadania</t>
  </si>
  <si>
    <r>
      <t>Okres realizacji zadania</t>
    </r>
    <r>
      <rPr>
        <b/>
        <vertAlign val="superscript"/>
        <sz val="8"/>
        <color indexed="8"/>
        <rFont val="Arial"/>
        <family val="2"/>
        <charset val="238"/>
      </rPr>
      <t/>
    </r>
  </si>
  <si>
    <t>spr-lata</t>
  </si>
  <si>
    <t>spr-procent</t>
  </si>
  <si>
    <t>spr-dof</t>
  </si>
  <si>
    <t>spr-montaż</t>
  </si>
  <si>
    <t>TERC</t>
  </si>
  <si>
    <t>Liczba zadań</t>
  </si>
  <si>
    <t>N - zadanie nowe, W - nowe zadanie wieloletnie</t>
  </si>
  <si>
    <t>powiatowe - lista podstawowa, z tego:</t>
  </si>
  <si>
    <t>kontynuowane zadania wieloletnie</t>
  </si>
  <si>
    <t>nowe zadania jednoroczne</t>
  </si>
  <si>
    <t>nowe zadania wieloletnie</t>
  </si>
  <si>
    <t>gminne - lista podstawowa, z tego:</t>
  </si>
  <si>
    <t>RAZEM listy podstawowe, z tego:</t>
  </si>
  <si>
    <t>N - nowe zadanie jednoroczne, K - kontynuowane zadanie wieloletnie z wcześniejszego naboru, W - nowe zadanie wieloletnie</t>
  </si>
  <si>
    <t>Zadanie nowe/kontynuowane/wieloletnie [N/K/W]</t>
  </si>
  <si>
    <t>RAZEM, z tego:</t>
  </si>
  <si>
    <t>K</t>
  </si>
  <si>
    <t>B</t>
  </si>
  <si>
    <t>P</t>
  </si>
  <si>
    <t>GMINA MIEDŹNO</t>
  </si>
  <si>
    <t>mikołowski</t>
  </si>
  <si>
    <t>kłobucki</t>
  </si>
  <si>
    <t>wodzisławski</t>
  </si>
  <si>
    <t>GMINA GODÓW</t>
  </si>
  <si>
    <t>bielski</t>
  </si>
  <si>
    <t>zawierciański</t>
  </si>
  <si>
    <t>raciborski</t>
  </si>
  <si>
    <t>myszkowski</t>
  </si>
  <si>
    <t>tarnogórski</t>
  </si>
  <si>
    <t>będziński</t>
  </si>
  <si>
    <t>cieszyński</t>
  </si>
  <si>
    <t>Bytom</t>
  </si>
  <si>
    <t>lubliniecki</t>
  </si>
  <si>
    <t>bieruńsko-lędziński</t>
  </si>
  <si>
    <t>częstochowski</t>
  </si>
  <si>
    <t>gliwicki</t>
  </si>
  <si>
    <t>pszczyński</t>
  </si>
  <si>
    <t>2461011</t>
  </si>
  <si>
    <t>Bielsko-Biała</t>
  </si>
  <si>
    <t>Siemianowice Śląskie</t>
  </si>
  <si>
    <t>Sosnowiec</t>
  </si>
  <si>
    <t>Świętochłowice</t>
  </si>
  <si>
    <t>2403072</t>
  </si>
  <si>
    <t>2406042</t>
  </si>
  <si>
    <t>2407072</t>
  </si>
  <si>
    <t>2413031</t>
  </si>
  <si>
    <t>2413041</t>
  </si>
  <si>
    <t>2415052</t>
  </si>
  <si>
    <t>RAZEM listy rezerwowe, z tego:</t>
  </si>
  <si>
    <t>RAZEM listy, z tego:</t>
  </si>
  <si>
    <t>Zadanie nowe/wieloletnie [N/W]</t>
  </si>
  <si>
    <t>517/20</t>
  </si>
  <si>
    <t>447/20</t>
  </si>
  <si>
    <t>514/20</t>
  </si>
  <si>
    <t>MIASTO ŚWIĘTOCHŁOWICE</t>
  </si>
  <si>
    <t>POWIAT PSZCZYŃSKI</t>
  </si>
  <si>
    <t>Przebudowa drogi powiatowej 4424 S na długości 3459 mb w miejscowości Rudzica - Międzyrzecze Dolne - Międzyrzecze Górne</t>
  </si>
  <si>
    <t>Przebudowa układu komunikacyjnego w ciągu ul. Łagiewnickiej w Świętochłowicach wraz z przebudową infrastruktury tramwajowej</t>
  </si>
  <si>
    <t xml:space="preserve">Przebudowa drogi powiatowej nr 4103S tj. ul. Pawiej w Wiśle Małej i ul. Jedności w Studzionce - etap II </t>
  </si>
  <si>
    <t>czerwiec 2021 - październik 2023</t>
  </si>
  <si>
    <t>431/20</t>
  </si>
  <si>
    <t>516/20</t>
  </si>
  <si>
    <t>481/20</t>
  </si>
  <si>
    <t>MIASTO CZĘSTOCHOWA</t>
  </si>
  <si>
    <t>Przebudowa drogi powiatowej nr 3512S (ul. Raciborska) Bełsznica-Rogów</t>
  </si>
  <si>
    <t>Przebudowa ciągu dróg powiatowych 4489 S oraz 4488 S na długości 2415 mb w Dankowicach i Starej Wsi</t>
  </si>
  <si>
    <t>Rozbudowa ul. Jesiennej od ul. Rydza-Śmigłego do Al. 11-go Listopada w Częstochowie</t>
  </si>
  <si>
    <t>469/20</t>
  </si>
  <si>
    <t>482/20</t>
  </si>
  <si>
    <t>549/20</t>
  </si>
  <si>
    <t>559/20</t>
  </si>
  <si>
    <t>Rozbudowa ul. Kojkowickiej w Puńcowie na odcinku 1,7 km wraz z przebudową mostu</t>
  </si>
  <si>
    <t>Rozbudowa ul. Łowieckiej w Bielsku-Białej</t>
  </si>
  <si>
    <t xml:space="preserve">Rozbudowa układu drogowego w rejonie ulic Królika, Szymały, Rymera w Tarnowskich Górach - etap C i D </t>
  </si>
  <si>
    <t>Budowa  drogi - połączenia ulicy Szybowej z Olszyńską w Gminie Godów - odcinek 594 mb.</t>
  </si>
  <si>
    <t>GMINA GOLESZÓW</t>
  </si>
  <si>
    <t xml:space="preserve">GMINA TARNOWSKIE GÓRY </t>
  </si>
  <si>
    <t>446/20</t>
  </si>
  <si>
    <t>501/20</t>
  </si>
  <si>
    <t>419/20</t>
  </si>
  <si>
    <t>GMINA RADZIONKÓW</t>
  </si>
  <si>
    <t>Przebudowa wraz z rozbudową układu komunikacyjnego ul. Przemysłowej (wewnętrznej) wraz z połączeniem do drogi wojewódzkiej DW902 (DTŚ)</t>
  </si>
  <si>
    <t>Przebudowa ul. M.Dąbrowskiej w Radzionkowie (na odcinku od skrzyżowania z ul. Wspólną do skrzyżowania z ul. N.Żołnierza)</t>
  </si>
  <si>
    <t>Rozbudowa dróg gminnych: 656040 S ul. Głównej, ul. ks. A. Morawca, 656044 S ul. Wesołej, ul. Nadrzecznej, 656040 S. ul. Sosnowej, 656041 S ul. Dębowej i Brzozowej w miejscowości Borowa gm. Miedźno</t>
  </si>
  <si>
    <t>582/20</t>
  </si>
  <si>
    <t>Przebudowa dróg gminnych - ulicy Dębowej, Kanuskiej, Wiejskiej i Granicznej w Łagiewnikach Wielkich i Dralinach</t>
  </si>
  <si>
    <t>lipiec 2021 - wrzesień 2023</t>
  </si>
  <si>
    <t>październik 2021 - lipiec 2023</t>
  </si>
  <si>
    <t>lipiec 2021 - lipiec 2023</t>
  </si>
  <si>
    <t>listopad 2021 - styczeń 2023</t>
  </si>
  <si>
    <t>grudzień 2021 - wrzesień 2026</t>
  </si>
  <si>
    <t>grudzień 2021 - maj 2023</t>
  </si>
  <si>
    <t>sierpień 2021 - maja 2023</t>
  </si>
  <si>
    <t>wrzesień 2021 - sierpień 2023</t>
  </si>
  <si>
    <t>marzec 2021 - styczeń 2025</t>
  </si>
  <si>
    <t>Lista zadań rekomendowanych do dofinansowania w ramach Rządowego Funduszu Rozwoju Dróg</t>
  </si>
  <si>
    <t xml:space="preserve">POWIAT WODZISŁAWSKI
</t>
  </si>
  <si>
    <t xml:space="preserve">POWIAT BIELSKI
</t>
  </si>
  <si>
    <t xml:space="preserve">MIASTO ŚWIĘTOCHŁOWICE </t>
  </si>
  <si>
    <t xml:space="preserve">GMINA PAWONKÓW </t>
  </si>
  <si>
    <t>MIASTO BIELSKO-BIAŁA</t>
  </si>
  <si>
    <t>rybnicki</t>
  </si>
  <si>
    <t>Rybnik</t>
  </si>
  <si>
    <t>Chorzów</t>
  </si>
  <si>
    <t>Ruda Śląska</t>
  </si>
  <si>
    <t>Dąbrowa Górnicza</t>
  </si>
  <si>
    <t>Częstochowa</t>
  </si>
  <si>
    <t>2401</t>
  </si>
  <si>
    <t>2402</t>
  </si>
  <si>
    <t>2403</t>
  </si>
  <si>
    <t>2404</t>
  </si>
  <si>
    <t>2405</t>
  </si>
  <si>
    <t>2408</t>
  </si>
  <si>
    <t>2409</t>
  </si>
  <si>
    <t>2410</t>
  </si>
  <si>
    <t>2413</t>
  </si>
  <si>
    <t>2415</t>
  </si>
  <si>
    <t>2416</t>
  </si>
  <si>
    <t>2417</t>
  </si>
  <si>
    <t>Piekary Śląskie</t>
  </si>
  <si>
    <t>Zabrze</t>
  </si>
  <si>
    <t>czerwiec 2021 - wrzesień 2023</t>
  </si>
  <si>
    <t>marzec 2021 - grudzień 2024</t>
  </si>
  <si>
    <t>lipiec 2021 - czerwiec 2023</t>
  </si>
  <si>
    <t>marzec 2021 - kwiecień 2023</t>
  </si>
  <si>
    <t>742/21</t>
  </si>
  <si>
    <t>W</t>
  </si>
  <si>
    <t>Przebudowa drogi powiatowej nr 4441S Czechowice-Dziedzice-Kaniów, na długości 492 mb w Czechowicach Dziedzicach</t>
  </si>
  <si>
    <t>lipiec 2022-lipiec 2023</t>
  </si>
  <si>
    <t>815/21</t>
  </si>
  <si>
    <t xml:space="preserve">POWIAT RACIBORSKI </t>
  </si>
  <si>
    <t>Przebudowa drogi powiatowej nr 3506S na odcinku od skrzyżowania z DW 916 do skrzyżowania z DP 3528S w Krzanowicach oraz remont od skrzyżowania z DP 3528S do skrzyżowania z DW 917 i przebudowa drogi powiatowej nr 3529 S na odcinku od DK 45 w Tworkowie do początku obszaru zabudowanego Borucina</t>
  </si>
  <si>
    <t>czerwiec 2022-maj 2024</t>
  </si>
  <si>
    <t>790/21</t>
  </si>
  <si>
    <t>MIASTO MYSŁOWICE</t>
  </si>
  <si>
    <t>Przebudowa ulicy Długiej w Mysłowicach - etap I</t>
  </si>
  <si>
    <t>p</t>
  </si>
  <si>
    <t>sierpień 2022-lipiec 2024</t>
  </si>
  <si>
    <t>838/21</t>
  </si>
  <si>
    <t>MIASTO DĄBROWA GÓRNICZA</t>
  </si>
  <si>
    <t>Przebudowa pasa drogowego ulicy Staszica i Oddziału A.K. Ordona w Dąbrowie Górniczej</t>
  </si>
  <si>
    <t>lipiec 2022-grudzień 2023</t>
  </si>
  <si>
    <t>821/21</t>
  </si>
  <si>
    <t>POWIAT ZAWIERCIAŃSKI</t>
  </si>
  <si>
    <t>Przebudowa dróg powiatowych nr 1767 S i 1776 S w miejscowościach Wólka Ołudzka, Jeziorowice, Otola, Wola Libertowska i Żarnowiec</t>
  </si>
  <si>
    <t>czerwiec 2022-listopad 2023</t>
  </si>
  <si>
    <t>758/21</t>
  </si>
  <si>
    <t>POWIAT WODZISŁAWSKI</t>
  </si>
  <si>
    <t>Przebudowa drogi powiatowej nr 5020S (ul. Czarnieckiego) w Wodzisławiu Śląskim</t>
  </si>
  <si>
    <t>lipiec  2022-listopad 2023</t>
  </si>
  <si>
    <t>816/21</t>
  </si>
  <si>
    <t>POWIAT CZĘSTOCHOWSKI</t>
  </si>
  <si>
    <t>Przebudowa drogi powiatowej nr 1072 S w miejscowości Stary Broniszew, gmina Mykanów</t>
  </si>
  <si>
    <t>kwiecień 2022-grudzień 2024</t>
  </si>
  <si>
    <t>799/21</t>
  </si>
  <si>
    <t>POWIAT RACIBORSKI</t>
  </si>
  <si>
    <t>Przebudowa drogi powiatowej nr 3548S w Raciborzu od Placu Konstytucji 3 Maja do ul. Gwiaździstej, od ul. Wandy do rejonu skrzyżowania z ul. Sejmową i od skrzyżowania z ul. Węgierską do działki nr 106 oraz rozbudowa drogi powiatowej nr 3548S w Raciborzu od działki nr 59 do drogi wojewódzkiej nr 416</t>
  </si>
  <si>
    <t>czerwiec 2022-grudzień 2023</t>
  </si>
  <si>
    <t>805/21</t>
  </si>
  <si>
    <t>Przebudowa dróg powiatowych nr 4101S, 4105S oraz 4106S tj. ul. Zjednoczenia i Pszczyńskiej w Pawłowicach</t>
  </si>
  <si>
    <t>grudzień 2022-listopad 2024</t>
  </si>
  <si>
    <t>743/21</t>
  </si>
  <si>
    <t>GMINA BESTWINA</t>
  </si>
  <si>
    <t>2402022</t>
  </si>
  <si>
    <t>Przebudowa ul. Sportowej w Bestwince</t>
  </si>
  <si>
    <t>kwiecień 2022-wrzesień 2023</t>
  </si>
  <si>
    <t>792/21</t>
  </si>
  <si>
    <t>GMINA MYSZKÓW</t>
  </si>
  <si>
    <t>2409011</t>
  </si>
  <si>
    <t>Rozbudowa drogi w ulicy Zamenhoffa wraz z budową kanalizacji sanitarnej i deszczowej w Myszkowie</t>
  </si>
  <si>
    <t>maj 2022-listopad 2023</t>
  </si>
  <si>
    <t>701/21</t>
  </si>
  <si>
    <t>GMINA POPÓW</t>
  </si>
  <si>
    <t>Rozbudowa ulicy Turystycznej i Sosnowej w miejscowości Zawady, gmina Popów</t>
  </si>
  <si>
    <t>kwiecień 2022-grudzień 2023</t>
  </si>
  <si>
    <t>754/21</t>
  </si>
  <si>
    <t>GMINA TARNOWSKIE GÓRY</t>
  </si>
  <si>
    <t>Rozbudowa ul. Polnej w Tarnowskich Górach</t>
  </si>
  <si>
    <t>styczeń 2022-grudzień 2023</t>
  </si>
  <si>
    <t>794/21</t>
  </si>
  <si>
    <t>Przebudowa ul. Artylerzystów w Radzionkowie</t>
  </si>
  <si>
    <t>maj 2022-lipiec 2023</t>
  </si>
  <si>
    <t>796/21</t>
  </si>
  <si>
    <t>GMINA PSZÓW</t>
  </si>
  <si>
    <t>2415011</t>
  </si>
  <si>
    <t>Remont ulicy Cisowej i ulicy Łanowej w Pszowie</t>
  </si>
  <si>
    <t>R</t>
  </si>
  <si>
    <t>723/21</t>
  </si>
  <si>
    <t>GMINA ŁAZISKA GÓRNE</t>
  </si>
  <si>
    <t>2408011</t>
  </si>
  <si>
    <t>Budowa drogi ul. Bażantów w Łaziskach Górnych wraz z oświetleniem ulicznym i odwodnieniem drogi</t>
  </si>
  <si>
    <t>787/21</t>
  </si>
  <si>
    <t>GMINA RACIBÓRZ</t>
  </si>
  <si>
    <t>2411011</t>
  </si>
  <si>
    <t>Przebudowa ul. Bolesława Prusa i ul. Słonecznej w Raciborzu</t>
  </si>
  <si>
    <t>kwiecień 2022-maj 2023</t>
  </si>
  <si>
    <t>735/21</t>
  </si>
  <si>
    <t>MIASTO RUDA ŚLĄSKA</t>
  </si>
  <si>
    <t>2472011</t>
  </si>
  <si>
    <t>Przebudowa dróg gminnych ul. Dworcowej (nr 172008S) i ul. Przedtorze (nr 172006S) w Rudzie Śląskiej</t>
  </si>
  <si>
    <t>październik 2022-październik  2023</t>
  </si>
  <si>
    <t>747/21</t>
  </si>
  <si>
    <t>GMINA OLSZTYN</t>
  </si>
  <si>
    <t>2404122</t>
  </si>
  <si>
    <t>Budowa drogi gminnej w miejscowości Biskupice-gmina Olsztyn do granic miejscowości Choroń - gmina Poraj</t>
  </si>
  <si>
    <t>lipiec 2022-lipiec 2024</t>
  </si>
  <si>
    <t>811/21</t>
  </si>
  <si>
    <t>GMINA PORAJ</t>
  </si>
  <si>
    <t>2409042</t>
  </si>
  <si>
    <t>Budowa drogi gminnej w miejscowości Choroń-gmina Poraj do granicy miejscowości Biskupice - gmina Olsztyn</t>
  </si>
  <si>
    <t>841/21</t>
  </si>
  <si>
    <t>MIASTO CHORZÓW</t>
  </si>
  <si>
    <t>2463011</t>
  </si>
  <si>
    <t>Przebudowa ul. Władysława Truchana na odcinku od ul. Sienkiewicza do ul. Strzelców Bytomskich w Chorzowie</t>
  </si>
  <si>
    <t>czerwiec 2022-październik 2024</t>
  </si>
  <si>
    <t>856/21</t>
  </si>
  <si>
    <t>MIASTO BYTOM</t>
  </si>
  <si>
    <t>2462011</t>
  </si>
  <si>
    <t>Przebudowa ulicy Piekarskiej w związku z planowaną przez Tramwaje Śląskie S.A. przebudową torowiska tramwajowego w Bytomiu</t>
  </si>
  <si>
    <t>styczeń 2022-listopad 2023</t>
  </si>
  <si>
    <t>GMINA OŻAROWICE</t>
  </si>
  <si>
    <t>2413062</t>
  </si>
  <si>
    <t>Przebudowa drogi gminnej nr 687039 S (ul. Żubrza, Kolejowa, Wolności)</t>
  </si>
  <si>
    <t>marzec 2022-listopad 2023</t>
  </si>
  <si>
    <t>POWIAT BIELSKI</t>
  </si>
  <si>
    <t>POWIAT MYSZKOWSKI</t>
  </si>
  <si>
    <t>MIASTO JASTRZĘBIE ZDRÓJ</t>
  </si>
  <si>
    <t>MIASTO JAWORZNO</t>
  </si>
  <si>
    <t>POWIAT TARNOGÓRSKI</t>
  </si>
  <si>
    <t>POWIAT RYBNICKI</t>
  </si>
  <si>
    <t>POWIAT MIKOŁOWSKI</t>
  </si>
  <si>
    <t>POWIAT GLIWICKI</t>
  </si>
  <si>
    <t>POWIAT ŻYWIECKI</t>
  </si>
  <si>
    <t>MIASTO ŻORY</t>
  </si>
  <si>
    <t>POWIAT BĘDZIŃSKI</t>
  </si>
  <si>
    <t>POWIAT CIESZYŃSKI</t>
  </si>
  <si>
    <t>955/22</t>
  </si>
  <si>
    <t>956/22</t>
  </si>
  <si>
    <t>905/22</t>
  </si>
  <si>
    <t>931/22</t>
  </si>
  <si>
    <t>935/22</t>
  </si>
  <si>
    <t>924/22</t>
  </si>
  <si>
    <t>960/22</t>
  </si>
  <si>
    <t>1000/22</t>
  </si>
  <si>
    <t>989/22</t>
  </si>
  <si>
    <t>921/22</t>
  </si>
  <si>
    <t>954/22</t>
  </si>
  <si>
    <t>934/22</t>
  </si>
  <si>
    <t>937/22</t>
  </si>
  <si>
    <t>982/22</t>
  </si>
  <si>
    <t>959/22</t>
  </si>
  <si>
    <t>958/22</t>
  </si>
  <si>
    <t>966/22</t>
  </si>
  <si>
    <t>Przebudowa drogi powiatowej 4116S ul. Legionów w Czechowicach-Dziedzicach na odcinku od ul. Lipowskiej do granicy Bielska-Białej</t>
  </si>
  <si>
    <t>Przebudowa drogi powiatowej nr 4444S Czechowice-Bestwina-Dankowice-Jawiszowice na długości 1881 mb w Dankowicach</t>
  </si>
  <si>
    <t xml:space="preserve">Przebudowa drogi powiatowej od ronda w m. Postęp do ronda w m. Myszków - Mrzygłód na odcinku długości ok. 8,5 km - Usprawnienie i poprawa bezpieczeństwa ruchu drogowego i pieszych </t>
  </si>
  <si>
    <t>Przebudowa ul. Jagiełły w Jastrzębiu-Zdroju</t>
  </si>
  <si>
    <t>Przebudowa ul. Szczakowskiej 6800 S wraz z budową ronda w Jaworznie</t>
  </si>
  <si>
    <t>Przebudowa DP3224S ulica Mikulczycka w Świętoszowicach</t>
  </si>
  <si>
    <t>Przebudowa ul. Zebrzydowickiej w Pielgrzymowicach na odcinku od mostu nad rzeką Pielgrzymówką do granicy Powiatu Pszczyńskiego</t>
  </si>
  <si>
    <t>Przebudowa drogi powiatowej nr 1770 S - Etap I</t>
  </si>
  <si>
    <t>Przebudowa drogi powiatowej nr 1029 S w miejscowości Garnek, gmina Kłomnice</t>
  </si>
  <si>
    <t>Przebudowa drogi powiatowej nr 5621S - ulica Odrodzenia w Dębieńsku</t>
  </si>
  <si>
    <t>Przebudowa ul. Pszczyńskiej w Mikołowie - etap II</t>
  </si>
  <si>
    <t>Rozbudowa drogi powiatowej Nr 2927S ul. Olchowa w Żernicy</t>
  </si>
  <si>
    <t>Przebudowa oraz remont drogi powiatowej nr 1435 S Cięcina-Węgierska Górka-Milówka w miejscowości Cięcina</t>
  </si>
  <si>
    <t>Przebudowa drogi Al. Jana Pawła II w Żorach wraz z przebudową sieci elektroenergetycznej (oświetlenie)</t>
  </si>
  <si>
    <t>Przebudowa drogi powiatowej 4803S - ul. Bohaterów w Siewierzu</t>
  </si>
  <si>
    <t>Przebudowa drogi powiatowej 4721S - ul. Zagórska w Będzinie</t>
  </si>
  <si>
    <t>Rozbudowa odcinków dróg powiatowych 2623 S (ul. Katowicka) i 2624 S (ul. Cieszyńska) wraz z ich skrzyżowaniem w miejscowości Pogwizdów</t>
  </si>
  <si>
    <t>N</t>
  </si>
  <si>
    <t>czerwiec 2023-listopad 2024</t>
  </si>
  <si>
    <t>maj 2023-sierpień 2024</t>
  </si>
  <si>
    <t>luty 2023-czerwiec 2024</t>
  </si>
  <si>
    <t>marzec 2023-listopad 2023</t>
  </si>
  <si>
    <t>marzec 2023-październik 2025</t>
  </si>
  <si>
    <t>lipiec 2023-październik 2025</t>
  </si>
  <si>
    <t>czerwiec 2023-październik 2024</t>
  </si>
  <si>
    <t>kwiecień 2023-listopad 2024</t>
  </si>
  <si>
    <t>styczeń 2023-grudzień 2024</t>
  </si>
  <si>
    <t>sierpień 2023-czerwiec 2024</t>
  </si>
  <si>
    <t>luty 2023-grudzień 2023</t>
  </si>
  <si>
    <t>kwiecień 2023-marzec 2024</t>
  </si>
  <si>
    <t>marzec 2023-luty 2024</t>
  </si>
  <si>
    <t>MIASTO RYBNIK</t>
  </si>
  <si>
    <t>MIASTO SOSNOWIEC</t>
  </si>
  <si>
    <t>MIASTO SIEMIANOWICE ŚLĄSKIE</t>
  </si>
  <si>
    <t>945/22</t>
  </si>
  <si>
    <t>949/22</t>
  </si>
  <si>
    <t>904/22</t>
  </si>
  <si>
    <t>936/22</t>
  </si>
  <si>
    <t>990/22</t>
  </si>
  <si>
    <t>971/22</t>
  </si>
  <si>
    <t>925/22</t>
  </si>
  <si>
    <t>961/22</t>
  </si>
  <si>
    <t>922/22</t>
  </si>
  <si>
    <t>933/22</t>
  </si>
  <si>
    <t>953/22</t>
  </si>
  <si>
    <t>927/22</t>
  </si>
  <si>
    <t>Rozbudowa ul. Sportowej w Rybniku na odcinku od przejazdu kolejowego do ul. Morcinka</t>
  </si>
  <si>
    <t>Przebudowa drogi powiatowej nr 5001S ul. Głożyńskiej w Radlinie (od skrzyżowania z ul. J. Rymera do skrzyżowania z ul. M. Strzody)</t>
  </si>
  <si>
    <t>Budowa ścieżki pieszo-rowerowej Lgota Mokrzesz - Nowa Kuźnica - w ramach przebudowy drogi powiatowej nr DP3800S wraz z kanalizacją deszczową</t>
  </si>
  <si>
    <t>Przebudowa drogi powiatowej 1455 S wraz z budową chodnika dla pieszych, kanalizacji deszczowej i przebudową urządzeń obcych w m. Lipowa</t>
  </si>
  <si>
    <t>Przebudowa drogi powiatowej nr 1057 S na odc. Wrzosowa - Huta Stara B, gmina Poczesna</t>
  </si>
  <si>
    <t>Rozbudowa skrzyżowania ul. Wileńskiej z ul. Łukasiewicza i ul. Minerów wraz z przebudową ul. Łukasiewicza</t>
  </si>
  <si>
    <t xml:space="preserve">Rozbudowa DP 3290S ulicy Grzybowej w Tarnowskich Górach </t>
  </si>
  <si>
    <t>Przebudowa ul. Chopina w Pszczynie na odcinku od ul. Staromiejskiej do ronda Św. Jadwigi</t>
  </si>
  <si>
    <t xml:space="preserve">Przebudowa drogi powiatowej nr 5604S ulica Raciborska w Bogunicach </t>
  </si>
  <si>
    <t>Przebudowa i remont nawierzchni drogi powiatowej Nr 2970S ul. Wiejska w Pisarzowicach</t>
  </si>
  <si>
    <t>Przebudowa ul. Chrobrego w Orzeszu od ul. Modrzewiowej do ul. Mokrej</t>
  </si>
  <si>
    <t xml:space="preserve">Remont drogi powiatowej 9637S (al. Młodych) w Siemianowicach Śląskich </t>
  </si>
  <si>
    <t>czerwiec 2023-wrzesień 2024</t>
  </si>
  <si>
    <t>lipiec 2023-czerwiec 2024</t>
  </si>
  <si>
    <t>styczeń 2023-listopad 2023</t>
  </si>
  <si>
    <t>marzec 2023-listopad 2024</t>
  </si>
  <si>
    <t>sierpień 2023-październik 2025</t>
  </si>
  <si>
    <t>marzec 2023-grudzień 2023</t>
  </si>
  <si>
    <t>wrzesień 2023-sierpień 2024</t>
  </si>
  <si>
    <t>czerwiec 2023-listopad 2023</t>
  </si>
  <si>
    <t>sierpień 2023-listopad 2023</t>
  </si>
  <si>
    <t>* Kwota dofinansowania zmniejszona do limitu dostępnych środków na rok 2023</t>
  </si>
  <si>
    <t>711/21</t>
  </si>
  <si>
    <t>GMINA BĘDZIN</t>
  </si>
  <si>
    <t>GMINA CZELADŹ</t>
  </si>
  <si>
    <t>GMINA TOSZEK</t>
  </si>
  <si>
    <t>GMINA BORONÓW</t>
  </si>
  <si>
    <t>GMINA BIERUŃ</t>
  </si>
  <si>
    <t>GMINA KNURÓW</t>
  </si>
  <si>
    <t>MIASTO PIEKARY ŚLĄSKIE</t>
  </si>
  <si>
    <t>GMINA WILKOWICE</t>
  </si>
  <si>
    <t>GMINA PSZCZYNA</t>
  </si>
  <si>
    <t>MIASTO ZABRZE</t>
  </si>
  <si>
    <t>GMINA STRUMIEŃ</t>
  </si>
  <si>
    <t>GMINA KOZIEGŁOWY</t>
  </si>
  <si>
    <t>GMINA BOBROWNIKI</t>
  </si>
  <si>
    <t>GMINA CZECHOWICE-DZIEDZICE</t>
  </si>
  <si>
    <t>GMINA OGRODZIENIEC</t>
  </si>
  <si>
    <t>GMINA KOSZĘCIN</t>
  </si>
  <si>
    <t>GMINA SKOCZÓW</t>
  </si>
  <si>
    <t>GMINA LYSKI</t>
  </si>
  <si>
    <t>GMINA HERBY</t>
  </si>
  <si>
    <t>GMINA TWORÓG</t>
  </si>
  <si>
    <t>GMINA PYSKOWICE</t>
  </si>
  <si>
    <t>1014/22</t>
  </si>
  <si>
    <t>993/22</t>
  </si>
  <si>
    <t>972/22</t>
  </si>
  <si>
    <t>941/22</t>
  </si>
  <si>
    <t>926/22</t>
  </si>
  <si>
    <t>975/22</t>
  </si>
  <si>
    <t>1004/22</t>
  </si>
  <si>
    <t>974/22</t>
  </si>
  <si>
    <t>980/22</t>
  </si>
  <si>
    <t>984/22</t>
  </si>
  <si>
    <t>991/22</t>
  </si>
  <si>
    <t>1001/22</t>
  </si>
  <si>
    <t>963/22</t>
  </si>
  <si>
    <t>947/22</t>
  </si>
  <si>
    <t>930/22</t>
  </si>
  <si>
    <t>901/22</t>
  </si>
  <si>
    <t>981/22</t>
  </si>
  <si>
    <t>939/22</t>
  </si>
  <si>
    <t>944/22</t>
  </si>
  <si>
    <t>903/22</t>
  </si>
  <si>
    <t>917/22</t>
  </si>
  <si>
    <t>973/22</t>
  </si>
  <si>
    <t>987/22</t>
  </si>
  <si>
    <t>946/22</t>
  </si>
  <si>
    <t>943/22</t>
  </si>
  <si>
    <t>910/22</t>
  </si>
  <si>
    <t>1005/22</t>
  </si>
  <si>
    <t>923/22</t>
  </si>
  <si>
    <t>912/22</t>
  </si>
  <si>
    <t>996/22</t>
  </si>
  <si>
    <t>916/22</t>
  </si>
  <si>
    <t>Przebudowa dróg gminnych 300003S oraz 300019S, 300094S, przebudowa ciągów pieszych, parkingu,  zatoki postojowej, oświetlenia obiektów infrastruktury technicznej w pasie drogowym ulic Śmigielskiego, Sznajdera oraz Rewolucjonistów</t>
  </si>
  <si>
    <t>Rozbudowa ulicy Wielodroga w Puńcowie na odcinku 1,5 km</t>
  </si>
  <si>
    <t>Budowa drogi łączącej ul. Wiązową z ul. Gospodarczą w Sosnowcu wraz z przebudową istniejącej części ul. Gospodarczej oraz przebudową ul. Siennej</t>
  </si>
  <si>
    <t>Przebudowa ul. Ks. Stanisława Staszica w Raciborzu</t>
  </si>
  <si>
    <t>Przebudowa ulicy Jasnogórskiej w Częstochowie</t>
  </si>
  <si>
    <t xml:space="preserve">Przebudowa ulicy 3-go Kwietnia w Czeladzi wraz z budową kanalizacji deszczowej </t>
  </si>
  <si>
    <t>Przebudowa dróg gminnych DG 620326 S ul. Kotliszowickiej w Wilkowiczkach, DG 620325S ul. Wiejskiej w Wilkowiczkach</t>
  </si>
  <si>
    <t>Przebudowa ul. Nadrzecznej wraz z oświetleniem w Boronowie</t>
  </si>
  <si>
    <t>Rozbudowa ulicy Siewnej i ul. Mikołaja Reja w Rudzie Śląskiej wraz z budową kanalizacji deszczowej, oświetlenia ulicznego, kanału technologicznego, chodników i zjazdów</t>
  </si>
  <si>
    <t>Przebudowa ul. Soleckiej i ul. Sadowej w Bieruniu</t>
  </si>
  <si>
    <t>Przebudowa ul. 26 Stycznia w Knurowie na odcinku od ronda Cztery Pory Roku do skrzyżowania z ul. Lotników</t>
  </si>
  <si>
    <t>Budowa drogi ulicy Grunwaldzkiej w Piekarach Śląskich</t>
  </si>
  <si>
    <t>Przebudowa ul. Sportowej oraz rozbudowa ul. Do Lasku w formule zaprojektuj-wybuduj</t>
  </si>
  <si>
    <t>Rozbudowa ul. Dygasińskiego i ul. Wczasowej w Łące</t>
  </si>
  <si>
    <t>Przebudowa ul. Chłopskiej w Zabrzu</t>
  </si>
  <si>
    <t>Przebudowa drogi gminnej nr 611066S ulicy Stokrotek w Zabłociu</t>
  </si>
  <si>
    <t>Rozbudowa ulicy Noblistów Śląskich w Rudzie Śląskiej w zakresie nawierzchni jezdni, zjazdów, odwodnienia, oświetlenia</t>
  </si>
  <si>
    <t>Rozbudowa ul. Pocztowej i ul. Startowej w Bielsku-Białej - etap 2</t>
  </si>
  <si>
    <t>Przebudowa ul. Niewiadomskiej na odcinku od skrzyżowania z ul. Raciborską (DW 935) do granicy miasta</t>
  </si>
  <si>
    <t>Przebudowa drogi gminnej Nr 595031S Koziegłówki ul. Kłodówka - Lgota Górna ul. Jurajska</t>
  </si>
  <si>
    <t>Przebudowa drogi w Bobrownikach na ul. Słowackiego</t>
  </si>
  <si>
    <t>Budowa drogi dojazdowej gminnej ul. Cichy Kącik w Czechowicach-Dziedzicach</t>
  </si>
  <si>
    <t>Rozbudowa drogi łączącej ul. Księżogórską z ul. M. Dąbrowskiej w Radzionkowie</t>
  </si>
  <si>
    <t>Przebudowa dróg gminnych - ul. Sienkiewicza, ul. Kościuszki, ul. Wodnej w Ogrodzieńcu</t>
  </si>
  <si>
    <t>Budowa drogi gminnej ul. Mieszka I w Koszęcinie</t>
  </si>
  <si>
    <t>Rozbudowa ul. Powstańców Śląskich w Skoczowie</t>
  </si>
  <si>
    <t>Przebudowa drogi gminnej ul. Sobieskiego w Żytnej</t>
  </si>
  <si>
    <t>Przebudowa dróg gminnych ul. Górnej i ul. Kwiatowej w miejscowości Lisów</t>
  </si>
  <si>
    <t>Budowa chodnika przy ul. Staffa w Tarnowskich Górach</t>
  </si>
  <si>
    <t>Remont ul. Wiejskiej w Brynku</t>
  </si>
  <si>
    <t>Przebudowa ulicy gen. Władysława Sikorskiego</t>
  </si>
  <si>
    <t>2401011</t>
  </si>
  <si>
    <t>2475011</t>
  </si>
  <si>
    <t>2464011</t>
  </si>
  <si>
    <t>2401021</t>
  </si>
  <si>
    <t>2407022</t>
  </si>
  <si>
    <t>2414011</t>
  </si>
  <si>
    <t>2405011</t>
  </si>
  <si>
    <t>2471011</t>
  </si>
  <si>
    <t>2402102</t>
  </si>
  <si>
    <t>2410053</t>
  </si>
  <si>
    <t>2478011</t>
  </si>
  <si>
    <t>2473011</t>
  </si>
  <si>
    <t>2401042</t>
  </si>
  <si>
    <t>2402043</t>
  </si>
  <si>
    <t>2416063</t>
  </si>
  <si>
    <t>2407062</t>
  </si>
  <si>
    <t>2403103</t>
  </si>
  <si>
    <t>2407042</t>
  </si>
  <si>
    <t>2413082</t>
  </si>
  <si>
    <t>2405021</t>
  </si>
  <si>
    <t>marzec 2023-wrzesień 2024</t>
  </si>
  <si>
    <t>październik 2023-październik 2026</t>
  </si>
  <si>
    <t>styczeń 2023-wrzesień 2024</t>
  </si>
  <si>
    <t>kwiecień 2023-październik 2024</t>
  </si>
  <si>
    <t>maj 2023-kwiecień 2024</t>
  </si>
  <si>
    <t>czerwiec 2023-maj 2024</t>
  </si>
  <si>
    <t>maj 2023-czerwiec  2026</t>
  </si>
  <si>
    <t>marzec 2023-październik 2024</t>
  </si>
  <si>
    <t>kwiecień 2023-październik 2023</t>
  </si>
  <si>
    <t>czerwiec 2023-lipiec 2024</t>
  </si>
  <si>
    <t>marzec 2023 -październik 2023</t>
  </si>
  <si>
    <t>sierpień 2023-lipiec 2024</t>
  </si>
  <si>
    <t>maj 2023-listopad 2023</t>
  </si>
  <si>
    <t>wrzesień 2023-lipiec 2024</t>
  </si>
  <si>
    <t>kwiecień 2023-grudzień 2023</t>
  </si>
  <si>
    <t>wrzesień 2023-sierpień 2025</t>
  </si>
  <si>
    <t>GMINA CIASNA</t>
  </si>
  <si>
    <t>GMINA WRĘCZYCA WIELKA</t>
  </si>
  <si>
    <t>Budowa kompletnej sieci dróg gminnych nowopowstałej strefy mieszkalno-usługowej położonej od ulicy Lipowej do linii lasu w miejscowości Ciasna gmina Ciasna</t>
  </si>
  <si>
    <t>Rozbudowa drogi gminnej 560056S droga Truskolasy - Długi Kąt przez sołectwo Klepaczka od skrzyżowania z drogą powiatową 2063S do skrzyżowania z drogą powiatową 2057S Truskolasy ul. Kopernika</t>
  </si>
  <si>
    <t>Przebudowa pasa drogowego ul. Księdza Grzegorza Augustynika wraz z wykonaniem dróg dla rowerów oraz ciągów pieszych w Dąbrowie Górniczej</t>
  </si>
  <si>
    <t>2407032</t>
  </si>
  <si>
    <t>2406092</t>
  </si>
  <si>
    <t>2465011</t>
  </si>
  <si>
    <t>marzec 2023-grudzień 2028</t>
  </si>
  <si>
    <t>marzec 2023-grudzień 2025</t>
  </si>
  <si>
    <t>czerwiec 2023-grudzień 2024</t>
  </si>
  <si>
    <t>GMINA PAWONKÓW</t>
  </si>
  <si>
    <t>GMINA KONIECPOL</t>
  </si>
  <si>
    <t>GMINA SIEWIERZ</t>
  </si>
  <si>
    <t>GMINA PSARY</t>
  </si>
  <si>
    <t>GMINA LUBLINIEC</t>
  </si>
  <si>
    <t>GMINA ORZESZE</t>
  </si>
  <si>
    <t>GMINA CIESZYN</t>
  </si>
  <si>
    <t>GMINA ŁAZY</t>
  </si>
  <si>
    <t>GMINA ZAWIERCIE</t>
  </si>
  <si>
    <t>GMINA WODZISŁAW ŚLĄSKI</t>
  </si>
  <si>
    <t>GMINA USTROŃ</t>
  </si>
  <si>
    <t>GMINA KŁOBUCK</t>
  </si>
  <si>
    <t>GMINA KŁOMNICE</t>
  </si>
  <si>
    <t>GMINA MIKOŁÓW</t>
  </si>
  <si>
    <t>GMINA POCZESNA</t>
  </si>
  <si>
    <t>GMINA BOJSZOWY</t>
  </si>
  <si>
    <t>GMINA WYRY</t>
  </si>
  <si>
    <t>GMINA ZEBRZYDOWICE</t>
  </si>
  <si>
    <t>GMINA ZBROSŁAWICE</t>
  </si>
  <si>
    <t>Rozbudowa DG 656014 S w miejscowości Kołaczkowice Duże, etap I i etap II, gmina Miedźno</t>
  </si>
  <si>
    <t xml:space="preserve">Budowa przedłużenia ulicy Bojarskiego od skrzyżowania z ul. Siemianowicką do ul. Bytkowskiej </t>
  </si>
  <si>
    <t xml:space="preserve">Przebudowa dróg gminnych relacji Draliny-Lisowice-Andrzejów w gminie Pawonków </t>
  </si>
  <si>
    <t>Rozbudowa i remont odcinka ul. Akademii Umiejętności w Bielsku-Białej</t>
  </si>
  <si>
    <t>Rozbudowa DG 656047 S (ul. Sportowa) w miejscowości Ostrowy nad Okszą, gm. Miedźno</t>
  </si>
  <si>
    <t>Przebudowa ulicy Pułaskiego w Koniecpolu z przebudową skrzyżowania z ul. Prusa</t>
  </si>
  <si>
    <t>Rozbudowa ul. Zawodzie w Wojkowicach Kościelnych w Gminie Siewierz</t>
  </si>
  <si>
    <t>Przebudowa drogi gminnej ul. Głównej w Sarnowie</t>
  </si>
  <si>
    <t>Przebudowa ulicy Tysiąclecia w Bytomiu</t>
  </si>
  <si>
    <t>Rozbudowa ulicy Kolejowej w Psarach</t>
  </si>
  <si>
    <t>Przebudowa drogi gminnej ul. Potoczki w Bażanowicach o długości 0,77 km</t>
  </si>
  <si>
    <t>Przebudowa odcinka drogi gminnej nr 440072 S ul. Plebiscytowa w Lublińcu z przebudową i rozbudową kanalizacji deszczowej, przebudowa oświetlenia ulicznego</t>
  </si>
  <si>
    <t>Przebudowa ul. Piłsudskiego w Siewierzu</t>
  </si>
  <si>
    <t>Przebudowa ulicy Słowik i ulicy Górnej w Koniecpolu</t>
  </si>
  <si>
    <t>Przebudowa i budowa drogi dojazdowej wraz z rondem do terenów inwestycyjnych położonych przy ul. Mikołowskiej w Raciborzu - uzbrojenie terenów inwestycyjnych przy ul. Mikołowskiej w Raciborzu</t>
  </si>
  <si>
    <t>Budowa odcinka ul. Zacisze w Orzeszu-Zawiści wraz z oświetleniem</t>
  </si>
  <si>
    <t>Przebudowa ulicy Morcinka poprzez przebudowę zatoki autobusowej i budowę zatok postojowych w Cieszynie</t>
  </si>
  <si>
    <t>Przebudowa drogi gminnej ul. Spokojnej oraz ul. Emila Cyrana w Lublińcu wraz z przebudową i rozbudową kanalizacji deszczowej, przebudową obiektu mostowego na rzece Lublinicy w ramach zadania inwestycyjnego pn. " Rewitalizacja terenów przyległych do rzeki Lublinicy - etap III między ulicą Sportową a Spokojną"</t>
  </si>
  <si>
    <t>Przebudowa ulicy Kościuszki w Ciągowicach</t>
  </si>
  <si>
    <t>Przebudowa ciągu komunikacyjnego ulic Słowiczej, Jaskółczej i Bocianiej w Zawierciu</t>
  </si>
  <si>
    <t>Przebudowa drogi gminnej obejmującej ulicę Ładną w Wodzisławiu Śląskim</t>
  </si>
  <si>
    <t>Rozbudowa ul. Folwarcznej w Ustroniu</t>
  </si>
  <si>
    <t>Budowa dróg gminnych ul. Spacerowa i Grabowa i przebudowa drogi gminnej ul. Jasionek</t>
  </si>
  <si>
    <t>Przebudowa drogi gminnej nr 470 023S ul. kard. Stefana Wyszyńskiego w Kłobucku</t>
  </si>
  <si>
    <t>Budowa ul. Brzozowej w Orzeszu-Jaśkowicach wraz z oświetleniem</t>
  </si>
  <si>
    <t>Przebudowa ulicy Polnej w miejscowości Karczewice</t>
  </si>
  <si>
    <t>Przebudowa drogi gminnej obejmującej ulicę Owocową w Wodzisławiu Śląskim</t>
  </si>
  <si>
    <t>Przebudowa drogi ul. Spacerowej i Poziomkowej</t>
  </si>
  <si>
    <t>Rozbudowa ul. Podgórnej w Mikołowie - Etap I</t>
  </si>
  <si>
    <t xml:space="preserve">Remont drogi ul. Gen. Jerzego Ziętka w Piekarach Śląskich </t>
  </si>
  <si>
    <t>Przebudowa drogi gminnej ulicy Błękitnej w Brzezinach Kolonii, gmina Poczesna</t>
  </si>
  <si>
    <t>Przebudowa ulicy Słoneczników w Tarnowskich Górach</t>
  </si>
  <si>
    <t>Remont drogi gminnej 670140S - ul. Gwarnej w Bojszowach</t>
  </si>
  <si>
    <t>Przebudowa ul. Spokojnej w Wyrach w systemie zaprojektuj i wybuduj</t>
  </si>
  <si>
    <t>Przebudowa drogi gminnej ul. Folwarcznej w Kończycach Małych - etap II</t>
  </si>
  <si>
    <t>Budowa i przebudowa ul. Spacerowej oraz przebudowa ul. Wypoczynkowej w Wilkowicach w formule zaprojektuj-wybuduj</t>
  </si>
  <si>
    <t>Budowa ulicy Porannej w Zbrosławicach</t>
  </si>
  <si>
    <t>Przebudowa ul. Musioła i ul. Brandysa w Pszczynie</t>
  </si>
  <si>
    <t>Remont dróg gminnych 250026S (ul. Dąbrowskiego), 250159S (ul. Wyspiańskiego), 250114S (ul. Pułaskiego), 250025S (ul. Damrota) w Siemianowicach Śląskich</t>
  </si>
  <si>
    <t>Przebudowa ul. Krzywej w Łazach wraz z uwzględnieniem odtworzenia odwodnienia ulicy</t>
  </si>
  <si>
    <t>969/22</t>
  </si>
  <si>
    <t>1013/22</t>
  </si>
  <si>
    <t>988/22</t>
  </si>
  <si>
    <t>938/22</t>
  </si>
  <si>
    <t>968/22</t>
  </si>
  <si>
    <t>1017/22</t>
  </si>
  <si>
    <t>1009/22</t>
  </si>
  <si>
    <t>1012/22</t>
  </si>
  <si>
    <t>976/22</t>
  </si>
  <si>
    <t>1011/22</t>
  </si>
  <si>
    <t>992/22</t>
  </si>
  <si>
    <t>906/22</t>
  </si>
  <si>
    <t>1010/22</t>
  </si>
  <si>
    <t>1018/22</t>
  </si>
  <si>
    <t>940/22</t>
  </si>
  <si>
    <t>1006/22</t>
  </si>
  <si>
    <t>918/22</t>
  </si>
  <si>
    <t>907/22</t>
  </si>
  <si>
    <t>995/22</t>
  </si>
  <si>
    <t>919/22</t>
  </si>
  <si>
    <t>914/22</t>
  </si>
  <si>
    <t>911/22</t>
  </si>
  <si>
    <t>1015/22</t>
  </si>
  <si>
    <t>908/22</t>
  </si>
  <si>
    <t>1007/22</t>
  </si>
  <si>
    <t>970/22</t>
  </si>
  <si>
    <t>915/22</t>
  </si>
  <si>
    <t>1002/22</t>
  </si>
  <si>
    <t>983/22</t>
  </si>
  <si>
    <t>986/22</t>
  </si>
  <si>
    <t>932/22</t>
  </si>
  <si>
    <t>913/22</t>
  </si>
  <si>
    <t>997/22</t>
  </si>
  <si>
    <t>1008/22</t>
  </si>
  <si>
    <t>902/22</t>
  </si>
  <si>
    <t>962/22</t>
  </si>
  <si>
    <t>965/22</t>
  </si>
  <si>
    <t>948/22</t>
  </si>
  <si>
    <t>928/22</t>
  </si>
  <si>
    <t>994/22</t>
  </si>
  <si>
    <t>2404063</t>
  </si>
  <si>
    <t>2401062</t>
  </si>
  <si>
    <t>2407011</t>
  </si>
  <si>
    <t>2401073</t>
  </si>
  <si>
    <t>2408031</t>
  </si>
  <si>
    <t>2403011</t>
  </si>
  <si>
    <t>2416021</t>
  </si>
  <si>
    <t>2415041</t>
  </si>
  <si>
    <t>2403021</t>
  </si>
  <si>
    <t>2406013</t>
  </si>
  <si>
    <t>2404052</t>
  </si>
  <si>
    <t>2404132</t>
  </si>
  <si>
    <t>2414042</t>
  </si>
  <si>
    <t>2413092</t>
  </si>
  <si>
    <t>2474011</t>
  </si>
  <si>
    <t>2416053</t>
  </si>
  <si>
    <t>grudzień 2023-grudzień 2025</t>
  </si>
  <si>
    <t>marzec 2023-czerwiec 2024</t>
  </si>
  <si>
    <t>marzec 2023-październik 2023</t>
  </si>
  <si>
    <t>lipiec  2023-listopad 2024</t>
  </si>
  <si>
    <t>marzec 2023-styczeń 2025</t>
  </si>
  <si>
    <t>styczeń 2023-grudzień 2023</t>
  </si>
  <si>
    <t>kwiecień 2023-grudzień 2024</t>
  </si>
  <si>
    <t>styczeń 2023-lipiec 2024</t>
  </si>
  <si>
    <t>sierpień 2023-czerwiec 2025</t>
  </si>
  <si>
    <t>marzec 2023-listopad 2025</t>
  </si>
  <si>
    <t>maj 2023-grudzień 2025</t>
  </si>
  <si>
    <t>23**</t>
  </si>
  <si>
    <t>24**</t>
  </si>
  <si>
    <t>25**</t>
  </si>
  <si>
    <t>26**</t>
  </si>
  <si>
    <t>* Kwota dofinansowania zmniejszona do limitu dostępnych środków na rok 2024</t>
  </si>
  <si>
    <t>998/22**</t>
  </si>
  <si>
    <t>979/22**</t>
  </si>
  <si>
    <t>952/22**</t>
  </si>
  <si>
    <t>** Kwota dofinansowania zmniejszona do limitu dostępnych środków na rok 2023</t>
  </si>
  <si>
    <t xml:space="preserve">ZATWIERDZAM
</t>
  </si>
  <si>
    <t>56*</t>
  </si>
  <si>
    <r>
      <t>Dofinansowanie przyznane w naborze</t>
    </r>
    <r>
      <rPr>
        <b/>
        <sz val="10"/>
        <color theme="1"/>
        <rFont val="Times New Roman"/>
        <family val="1"/>
        <charset val="238"/>
      </rPr>
      <t>:</t>
    </r>
    <r>
      <rPr>
        <sz val="10"/>
        <color theme="1"/>
        <rFont val="Times New Roman"/>
        <family val="1"/>
        <charset val="238"/>
      </rPr>
      <t xml:space="preserve"> na rok 2023</t>
    </r>
  </si>
  <si>
    <t>Województwo:  Śląskie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</si>
</sst>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0.0000"/>
    <numFmt numFmtId="166" formatCode="#,##0.00\ &quot;zł&quot;"/>
    <numFmt numFmtId="167" formatCode="#,##0.000"/>
    <numFmt numFmtId="168" formatCode="0.000"/>
    <numFmt numFmtId="169" formatCode="0.000000"/>
  </numFmts>
  <fonts count="54">
    <font>
      <sz val="11"/>
      <color theme="1"/>
      <name val="Calibri"/>
      <family val="2"/>
      <charset val="238"/>
      <scheme val="minor"/>
    </font>
    <font>
      <b/>
      <vertAlign val="superscript"/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14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theme="5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8"/>
      <color theme="5"/>
      <name val="Arial"/>
      <family val="2"/>
      <charset val="238"/>
    </font>
    <font>
      <sz val="10"/>
      <color theme="1"/>
      <name val="Arial"/>
      <family val="2"/>
      <charset val="238"/>
    </font>
    <font>
      <b/>
      <sz val="16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5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16" fillId="0" borderId="0"/>
    <xf numFmtId="0" fontId="11" fillId="0" borderId="0"/>
    <xf numFmtId="0" fontId="17" fillId="0" borderId="0"/>
    <xf numFmtId="9" fontId="16" fillId="0" borderId="0" applyFont="0" applyFill="0" applyBorder="0" applyAlignment="0" applyProtection="0"/>
  </cellStyleXfs>
  <cellXfs count="4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/>
    <xf numFmtId="0" fontId="4" fillId="0" borderId="0" xfId="0" applyFont="1"/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4" fontId="4" fillId="0" borderId="0" xfId="0" applyNumberFormat="1" applyFont="1" applyFill="1" applyBorder="1" applyAlignment="1"/>
    <xf numFmtId="4" fontId="4" fillId="0" borderId="0" xfId="0" applyNumberFormat="1" applyFont="1" applyBorder="1" applyAlignment="1"/>
    <xf numFmtId="0" fontId="4" fillId="0" borderId="0" xfId="0" applyFont="1" applyBorder="1"/>
    <xf numFmtId="4" fontId="5" fillId="0" borderId="0" xfId="0" applyNumberFormat="1" applyFont="1" applyFill="1" applyBorder="1" applyAlignment="1"/>
    <xf numFmtId="4" fontId="5" fillId="0" borderId="0" xfId="0" applyNumberFormat="1" applyFont="1" applyBorder="1" applyAlignment="1"/>
    <xf numFmtId="0" fontId="18" fillId="0" borderId="0" xfId="0" applyFont="1"/>
    <xf numFmtId="4" fontId="5" fillId="0" borderId="0" xfId="0" applyNumberFormat="1" applyFont="1" applyFill="1" applyBorder="1" applyAlignment="1">
      <alignment vertical="top"/>
    </xf>
    <xf numFmtId="4" fontId="5" fillId="0" borderId="0" xfId="0" applyNumberFormat="1" applyFont="1" applyBorder="1" applyAlignment="1">
      <alignment vertical="top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9" applyFont="1" applyFill="1" applyAlignment="1">
      <alignment vertical="center"/>
    </xf>
    <xf numFmtId="0" fontId="19" fillId="0" borderId="0" xfId="9" applyFont="1" applyFill="1" applyAlignment="1">
      <alignment vertical="center"/>
    </xf>
    <xf numFmtId="0" fontId="0" fillId="0" borderId="0" xfId="0" applyFill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166" fontId="7" fillId="2" borderId="1" xfId="0" applyNumberFormat="1" applyFont="1" applyFill="1" applyBorder="1" applyAlignment="1">
      <alignment vertical="center"/>
    </xf>
    <xf numFmtId="166" fontId="20" fillId="2" borderId="1" xfId="0" applyNumberFormat="1" applyFont="1" applyFill="1" applyBorder="1" applyAlignment="1">
      <alignment vertical="center"/>
    </xf>
    <xf numFmtId="166" fontId="20" fillId="3" borderId="2" xfId="0" applyNumberFormat="1" applyFont="1" applyFill="1" applyBorder="1" applyAlignment="1">
      <alignment vertical="center"/>
    </xf>
    <xf numFmtId="166" fontId="7" fillId="4" borderId="2" xfId="0" applyNumberFormat="1" applyFont="1" applyFill="1" applyBorder="1" applyAlignment="1">
      <alignment vertical="center"/>
    </xf>
    <xf numFmtId="166" fontId="7" fillId="3" borderId="2" xfId="0" applyNumberFormat="1" applyFont="1" applyFill="1" applyBorder="1" applyAlignment="1">
      <alignment vertical="center"/>
    </xf>
    <xf numFmtId="166" fontId="20" fillId="3" borderId="3" xfId="0" applyNumberFormat="1" applyFont="1" applyFill="1" applyBorder="1" applyAlignment="1">
      <alignment vertical="center"/>
    </xf>
    <xf numFmtId="166" fontId="7" fillId="3" borderId="3" xfId="0" applyNumberFormat="1" applyFont="1" applyFill="1" applyBorder="1" applyAlignment="1">
      <alignment vertical="center"/>
    </xf>
    <xf numFmtId="166" fontId="7" fillId="4" borderId="3" xfId="0" applyNumberFormat="1" applyFont="1" applyFill="1" applyBorder="1" applyAlignment="1">
      <alignment vertical="center"/>
    </xf>
    <xf numFmtId="166" fontId="20" fillId="3" borderId="4" xfId="0" applyNumberFormat="1" applyFont="1" applyFill="1" applyBorder="1" applyAlignment="1">
      <alignment vertical="center"/>
    </xf>
    <xf numFmtId="166" fontId="7" fillId="3" borderId="4" xfId="0" applyNumberFormat="1" applyFont="1" applyFill="1" applyBorder="1" applyAlignment="1">
      <alignment vertical="center"/>
    </xf>
    <xf numFmtId="166" fontId="7" fillId="4" borderId="4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6" fontId="7" fillId="2" borderId="8" xfId="0" applyNumberFormat="1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166" fontId="7" fillId="0" borderId="10" xfId="0" applyNumberFormat="1" applyFont="1" applyFill="1" applyBorder="1" applyAlignment="1">
      <alignment vertical="center"/>
    </xf>
    <xf numFmtId="166" fontId="7" fillId="0" borderId="11" xfId="0" applyNumberFormat="1" applyFont="1" applyFill="1" applyBorder="1" applyAlignment="1">
      <alignment vertical="center"/>
    </xf>
    <xf numFmtId="166" fontId="7" fillId="2" borderId="12" xfId="0" applyNumberFormat="1" applyFont="1" applyFill="1" applyBorder="1" applyAlignment="1">
      <alignment vertical="center"/>
    </xf>
    <xf numFmtId="166" fontId="7" fillId="0" borderId="13" xfId="0" applyNumberFormat="1" applyFont="1" applyFill="1" applyBorder="1" applyAlignment="1">
      <alignment vertical="center"/>
    </xf>
    <xf numFmtId="166" fontId="7" fillId="0" borderId="14" xfId="0" applyNumberFormat="1" applyFont="1" applyFill="1" applyBorder="1" applyAlignment="1">
      <alignment vertical="center"/>
    </xf>
    <xf numFmtId="0" fontId="20" fillId="0" borderId="15" xfId="0" applyFont="1" applyFill="1" applyBorder="1" applyAlignment="1">
      <alignment horizontal="left" vertical="center" wrapText="1" indent="2"/>
    </xf>
    <xf numFmtId="0" fontId="7" fillId="0" borderId="15" xfId="0" applyFont="1" applyFill="1" applyBorder="1" applyAlignment="1">
      <alignment horizontal="left" vertical="center" indent="2"/>
    </xf>
    <xf numFmtId="0" fontId="20" fillId="0" borderId="16" xfId="0" applyFont="1" applyFill="1" applyBorder="1" applyAlignment="1">
      <alignment horizontal="left" vertical="center" indent="2"/>
    </xf>
    <xf numFmtId="166" fontId="20" fillId="2" borderId="17" xfId="0" applyNumberFormat="1" applyFont="1" applyFill="1" applyBorder="1" applyAlignment="1">
      <alignment vertical="center"/>
    </xf>
    <xf numFmtId="0" fontId="20" fillId="3" borderId="15" xfId="0" applyFont="1" applyFill="1" applyBorder="1" applyAlignment="1">
      <alignment horizontal="left" vertical="center" wrapText="1" indent="2"/>
    </xf>
    <xf numFmtId="166" fontId="20" fillId="3" borderId="18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left" vertical="center" indent="2"/>
    </xf>
    <xf numFmtId="166" fontId="7" fillId="3" borderId="18" xfId="0" applyNumberFormat="1" applyFont="1" applyFill="1" applyBorder="1" applyAlignment="1">
      <alignment vertical="center"/>
    </xf>
    <xf numFmtId="0" fontId="20" fillId="3" borderId="16" xfId="0" applyFont="1" applyFill="1" applyBorder="1" applyAlignment="1">
      <alignment horizontal="left" vertical="center" indent="2"/>
    </xf>
    <xf numFmtId="166" fontId="20" fillId="3" borderId="19" xfId="0" applyNumberFormat="1" applyFont="1" applyFill="1" applyBorder="1" applyAlignment="1">
      <alignment vertical="center"/>
    </xf>
    <xf numFmtId="166" fontId="20" fillId="3" borderId="20" xfId="0" applyNumberFormat="1" applyFont="1" applyFill="1" applyBorder="1" applyAlignment="1">
      <alignment vertical="center"/>
    </xf>
    <xf numFmtId="166" fontId="20" fillId="3" borderId="21" xfId="0" applyNumberFormat="1" applyFont="1" applyFill="1" applyBorder="1" applyAlignment="1">
      <alignment vertical="center"/>
    </xf>
    <xf numFmtId="166" fontId="20" fillId="3" borderId="22" xfId="0" applyNumberFormat="1" applyFont="1" applyFill="1" applyBorder="1" applyAlignment="1">
      <alignment vertical="center"/>
    </xf>
    <xf numFmtId="166" fontId="7" fillId="4" borderId="23" xfId="0" applyNumberFormat="1" applyFont="1" applyFill="1" applyBorder="1" applyAlignment="1">
      <alignment vertical="center"/>
    </xf>
    <xf numFmtId="166" fontId="7" fillId="4" borderId="24" xfId="0" applyNumberFormat="1" applyFont="1" applyFill="1" applyBorder="1" applyAlignment="1">
      <alignment vertical="center"/>
    </xf>
    <xf numFmtId="166" fontId="7" fillId="4" borderId="25" xfId="0" applyNumberFormat="1" applyFont="1" applyFill="1" applyBorder="1" applyAlignment="1">
      <alignment vertical="center"/>
    </xf>
    <xf numFmtId="166" fontId="20" fillId="4" borderId="6" xfId="0" applyNumberFormat="1" applyFont="1" applyFill="1" applyBorder="1" applyAlignment="1">
      <alignment vertical="center"/>
    </xf>
    <xf numFmtId="166" fontId="20" fillId="4" borderId="26" xfId="0" applyNumberFormat="1" applyFont="1" applyFill="1" applyBorder="1" applyAlignment="1">
      <alignment vertical="center"/>
    </xf>
    <xf numFmtId="166" fontId="20" fillId="2" borderId="27" xfId="0" applyNumberFormat="1" applyFont="1" applyFill="1" applyBorder="1" applyAlignment="1">
      <alignment vertical="center"/>
    </xf>
    <xf numFmtId="166" fontId="20" fillId="4" borderId="5" xfId="0" applyNumberFormat="1" applyFont="1" applyFill="1" applyBorder="1" applyAlignment="1">
      <alignment vertical="center"/>
    </xf>
    <xf numFmtId="0" fontId="7" fillId="5" borderId="9" xfId="0" applyFont="1" applyFill="1" applyBorder="1" applyAlignment="1">
      <alignment vertical="center"/>
    </xf>
    <xf numFmtId="166" fontId="21" fillId="5" borderId="10" xfId="0" applyNumberFormat="1" applyFont="1" applyFill="1" applyBorder="1" applyAlignment="1">
      <alignment vertical="center"/>
    </xf>
    <xf numFmtId="166" fontId="21" fillId="5" borderId="11" xfId="0" applyNumberFormat="1" applyFont="1" applyFill="1" applyBorder="1" applyAlignment="1">
      <alignment vertical="center"/>
    </xf>
    <xf numFmtId="166" fontId="21" fillId="5" borderId="13" xfId="0" applyNumberFormat="1" applyFont="1" applyFill="1" applyBorder="1" applyAlignment="1">
      <alignment vertical="center"/>
    </xf>
    <xf numFmtId="166" fontId="21" fillId="5" borderId="14" xfId="0" applyNumberFormat="1" applyFont="1" applyFill="1" applyBorder="1" applyAlignment="1">
      <alignment vertical="center"/>
    </xf>
    <xf numFmtId="0" fontId="20" fillId="5" borderId="16" xfId="0" applyFont="1" applyFill="1" applyBorder="1" applyAlignment="1">
      <alignment horizontal="left" vertical="center" indent="2"/>
    </xf>
    <xf numFmtId="166" fontId="20" fillId="5" borderId="19" xfId="0" applyNumberFormat="1" applyFont="1" applyFill="1" applyBorder="1" applyAlignment="1">
      <alignment vertical="center"/>
    </xf>
    <xf numFmtId="166" fontId="20" fillId="6" borderId="2" xfId="0" applyNumberFormat="1" applyFont="1" applyFill="1" applyBorder="1" applyAlignment="1">
      <alignment vertical="center"/>
    </xf>
    <xf numFmtId="166" fontId="20" fillId="6" borderId="3" xfId="0" applyNumberFormat="1" applyFont="1" applyFill="1" applyBorder="1" applyAlignment="1">
      <alignment vertical="center"/>
    </xf>
    <xf numFmtId="166" fontId="7" fillId="6" borderId="2" xfId="0" applyNumberFormat="1" applyFont="1" applyFill="1" applyBorder="1" applyAlignment="1">
      <alignment vertical="center"/>
    </xf>
    <xf numFmtId="166" fontId="7" fillId="6" borderId="3" xfId="0" applyNumberFormat="1" applyFont="1" applyFill="1" applyBorder="1" applyAlignment="1">
      <alignment vertical="center"/>
    </xf>
    <xf numFmtId="166" fontId="20" fillId="6" borderId="19" xfId="0" applyNumberFormat="1" applyFont="1" applyFill="1" applyBorder="1" applyAlignment="1">
      <alignment vertical="center"/>
    </xf>
    <xf numFmtId="166" fontId="20" fillId="6" borderId="20" xfId="0" applyNumberFormat="1" applyFont="1" applyFill="1" applyBorder="1" applyAlignment="1">
      <alignment vertical="center"/>
    </xf>
    <xf numFmtId="166" fontId="20" fillId="6" borderId="4" xfId="0" applyNumberFormat="1" applyFont="1" applyFill="1" applyBorder="1" applyAlignment="1">
      <alignment vertical="center"/>
    </xf>
    <xf numFmtId="166" fontId="20" fillId="6" borderId="18" xfId="0" applyNumberFormat="1" applyFont="1" applyFill="1" applyBorder="1" applyAlignment="1">
      <alignment vertical="center"/>
    </xf>
    <xf numFmtId="166" fontId="7" fillId="6" borderId="4" xfId="0" applyNumberFormat="1" applyFont="1" applyFill="1" applyBorder="1" applyAlignment="1">
      <alignment vertical="center"/>
    </xf>
    <xf numFmtId="166" fontId="7" fillId="6" borderId="18" xfId="0" applyNumberFormat="1" applyFont="1" applyFill="1" applyBorder="1" applyAlignment="1">
      <alignment vertical="center"/>
    </xf>
    <xf numFmtId="166" fontId="20" fillId="6" borderId="21" xfId="0" applyNumberFormat="1" applyFont="1" applyFill="1" applyBorder="1" applyAlignment="1">
      <alignment vertical="center"/>
    </xf>
    <xf numFmtId="166" fontId="20" fillId="6" borderId="22" xfId="0" applyNumberFormat="1" applyFont="1" applyFill="1" applyBorder="1" applyAlignment="1">
      <alignment vertical="center"/>
    </xf>
    <xf numFmtId="166" fontId="7" fillId="6" borderId="13" xfId="0" applyNumberFormat="1" applyFont="1" applyFill="1" applyBorder="1" applyAlignment="1">
      <alignment vertical="center"/>
    </xf>
    <xf numFmtId="0" fontId="0" fillId="0" borderId="0" xfId="0" applyFill="1" applyAlignment="1">
      <alignment horizontal="left"/>
    </xf>
    <xf numFmtId="0" fontId="8" fillId="0" borderId="0" xfId="9" applyFont="1" applyFill="1" applyAlignment="1">
      <alignment horizontal="center" vertical="center"/>
    </xf>
    <xf numFmtId="0" fontId="19" fillId="0" borderId="0" xfId="9" applyFont="1" applyFill="1" applyAlignment="1">
      <alignment horizontal="center" vertical="center"/>
    </xf>
    <xf numFmtId="0" fontId="22" fillId="0" borderId="0" xfId="9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166" fontId="21" fillId="5" borderId="12" xfId="0" applyNumberFormat="1" applyFont="1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9" fillId="0" borderId="0" xfId="9" applyFont="1" applyFill="1" applyAlignment="1">
      <alignment horizontal="center" vertical="center"/>
    </xf>
    <xf numFmtId="166" fontId="21" fillId="5" borderId="23" xfId="0" applyNumberFormat="1" applyFont="1" applyFill="1" applyBorder="1" applyAlignment="1">
      <alignment vertical="center"/>
    </xf>
    <xf numFmtId="0" fontId="7" fillId="5" borderId="29" xfId="0" applyFont="1" applyFill="1" applyBorder="1" applyAlignment="1">
      <alignment horizontal="left" vertical="center" indent="2"/>
    </xf>
    <xf numFmtId="0" fontId="20" fillId="5" borderId="15" xfId="0" applyFont="1" applyFill="1" applyBorder="1" applyAlignment="1">
      <alignment horizontal="left" vertical="center" indent="2"/>
    </xf>
    <xf numFmtId="166" fontId="20" fillId="5" borderId="2" xfId="0" applyNumberFormat="1" applyFont="1" applyFill="1" applyBorder="1" applyAlignment="1">
      <alignment vertical="center"/>
    </xf>
    <xf numFmtId="0" fontId="8" fillId="0" borderId="0" xfId="9" applyFont="1" applyFill="1" applyAlignment="1">
      <alignment horizontal="left" vertical="center"/>
    </xf>
    <xf numFmtId="0" fontId="19" fillId="0" borderId="0" xfId="9" applyFont="1" applyFill="1" applyAlignment="1">
      <alignment horizontal="left" vertical="center"/>
    </xf>
    <xf numFmtId="0" fontId="8" fillId="0" borderId="0" xfId="9" applyFont="1" applyFill="1" applyBorder="1" applyAlignment="1">
      <alignment horizontal="left" vertical="center"/>
    </xf>
    <xf numFmtId="0" fontId="19" fillId="0" borderId="0" xfId="9" applyFont="1" applyFill="1" applyBorder="1" applyAlignment="1">
      <alignment horizontal="left" vertical="center"/>
    </xf>
    <xf numFmtId="0" fontId="9" fillId="0" borderId="0" xfId="9" applyFont="1" applyFill="1" applyAlignment="1">
      <alignment horizontal="left" vertical="center"/>
    </xf>
    <xf numFmtId="0" fontId="22" fillId="0" borderId="0" xfId="9" applyFont="1" applyFill="1" applyAlignment="1">
      <alignment horizontal="left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Alignment="1">
      <alignment vertical="center"/>
    </xf>
    <xf numFmtId="166" fontId="7" fillId="4" borderId="30" xfId="0" applyNumberFormat="1" applyFont="1" applyFill="1" applyBorder="1" applyAlignment="1">
      <alignment vertical="center"/>
    </xf>
    <xf numFmtId="166" fontId="7" fillId="4" borderId="18" xfId="0" applyNumberFormat="1" applyFont="1" applyFill="1" applyBorder="1" applyAlignment="1">
      <alignment vertical="center"/>
    </xf>
    <xf numFmtId="166" fontId="20" fillId="4" borderId="31" xfId="0" applyNumberFormat="1" applyFont="1" applyFill="1" applyBorder="1" applyAlignment="1">
      <alignment vertical="center"/>
    </xf>
    <xf numFmtId="166" fontId="20" fillId="5" borderId="18" xfId="0" applyNumberFormat="1" applyFont="1" applyFill="1" applyBorder="1" applyAlignment="1">
      <alignment vertical="center"/>
    </xf>
    <xf numFmtId="166" fontId="21" fillId="5" borderId="30" xfId="0" applyNumberFormat="1" applyFont="1" applyFill="1" applyBorder="1" applyAlignment="1">
      <alignment vertical="center"/>
    </xf>
    <xf numFmtId="166" fontId="20" fillId="5" borderId="22" xfId="0" applyNumberFormat="1" applyFont="1" applyFill="1" applyBorder="1" applyAlignment="1">
      <alignment vertical="center"/>
    </xf>
    <xf numFmtId="0" fontId="7" fillId="4" borderId="29" xfId="0" applyFont="1" applyFill="1" applyBorder="1" applyAlignment="1">
      <alignment vertical="center"/>
    </xf>
    <xf numFmtId="0" fontId="7" fillId="4" borderId="15" xfId="0" applyFont="1" applyFill="1" applyBorder="1" applyAlignment="1">
      <alignment horizontal="left" vertical="center" indent="2"/>
    </xf>
    <xf numFmtId="0" fontId="20" fillId="4" borderId="32" xfId="0" applyFont="1" applyFill="1" applyBorder="1" applyAlignment="1">
      <alignment horizontal="left" vertical="center" indent="2"/>
    </xf>
    <xf numFmtId="0" fontId="7" fillId="0" borderId="13" xfId="0" applyNumberFormat="1" applyFont="1" applyFill="1" applyBorder="1" applyAlignment="1">
      <alignment horizontal="center" vertical="center"/>
    </xf>
    <xf numFmtId="0" fontId="20" fillId="6" borderId="4" xfId="0" applyNumberFormat="1" applyFont="1" applyFill="1" applyBorder="1" applyAlignment="1">
      <alignment horizontal="center" vertical="center"/>
    </xf>
    <xf numFmtId="0" fontId="7" fillId="6" borderId="4" xfId="0" applyNumberFormat="1" applyFont="1" applyFill="1" applyBorder="1" applyAlignment="1">
      <alignment horizontal="center" vertical="center"/>
    </xf>
    <xf numFmtId="0" fontId="20" fillId="6" borderId="21" xfId="0" applyNumberFormat="1" applyFont="1" applyFill="1" applyBorder="1" applyAlignment="1">
      <alignment horizontal="center" vertical="center"/>
    </xf>
    <xf numFmtId="0" fontId="20" fillId="3" borderId="4" xfId="0" applyNumberFormat="1" applyFont="1" applyFill="1" applyBorder="1" applyAlignment="1">
      <alignment horizontal="center" vertical="center"/>
    </xf>
    <xf numFmtId="0" fontId="7" fillId="3" borderId="4" xfId="0" applyNumberFormat="1" applyFont="1" applyFill="1" applyBorder="1" applyAlignment="1">
      <alignment horizontal="center" vertical="center"/>
    </xf>
    <xf numFmtId="0" fontId="20" fillId="3" borderId="21" xfId="0" applyNumberFormat="1" applyFont="1" applyFill="1" applyBorder="1" applyAlignment="1">
      <alignment horizontal="center" vertical="center"/>
    </xf>
    <xf numFmtId="0" fontId="7" fillId="4" borderId="25" xfId="0" applyNumberFormat="1" applyFont="1" applyFill="1" applyBorder="1" applyAlignment="1">
      <alignment horizontal="center" vertical="center"/>
    </xf>
    <xf numFmtId="0" fontId="7" fillId="4" borderId="4" xfId="0" applyNumberFormat="1" applyFont="1" applyFill="1" applyBorder="1" applyAlignment="1">
      <alignment horizontal="center" vertical="center"/>
    </xf>
    <xf numFmtId="0" fontId="20" fillId="4" borderId="5" xfId="0" applyNumberFormat="1" applyFont="1" applyFill="1" applyBorder="1" applyAlignment="1">
      <alignment horizontal="center" vertical="center"/>
    </xf>
    <xf numFmtId="0" fontId="21" fillId="5" borderId="13" xfId="0" applyNumberFormat="1" applyFont="1" applyFill="1" applyBorder="1" applyAlignment="1">
      <alignment horizontal="center" vertical="center"/>
    </xf>
    <xf numFmtId="0" fontId="20" fillId="5" borderId="4" xfId="0" applyNumberFormat="1" applyFont="1" applyFill="1" applyBorder="1" applyAlignment="1">
      <alignment horizontal="center" vertical="center"/>
    </xf>
    <xf numFmtId="0" fontId="21" fillId="5" borderId="25" xfId="0" applyNumberFormat="1" applyFont="1" applyFill="1" applyBorder="1" applyAlignment="1">
      <alignment horizontal="center" vertical="center"/>
    </xf>
    <xf numFmtId="0" fontId="20" fillId="5" borderId="2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9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9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30" fillId="0" borderId="0" xfId="0" applyFont="1" applyFill="1" applyAlignment="1">
      <alignment horizontal="center" vertical="center"/>
    </xf>
    <xf numFmtId="4" fontId="0" fillId="0" borderId="0" xfId="0" applyNumberFormat="1" applyFill="1" applyAlignment="1">
      <alignment vertical="center"/>
    </xf>
    <xf numFmtId="0" fontId="31" fillId="0" borderId="0" xfId="0" applyFont="1" applyFill="1" applyAlignment="1">
      <alignment horizontal="left" vertical="center"/>
    </xf>
    <xf numFmtId="0" fontId="31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vertical="center"/>
    </xf>
    <xf numFmtId="0" fontId="31" fillId="0" borderId="0" xfId="0" applyFont="1" applyFill="1" applyAlignment="1">
      <alignment horizontal="center"/>
    </xf>
    <xf numFmtId="0" fontId="31" fillId="0" borderId="0" xfId="0" applyFont="1" applyFill="1"/>
    <xf numFmtId="0" fontId="32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33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/>
    </xf>
    <xf numFmtId="0" fontId="0" fillId="0" borderId="0" xfId="0" applyFill="1" applyBorder="1" applyAlignment="1">
      <alignment horizontal="left"/>
    </xf>
    <xf numFmtId="0" fontId="31" fillId="0" borderId="0" xfId="0" applyFont="1" applyFill="1" applyBorder="1" applyAlignment="1">
      <alignment horizontal="left" vertical="center"/>
    </xf>
    <xf numFmtId="0" fontId="0" fillId="0" borderId="28" xfId="0" applyFill="1" applyBorder="1" applyAlignment="1">
      <alignment horizontal="left"/>
    </xf>
    <xf numFmtId="0" fontId="0" fillId="0" borderId="33" xfId="0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4" fontId="0" fillId="0" borderId="0" xfId="0" applyNumberFormat="1" applyFill="1"/>
    <xf numFmtId="4" fontId="27" fillId="0" borderId="0" xfId="0" applyNumberFormat="1" applyFont="1" applyFill="1" applyAlignment="1">
      <alignment horizontal="center" vertical="center"/>
    </xf>
    <xf numFmtId="0" fontId="29" fillId="0" borderId="0" xfId="0" applyFont="1" applyFill="1" applyBorder="1"/>
    <xf numFmtId="0" fontId="9" fillId="0" borderId="0" xfId="0" applyFont="1" applyFill="1"/>
    <xf numFmtId="4" fontId="36" fillId="0" borderId="0" xfId="0" applyNumberFormat="1" applyFont="1" applyFill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4" fontId="36" fillId="0" borderId="34" xfId="0" applyNumberFormat="1" applyFont="1" applyFill="1" applyBorder="1" applyAlignment="1">
      <alignment horizontal="left"/>
    </xf>
    <xf numFmtId="0" fontId="36" fillId="0" borderId="0" xfId="0" applyFont="1" applyFill="1" applyAlignment="1">
      <alignment horizontal="left"/>
    </xf>
    <xf numFmtId="0" fontId="36" fillId="0" borderId="0" xfId="0" applyFont="1" applyFill="1" applyAlignment="1">
      <alignment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/>
    </xf>
    <xf numFmtId="4" fontId="28" fillId="0" borderId="0" xfId="0" applyNumberFormat="1" applyFont="1" applyFill="1" applyAlignment="1">
      <alignment horizontal="center" vertical="center"/>
    </xf>
    <xf numFmtId="4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4" fillId="0" borderId="0" xfId="0" applyFont="1" applyFill="1" applyAlignment="1">
      <alignment horizontal="center"/>
    </xf>
    <xf numFmtId="0" fontId="34" fillId="0" borderId="35" xfId="0" applyFont="1" applyFill="1" applyBorder="1" applyAlignment="1">
      <alignment horizontal="center"/>
    </xf>
    <xf numFmtId="0" fontId="28" fillId="0" borderId="36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/>
    </xf>
    <xf numFmtId="0" fontId="29" fillId="0" borderId="0" xfId="0" applyFont="1" applyFill="1" applyAlignment="1">
      <alignment horizontal="left"/>
    </xf>
    <xf numFmtId="0" fontId="37" fillId="0" borderId="0" xfId="0" applyFont="1" applyFill="1" applyAlignment="1">
      <alignment horizontal="left"/>
    </xf>
    <xf numFmtId="0" fontId="32" fillId="0" borderId="0" xfId="0" applyFont="1" applyFill="1" applyAlignment="1">
      <alignment horizontal="center"/>
    </xf>
    <xf numFmtId="0" fontId="32" fillId="0" borderId="0" xfId="0" applyFont="1" applyFill="1" applyAlignment="1">
      <alignment horizontal="left"/>
    </xf>
    <xf numFmtId="4" fontId="32" fillId="0" borderId="0" xfId="0" applyNumberFormat="1" applyFont="1" applyFill="1" applyAlignment="1">
      <alignment horizontal="left"/>
    </xf>
    <xf numFmtId="4" fontId="12" fillId="0" borderId="0" xfId="0" applyNumberFormat="1" applyFont="1" applyFill="1" applyAlignment="1">
      <alignment horizontal="left" vertical="center"/>
    </xf>
    <xf numFmtId="0" fontId="30" fillId="0" borderId="0" xfId="0" applyFont="1" applyFill="1" applyAlignment="1">
      <alignment horizontal="left"/>
    </xf>
    <xf numFmtId="0" fontId="32" fillId="0" borderId="0" xfId="0" applyFont="1" applyFill="1" applyBorder="1" applyAlignment="1">
      <alignment horizontal="left"/>
    </xf>
    <xf numFmtId="4" fontId="30" fillId="0" borderId="0" xfId="0" applyNumberFormat="1" applyFont="1" applyFill="1" applyAlignment="1">
      <alignment horizontal="left"/>
    </xf>
    <xf numFmtId="0" fontId="12" fillId="0" borderId="0" xfId="0" applyFont="1" applyFill="1" applyAlignment="1">
      <alignment horizontal="left" vertical="center"/>
    </xf>
    <xf numFmtId="0" fontId="37" fillId="0" borderId="0" xfId="0" applyFont="1" applyFill="1" applyBorder="1"/>
    <xf numFmtId="0" fontId="37" fillId="0" borderId="0" xfId="0" applyFont="1" applyFill="1"/>
    <xf numFmtId="0" fontId="32" fillId="0" borderId="0" xfId="0" applyFont="1" applyFill="1" applyAlignment="1">
      <alignment vertical="center"/>
    </xf>
    <xf numFmtId="0" fontId="21" fillId="3" borderId="9" xfId="0" applyFont="1" applyFill="1" applyBorder="1" applyAlignment="1">
      <alignment vertical="center"/>
    </xf>
    <xf numFmtId="0" fontId="21" fillId="3" borderId="13" xfId="0" applyNumberFormat="1" applyFont="1" applyFill="1" applyBorder="1" applyAlignment="1">
      <alignment horizontal="center" vertical="center"/>
    </xf>
    <xf numFmtId="166" fontId="21" fillId="3" borderId="10" xfId="0" applyNumberFormat="1" applyFont="1" applyFill="1" applyBorder="1" applyAlignment="1">
      <alignment vertical="center"/>
    </xf>
    <xf numFmtId="166" fontId="21" fillId="3" borderId="11" xfId="0" applyNumberFormat="1" applyFont="1" applyFill="1" applyBorder="1" applyAlignment="1">
      <alignment vertical="center"/>
    </xf>
    <xf numFmtId="166" fontId="21" fillId="2" borderId="12" xfId="0" applyNumberFormat="1" applyFont="1" applyFill="1" applyBorder="1" applyAlignment="1">
      <alignment vertical="center"/>
    </xf>
    <xf numFmtId="166" fontId="21" fillId="3" borderId="13" xfId="0" applyNumberFormat="1" applyFont="1" applyFill="1" applyBorder="1" applyAlignment="1">
      <alignment vertical="center"/>
    </xf>
    <xf numFmtId="166" fontId="21" fillId="3" borderId="14" xfId="0" applyNumberFormat="1" applyFont="1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4" fontId="38" fillId="0" borderId="0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/>
    <xf numFmtId="4" fontId="39" fillId="0" borderId="0" xfId="0" applyNumberFormat="1" applyFont="1" applyBorder="1" applyAlignment="1"/>
    <xf numFmtId="0" fontId="40" fillId="0" borderId="2" xfId="0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center" wrapText="1"/>
    </xf>
    <xf numFmtId="0" fontId="40" fillId="0" borderId="2" xfId="0" applyNumberFormat="1" applyFont="1" applyFill="1" applyBorder="1" applyAlignment="1">
      <alignment horizontal="center" vertical="center"/>
    </xf>
    <xf numFmtId="4" fontId="40" fillId="0" borderId="2" xfId="0" applyNumberFormat="1" applyFont="1" applyFill="1" applyBorder="1" applyAlignment="1">
      <alignment horizontal="right" vertical="center" wrapText="1"/>
    </xf>
    <xf numFmtId="4" fontId="41" fillId="0" borderId="2" xfId="0" applyNumberFormat="1" applyFont="1" applyFill="1" applyBorder="1" applyAlignment="1">
      <alignment horizontal="right" vertical="center" wrapText="1"/>
    </xf>
    <xf numFmtId="9" fontId="40" fillId="0" borderId="2" xfId="0" applyNumberFormat="1" applyFont="1" applyFill="1" applyBorder="1" applyAlignment="1">
      <alignment horizontal="center" vertical="center"/>
    </xf>
    <xf numFmtId="4" fontId="40" fillId="0" borderId="3" xfId="0" applyNumberFormat="1" applyFont="1" applyFill="1" applyBorder="1" applyAlignment="1">
      <alignment horizontal="right" vertical="center"/>
    </xf>
    <xf numFmtId="9" fontId="28" fillId="0" borderId="0" xfId="12" applyFont="1" applyFill="1" applyAlignment="1">
      <alignment horizontal="center" vertical="center"/>
    </xf>
    <xf numFmtId="167" fontId="40" fillId="0" borderId="2" xfId="0" applyNumberFormat="1" applyFont="1" applyFill="1" applyBorder="1" applyAlignment="1">
      <alignment horizontal="center" vertical="center"/>
    </xf>
    <xf numFmtId="165" fontId="40" fillId="0" borderId="2" xfId="0" applyNumberFormat="1" applyFont="1" applyFill="1" applyBorder="1" applyAlignment="1">
      <alignment horizontal="center" vertical="center" wrapText="1"/>
    </xf>
    <xf numFmtId="4" fontId="41" fillId="0" borderId="3" xfId="0" applyNumberFormat="1" applyFont="1" applyFill="1" applyBorder="1" applyAlignment="1">
      <alignment horizontal="right" vertical="center"/>
    </xf>
    <xf numFmtId="4" fontId="40" fillId="0" borderId="2" xfId="0" applyNumberFormat="1" applyFont="1" applyFill="1" applyBorder="1" applyAlignment="1">
      <alignment horizontal="right" vertical="center"/>
    </xf>
    <xf numFmtId="0" fontId="40" fillId="0" borderId="2" xfId="0" applyFont="1" applyFill="1" applyBorder="1" applyAlignment="1">
      <alignment horizontal="left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4" fontId="10" fillId="0" borderId="2" xfId="0" applyNumberFormat="1" applyFont="1" applyFill="1" applyBorder="1" applyAlignment="1">
      <alignment horizontal="right" vertical="center" wrapText="1"/>
    </xf>
    <xf numFmtId="168" fontId="40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168" fontId="2" fillId="0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right" vertical="center"/>
    </xf>
    <xf numFmtId="4" fontId="10" fillId="0" borderId="3" xfId="0" applyNumberFormat="1" applyFont="1" applyFill="1" applyBorder="1" applyAlignment="1">
      <alignment horizontal="right" vertical="center"/>
    </xf>
    <xf numFmtId="9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164" fontId="40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7" fontId="10" fillId="0" borderId="2" xfId="0" applyNumberFormat="1" applyFont="1" applyFill="1" applyBorder="1" applyAlignment="1">
      <alignment horizontal="center" vertical="center"/>
    </xf>
    <xf numFmtId="9" fontId="10" fillId="0" borderId="2" xfId="0" applyNumberFormat="1" applyFont="1" applyFill="1" applyBorder="1" applyAlignment="1">
      <alignment horizontal="center" vertical="center"/>
    </xf>
    <xf numFmtId="4" fontId="10" fillId="0" borderId="23" xfId="0" applyNumberFormat="1" applyFont="1" applyFill="1" applyBorder="1" applyAlignment="1">
      <alignment horizontal="right" vertical="center" wrapText="1"/>
    </xf>
    <xf numFmtId="167" fontId="41" fillId="0" borderId="2" xfId="0" applyNumberFormat="1" applyFont="1" applyFill="1" applyBorder="1" applyAlignment="1">
      <alignment horizontal="center" vertical="center"/>
    </xf>
    <xf numFmtId="9" fontId="41" fillId="0" borderId="2" xfId="0" applyNumberFormat="1" applyFont="1" applyFill="1" applyBorder="1" applyAlignment="1">
      <alignment horizontal="center" vertical="center"/>
    </xf>
    <xf numFmtId="0" fontId="40" fillId="0" borderId="26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right" vertical="center"/>
    </xf>
    <xf numFmtId="167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" fontId="40" fillId="0" borderId="3" xfId="0" applyNumberFormat="1" applyFont="1" applyFill="1" applyBorder="1" applyAlignment="1">
      <alignment vertical="center"/>
    </xf>
    <xf numFmtId="9" fontId="40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vertical="center"/>
    </xf>
    <xf numFmtId="4" fontId="2" fillId="0" borderId="3" xfId="0" applyNumberFormat="1" applyFont="1" applyFill="1" applyBorder="1" applyAlignment="1">
      <alignment vertical="center"/>
    </xf>
    <xf numFmtId="4" fontId="2" fillId="0" borderId="6" xfId="0" applyNumberFormat="1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vertical="center" wrapText="1"/>
    </xf>
    <xf numFmtId="4" fontId="2" fillId="0" borderId="3" xfId="0" applyNumberFormat="1" applyFont="1" applyFill="1" applyBorder="1" applyAlignment="1">
      <alignment vertical="center" wrapText="1"/>
    </xf>
    <xf numFmtId="9" fontId="2" fillId="0" borderId="3" xfId="0" applyNumberFormat="1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 wrapText="1"/>
    </xf>
    <xf numFmtId="4" fontId="43" fillId="0" borderId="2" xfId="0" applyNumberFormat="1" applyFont="1" applyFill="1" applyBorder="1" applyAlignment="1">
      <alignment horizontal="center" vertical="center" wrapText="1"/>
    </xf>
    <xf numFmtId="4" fontId="43" fillId="0" borderId="2" xfId="0" applyNumberFormat="1" applyFont="1" applyFill="1" applyBorder="1" applyAlignment="1">
      <alignment horizontal="right" vertical="center" wrapText="1"/>
    </xf>
    <xf numFmtId="4" fontId="43" fillId="0" borderId="2" xfId="0" applyNumberFormat="1" applyFont="1" applyFill="1" applyBorder="1" applyAlignment="1">
      <alignment vertical="center" wrapText="1"/>
    </xf>
    <xf numFmtId="4" fontId="41" fillId="0" borderId="2" xfId="0" applyNumberFormat="1" applyFont="1" applyFill="1" applyBorder="1" applyAlignment="1">
      <alignment horizontal="center" vertical="center" wrapText="1"/>
    </xf>
    <xf numFmtId="4" fontId="41" fillId="0" borderId="2" xfId="0" applyNumberFormat="1" applyFont="1" applyFill="1" applyBorder="1" applyAlignment="1">
      <alignment vertical="center" wrapText="1"/>
    </xf>
    <xf numFmtId="4" fontId="40" fillId="0" borderId="2" xfId="0" applyNumberFormat="1" applyFont="1" applyFill="1" applyBorder="1" applyAlignment="1">
      <alignment vertical="center"/>
    </xf>
    <xf numFmtId="49" fontId="40" fillId="0" borderId="2" xfId="0" applyNumberFormat="1" applyFont="1" applyFill="1" applyBorder="1" applyAlignment="1">
      <alignment horizontal="center" vertical="center"/>
    </xf>
    <xf numFmtId="4" fontId="10" fillId="0" borderId="2" xfId="0" applyNumberFormat="1" applyFont="1" applyFill="1" applyBorder="1" applyAlignment="1">
      <alignment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vertical="center" wrapText="1"/>
    </xf>
    <xf numFmtId="0" fontId="3" fillId="6" borderId="0" xfId="0" applyFont="1" applyFill="1" applyBorder="1" applyAlignment="1">
      <alignment wrapText="1"/>
    </xf>
    <xf numFmtId="0" fontId="44" fillId="6" borderId="0" xfId="0" applyFont="1" applyFill="1"/>
    <xf numFmtId="0" fontId="4" fillId="6" borderId="0" xfId="0" applyFont="1" applyFill="1" applyAlignment="1">
      <alignment vertical="center"/>
    </xf>
    <xf numFmtId="0" fontId="4" fillId="6" borderId="0" xfId="0" applyFont="1" applyFill="1" applyAlignment="1">
      <alignment horizontal="center" vertical="center"/>
    </xf>
    <xf numFmtId="0" fontId="4" fillId="6" borderId="0" xfId="0" applyFont="1" applyFill="1"/>
    <xf numFmtId="0" fontId="0" fillId="6" borderId="0" xfId="0" applyFill="1"/>
    <xf numFmtId="0" fontId="5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0" fontId="6" fillId="6" borderId="0" xfId="0" applyFont="1" applyFill="1" applyBorder="1" applyAlignment="1">
      <alignment vertical="center"/>
    </xf>
    <xf numFmtId="0" fontId="4" fillId="6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vertical="center"/>
    </xf>
    <xf numFmtId="0" fontId="5" fillId="6" borderId="0" xfId="0" applyFont="1" applyFill="1" applyAlignment="1"/>
    <xf numFmtId="4" fontId="4" fillId="6" borderId="0" xfId="0" applyNumberFormat="1" applyFont="1" applyFill="1" applyBorder="1" applyAlignment="1">
      <alignment vertical="center"/>
    </xf>
    <xf numFmtId="169" fontId="4" fillId="6" borderId="0" xfId="0" applyNumberFormat="1" applyFont="1" applyFill="1" applyBorder="1" applyAlignment="1">
      <alignment vertical="center"/>
    </xf>
    <xf numFmtId="166" fontId="4" fillId="6" borderId="0" xfId="0" applyNumberFormat="1" applyFont="1" applyFill="1" applyBorder="1" applyAlignment="1">
      <alignment vertical="center"/>
    </xf>
    <xf numFmtId="166" fontId="7" fillId="6" borderId="0" xfId="0" applyNumberFormat="1" applyFont="1" applyFill="1" applyBorder="1" applyAlignment="1">
      <alignment vertical="center"/>
    </xf>
    <xf numFmtId="166" fontId="4" fillId="6" borderId="0" xfId="0" applyNumberFormat="1" applyFont="1" applyFill="1" applyBorder="1" applyAlignment="1">
      <alignment horizontal="center" vertical="center"/>
    </xf>
    <xf numFmtId="166" fontId="6" fillId="6" borderId="0" xfId="0" applyNumberFormat="1" applyFont="1" applyFill="1" applyBorder="1" applyAlignment="1">
      <alignment vertical="center"/>
    </xf>
    <xf numFmtId="166" fontId="0" fillId="6" borderId="0" xfId="0" applyNumberFormat="1" applyFill="1" applyAlignment="1">
      <alignment vertical="center"/>
    </xf>
    <xf numFmtId="166" fontId="0" fillId="6" borderId="0" xfId="0" applyNumberFormat="1" applyFill="1"/>
    <xf numFmtId="4" fontId="24" fillId="0" borderId="0" xfId="0" applyNumberFormat="1" applyFont="1" applyFill="1" applyAlignment="1">
      <alignment horizontal="center" vertical="center"/>
    </xf>
    <xf numFmtId="164" fontId="10" fillId="0" borderId="2" xfId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164" fontId="10" fillId="0" borderId="2" xfId="0" applyNumberFormat="1" applyFont="1" applyFill="1" applyBorder="1" applyAlignment="1">
      <alignment vertical="center"/>
    </xf>
    <xf numFmtId="44" fontId="10" fillId="0" borderId="2" xfId="0" applyNumberFormat="1" applyFont="1" applyFill="1" applyBorder="1" applyAlignment="1">
      <alignment vertical="center"/>
    </xf>
    <xf numFmtId="4" fontId="10" fillId="0" borderId="2" xfId="0" applyNumberFormat="1" applyFont="1" applyFill="1" applyBorder="1" applyAlignment="1">
      <alignment vertical="center" wrapText="1"/>
    </xf>
    <xf numFmtId="0" fontId="45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164" fontId="24" fillId="0" borderId="0" xfId="0" applyNumberFormat="1" applyFont="1" applyFill="1" applyAlignment="1">
      <alignment horizontal="center" vertical="center"/>
    </xf>
    <xf numFmtId="0" fontId="18" fillId="0" borderId="0" xfId="0" applyFont="1" applyFill="1"/>
    <xf numFmtId="0" fontId="34" fillId="0" borderId="0" xfId="0" applyFont="1" applyFill="1"/>
    <xf numFmtId="4" fontId="29" fillId="0" borderId="0" xfId="0" applyNumberFormat="1" applyFont="1" applyFill="1"/>
    <xf numFmtId="4" fontId="18" fillId="0" borderId="0" xfId="0" applyNumberFormat="1" applyFont="1" applyFill="1"/>
    <xf numFmtId="164" fontId="0" fillId="0" borderId="0" xfId="0" applyNumberFormat="1" applyFill="1"/>
    <xf numFmtId="164" fontId="27" fillId="0" borderId="0" xfId="0" applyNumberFormat="1" applyFont="1" applyFill="1" applyAlignment="1">
      <alignment horizontal="center" vertical="center"/>
    </xf>
    <xf numFmtId="164" fontId="30" fillId="0" borderId="0" xfId="0" applyNumberFormat="1" applyFont="1" applyFill="1" applyAlignment="1">
      <alignment horizontal="left"/>
    </xf>
    <xf numFmtId="164" fontId="18" fillId="0" borderId="0" xfId="0" applyNumberFormat="1" applyFont="1" applyFill="1"/>
    <xf numFmtId="4" fontId="2" fillId="0" borderId="2" xfId="0" applyNumberFormat="1" applyFont="1" applyFill="1" applyBorder="1" applyAlignment="1">
      <alignment vertical="center"/>
    </xf>
    <xf numFmtId="0" fontId="41" fillId="0" borderId="2" xfId="0" applyFont="1" applyFill="1" applyBorder="1" applyAlignment="1">
      <alignment horizontal="center" vertical="center" wrapText="1"/>
    </xf>
    <xf numFmtId="0" fontId="43" fillId="0" borderId="2" xfId="0" applyFont="1" applyFill="1" applyBorder="1" applyAlignment="1">
      <alignment horizontal="center" vertical="center" wrapText="1"/>
    </xf>
    <xf numFmtId="0" fontId="46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0" fillId="0" borderId="0" xfId="0" applyFill="1"/>
    <xf numFmtId="0" fontId="28" fillId="0" borderId="0" xfId="0" applyFont="1" applyFill="1" applyAlignment="1">
      <alignment horizontal="center" vertical="center"/>
    </xf>
    <xf numFmtId="4" fontId="47" fillId="0" borderId="0" xfId="0" applyNumberFormat="1" applyFont="1" applyFill="1" applyBorder="1"/>
    <xf numFmtId="4" fontId="48" fillId="0" borderId="0" xfId="0" applyNumberFormat="1" applyFont="1" applyFill="1" applyBorder="1" applyAlignment="1">
      <alignment vertical="center" wrapText="1"/>
    </xf>
    <xf numFmtId="0" fontId="50" fillId="0" borderId="0" xfId="0" applyFont="1" applyFill="1"/>
    <xf numFmtId="0" fontId="2" fillId="0" borderId="0" xfId="0" applyFont="1" applyFill="1" applyBorder="1" applyAlignment="1">
      <alignment horizontal="center" vertical="center"/>
    </xf>
    <xf numFmtId="9" fontId="2" fillId="0" borderId="0" xfId="12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51" fillId="0" borderId="0" xfId="0" applyFont="1" applyFill="1"/>
    <xf numFmtId="0" fontId="10" fillId="0" borderId="0" xfId="0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0" fontId="5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/>
    <xf numFmtId="0" fontId="40" fillId="0" borderId="0" xfId="0" applyFont="1" applyFill="1"/>
    <xf numFmtId="4" fontId="40" fillId="0" borderId="0" xfId="0" applyNumberFormat="1" applyFont="1" applyFill="1" applyBorder="1"/>
    <xf numFmtId="4" fontId="41" fillId="0" borderId="0" xfId="0" applyNumberFormat="1" applyFont="1" applyFill="1" applyBorder="1" applyAlignment="1">
      <alignment vertical="center" wrapText="1"/>
    </xf>
    <xf numFmtId="0" fontId="40" fillId="0" borderId="0" xfId="0" applyFont="1" applyFill="1" applyAlignment="1">
      <alignment vertical="center"/>
    </xf>
    <xf numFmtId="4" fontId="2" fillId="0" borderId="0" xfId="0" applyNumberFormat="1" applyFont="1" applyFill="1" applyBorder="1"/>
    <xf numFmtId="4" fontId="10" fillId="0" borderId="0" xfId="0" applyNumberFormat="1" applyFont="1" applyFill="1" applyBorder="1" applyAlignment="1">
      <alignment vertical="center" wrapText="1"/>
    </xf>
    <xf numFmtId="4" fontId="2" fillId="0" borderId="0" xfId="0" applyNumberFormat="1" applyFont="1" applyFill="1"/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4" fontId="2" fillId="0" borderId="2" xfId="0" applyNumberFormat="1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4" fontId="40" fillId="0" borderId="6" xfId="0" applyNumberFormat="1" applyFont="1" applyFill="1" applyBorder="1" applyAlignment="1">
      <alignment horizontal="right" vertical="center" wrapText="1"/>
    </xf>
    <xf numFmtId="4" fontId="41" fillId="0" borderId="3" xfId="0" applyNumberFormat="1" applyFont="1" applyFill="1" applyBorder="1" applyAlignment="1">
      <alignment horizontal="right" vertical="center" wrapText="1"/>
    </xf>
    <xf numFmtId="4" fontId="41" fillId="0" borderId="2" xfId="0" applyNumberFormat="1" applyFont="1" applyFill="1" applyBorder="1" applyAlignment="1">
      <alignment horizontal="right" vertical="center"/>
    </xf>
    <xf numFmtId="0" fontId="40" fillId="0" borderId="2" xfId="0" applyFont="1" applyFill="1" applyBorder="1" applyAlignment="1">
      <alignment horizontal="left" vertical="center"/>
    </xf>
    <xf numFmtId="0" fontId="40" fillId="0" borderId="0" xfId="0" applyFont="1" applyFill="1" applyAlignment="1">
      <alignment horizontal="left"/>
    </xf>
    <xf numFmtId="49" fontId="40" fillId="0" borderId="2" xfId="0" applyNumberFormat="1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 vertical="center" wrapText="1"/>
    </xf>
    <xf numFmtId="4" fontId="40" fillId="0" borderId="3" xfId="0" applyNumberFormat="1" applyFont="1" applyFill="1" applyBorder="1" applyAlignment="1">
      <alignment horizontal="right" vertical="center" wrapText="1"/>
    </xf>
    <xf numFmtId="0" fontId="40" fillId="0" borderId="0" xfId="0" applyFont="1" applyFill="1" applyAlignment="1">
      <alignment horizontal="center" vertical="center"/>
    </xf>
    <xf numFmtId="9" fontId="40" fillId="0" borderId="0" xfId="12" applyFont="1" applyFill="1" applyAlignment="1">
      <alignment horizontal="center" vertical="center"/>
    </xf>
    <xf numFmtId="4" fontId="40" fillId="0" borderId="0" xfId="0" applyNumberFormat="1" applyFont="1" applyFill="1" applyAlignment="1">
      <alignment horizontal="center" vertical="center"/>
    </xf>
    <xf numFmtId="4" fontId="40" fillId="0" borderId="0" xfId="0" applyNumberFormat="1" applyFont="1" applyFill="1"/>
    <xf numFmtId="14" fontId="40" fillId="0" borderId="2" xfId="0" applyNumberFormat="1" applyFont="1" applyFill="1" applyBorder="1" applyAlignment="1">
      <alignment horizontal="left" wrapText="1"/>
    </xf>
    <xf numFmtId="164" fontId="41" fillId="0" borderId="2" xfId="0" applyNumberFormat="1" applyFont="1" applyFill="1" applyBorder="1" applyAlignment="1">
      <alignment vertical="center"/>
    </xf>
    <xf numFmtId="4" fontId="41" fillId="0" borderId="3" xfId="0" applyNumberFormat="1" applyFont="1" applyFill="1" applyBorder="1" applyAlignment="1">
      <alignment vertical="center"/>
    </xf>
    <xf numFmtId="0" fontId="40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center" wrapText="1"/>
    </xf>
    <xf numFmtId="0" fontId="40" fillId="0" borderId="0" xfId="0" applyFont="1" applyFill="1" applyBorder="1" applyAlignment="1">
      <alignment vertical="center"/>
    </xf>
    <xf numFmtId="0" fontId="40" fillId="0" borderId="36" xfId="0" applyFont="1" applyFill="1" applyBorder="1" applyAlignment="1">
      <alignment horizontal="center" vertical="center"/>
    </xf>
    <xf numFmtId="9" fontId="40" fillId="0" borderId="0" xfId="12" applyFont="1" applyFill="1" applyBorder="1" applyAlignment="1">
      <alignment horizontal="center" vertical="center"/>
    </xf>
    <xf numFmtId="4" fontId="40" fillId="0" borderId="0" xfId="0" applyNumberFormat="1" applyFont="1" applyFill="1" applyBorder="1" applyAlignment="1">
      <alignment horizontal="center" vertical="center"/>
    </xf>
    <xf numFmtId="164" fontId="41" fillId="0" borderId="2" xfId="1" applyFont="1" applyFill="1" applyBorder="1" applyAlignment="1">
      <alignment horizontal="right" vertical="center"/>
    </xf>
    <xf numFmtId="0" fontId="40" fillId="0" borderId="3" xfId="0" applyFont="1" applyFill="1" applyBorder="1" applyAlignment="1">
      <alignment horizontal="center" vertical="center" wrapText="1"/>
    </xf>
    <xf numFmtId="0" fontId="53" fillId="0" borderId="0" xfId="0" applyFont="1" applyFill="1"/>
    <xf numFmtId="0" fontId="22" fillId="0" borderId="0" xfId="0" applyFont="1" applyFill="1" applyAlignment="1">
      <alignment vertical="center"/>
    </xf>
    <xf numFmtId="4" fontId="41" fillId="0" borderId="2" xfId="0" applyNumberFormat="1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4" fontId="40" fillId="0" borderId="2" xfId="0" applyNumberFormat="1" applyFont="1" applyFill="1" applyBorder="1" applyAlignment="1">
      <alignment vertical="center" wrapText="1"/>
    </xf>
    <xf numFmtId="0" fontId="49" fillId="6" borderId="0" xfId="0" applyFont="1" applyFill="1" applyBorder="1" applyAlignment="1">
      <alignment vertical="center"/>
    </xf>
    <xf numFmtId="0" fontId="38" fillId="6" borderId="0" xfId="0" applyFont="1" applyFill="1" applyBorder="1" applyAlignment="1">
      <alignment horizontal="center" vertical="center"/>
    </xf>
    <xf numFmtId="0" fontId="38" fillId="6" borderId="0" xfId="0" applyFont="1" applyFill="1" applyBorder="1" applyAlignment="1">
      <alignment vertical="center"/>
    </xf>
    <xf numFmtId="0" fontId="5" fillId="0" borderId="37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4" fillId="6" borderId="42" xfId="0" applyFont="1" applyFill="1" applyBorder="1" applyAlignment="1">
      <alignment horizontal="center" vertical="center"/>
    </xf>
    <xf numFmtId="0" fontId="4" fillId="6" borderId="43" xfId="0" applyFont="1" applyFill="1" applyBorder="1" applyAlignment="1">
      <alignment horizontal="center" vertical="center"/>
    </xf>
    <xf numFmtId="0" fontId="4" fillId="6" borderId="44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48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left"/>
    </xf>
    <xf numFmtId="0" fontId="10" fillId="0" borderId="6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41" fillId="0" borderId="3" xfId="0" applyFont="1" applyFill="1" applyBorder="1" applyAlignment="1">
      <alignment horizontal="center" vertical="center" wrapText="1" shrinkToFit="1"/>
    </xf>
    <xf numFmtId="0" fontId="41" fillId="0" borderId="33" xfId="0" applyFont="1" applyFill="1" applyBorder="1" applyAlignment="1">
      <alignment horizontal="center" vertical="center" wrapText="1" shrinkToFit="1"/>
    </xf>
    <xf numFmtId="0" fontId="41" fillId="0" borderId="4" xfId="0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 wrapText="1" shrinkToFit="1"/>
    </xf>
    <xf numFmtId="0" fontId="10" fillId="0" borderId="33" xfId="0" applyFont="1" applyFill="1" applyBorder="1" applyAlignment="1">
      <alignment horizontal="center" vertical="center" wrapText="1" shrinkToFit="1"/>
    </xf>
    <xf numFmtId="0" fontId="10" fillId="0" borderId="4" xfId="0" applyFont="1" applyFill="1" applyBorder="1" applyAlignment="1">
      <alignment horizontal="center" vertical="center" wrapText="1" shrinkToFit="1"/>
    </xf>
    <xf numFmtId="0" fontId="41" fillId="0" borderId="3" xfId="0" applyFont="1" applyFill="1" applyBorder="1" applyAlignment="1">
      <alignment horizontal="center" vertical="center" wrapText="1"/>
    </xf>
    <xf numFmtId="0" fontId="41" fillId="0" borderId="33" xfId="0" applyFont="1" applyFill="1" applyBorder="1" applyAlignment="1">
      <alignment horizontal="center" vertical="center" wrapText="1"/>
    </xf>
    <xf numFmtId="0" fontId="41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43" fillId="0" borderId="2" xfId="0" applyFont="1" applyFill="1" applyBorder="1" applyAlignment="1">
      <alignment horizontal="center" vertical="center" wrapText="1"/>
    </xf>
    <xf numFmtId="0" fontId="43" fillId="0" borderId="6" xfId="0" applyFont="1" applyFill="1" applyBorder="1" applyAlignment="1">
      <alignment horizontal="center" vertical="center" wrapText="1"/>
    </xf>
    <xf numFmtId="0" fontId="43" fillId="0" borderId="23" xfId="0" applyFont="1" applyFill="1" applyBorder="1" applyAlignment="1">
      <alignment horizontal="center" vertical="center" wrapText="1"/>
    </xf>
    <xf numFmtId="0" fontId="43" fillId="0" borderId="26" xfId="0" applyFont="1" applyFill="1" applyBorder="1" applyAlignment="1">
      <alignment horizontal="center" vertical="center" wrapText="1"/>
    </xf>
    <xf numFmtId="0" fontId="43" fillId="0" borderId="24" xfId="0" applyFont="1" applyFill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</cellXfs>
  <cellStyles count="13">
    <cellStyle name="Dziesiętny" xfId="1" builtinId="3"/>
    <cellStyle name="Dziesiętny 2" xfId="2"/>
    <cellStyle name="Dziesiętny 2 2" xfId="3"/>
    <cellStyle name="Dziesiętny 2 3" xfId="4"/>
    <cellStyle name="Dziesiętny 3" xfId="5"/>
    <cellStyle name="Dziesiętny 4" xfId="6"/>
    <cellStyle name="Normalny" xfId="0" builtinId="0"/>
    <cellStyle name="Normalny 2" xfId="7"/>
    <cellStyle name="Normalny 2 2" xfId="8"/>
    <cellStyle name="Normalny 3" xfId="9"/>
    <cellStyle name="Normalny 4" xfId="10"/>
    <cellStyle name="Normalny 5" xfId="11"/>
    <cellStyle name="Procentowy 2" xfId="1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pageSetUpPr fitToPage="1"/>
  </sheetPr>
  <dimension ref="A1:X49"/>
  <sheetViews>
    <sheetView tabSelected="1" view="pageBreakPreview" zoomScale="90" zoomScaleNormal="100" zoomScaleSheetLayoutView="90" workbookViewId="0"/>
  </sheetViews>
  <sheetFormatPr defaultRowHeight="15"/>
  <cols>
    <col min="1" max="1" width="32.140625" style="5" customWidth="1"/>
    <col min="2" max="2" width="10.7109375" style="1" customWidth="1"/>
    <col min="3" max="5" width="20.7109375" style="5" customWidth="1"/>
    <col min="6" max="6" width="17.42578125" style="5" customWidth="1"/>
    <col min="7" max="15" width="15.7109375" style="5" customWidth="1"/>
    <col min="16" max="16" width="9.140625" style="5"/>
    <col min="17" max="17" width="11.7109375" style="5" bestFit="1" customWidth="1"/>
    <col min="18" max="16384" width="9.140625" style="3"/>
  </cols>
  <sheetData>
    <row r="1" spans="1:24" s="267" customFormat="1" ht="30" customHeight="1" thickBot="1">
      <c r="A1" s="308" t="s">
        <v>121</v>
      </c>
      <c r="B1" s="264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6"/>
      <c r="S1" s="266"/>
      <c r="T1" s="266"/>
      <c r="U1" s="266"/>
      <c r="V1" s="266"/>
      <c r="W1" s="266"/>
      <c r="X1" s="266"/>
    </row>
    <row r="2" spans="1:24" s="271" customFormat="1" ht="14.45" customHeight="1">
      <c r="A2" s="268"/>
      <c r="B2" s="269"/>
      <c r="C2" s="268"/>
      <c r="D2" s="268"/>
      <c r="E2" s="268"/>
      <c r="F2" s="369" t="s">
        <v>613</v>
      </c>
      <c r="G2" s="370"/>
      <c r="H2" s="370"/>
      <c r="I2" s="370"/>
      <c r="J2" s="370"/>
      <c r="K2" s="370"/>
      <c r="L2" s="370"/>
      <c r="M2" s="370"/>
      <c r="N2" s="371"/>
      <c r="O2" s="268"/>
      <c r="P2" s="268"/>
      <c r="Q2" s="268"/>
      <c r="R2" s="270"/>
      <c r="S2" s="270"/>
      <c r="T2" s="270"/>
      <c r="U2" s="270"/>
      <c r="V2" s="270"/>
      <c r="W2" s="270"/>
      <c r="X2" s="270"/>
    </row>
    <row r="3" spans="1:24" s="271" customFormat="1">
      <c r="A3" s="272"/>
      <c r="B3" s="269"/>
      <c r="C3" s="268"/>
      <c r="D3" s="268"/>
      <c r="E3" s="268"/>
      <c r="F3" s="372"/>
      <c r="G3" s="373"/>
      <c r="H3" s="373"/>
      <c r="I3" s="373"/>
      <c r="J3" s="373"/>
      <c r="K3" s="373"/>
      <c r="L3" s="373"/>
      <c r="M3" s="373"/>
      <c r="N3" s="374"/>
      <c r="O3" s="273"/>
      <c r="P3" s="273"/>
      <c r="Q3" s="273"/>
      <c r="X3" s="270"/>
    </row>
    <row r="4" spans="1:24" s="271" customFormat="1">
      <c r="A4" s="366" t="s">
        <v>615</v>
      </c>
      <c r="B4" s="367"/>
      <c r="C4" s="276"/>
      <c r="D4" s="276"/>
      <c r="E4" s="276"/>
      <c r="F4" s="372"/>
      <c r="G4" s="373"/>
      <c r="H4" s="373"/>
      <c r="I4" s="373"/>
      <c r="J4" s="373"/>
      <c r="K4" s="373"/>
      <c r="L4" s="373"/>
      <c r="M4" s="373"/>
      <c r="N4" s="374"/>
      <c r="O4" s="273"/>
      <c r="P4" s="273"/>
      <c r="Q4" s="273"/>
      <c r="X4" s="277"/>
    </row>
    <row r="5" spans="1:24" s="271" customFormat="1">
      <c r="A5" s="368"/>
      <c r="B5" s="367"/>
      <c r="C5" s="276"/>
      <c r="D5" s="276"/>
      <c r="E5" s="276"/>
      <c r="F5" s="372"/>
      <c r="G5" s="373"/>
      <c r="H5" s="373"/>
      <c r="I5" s="373"/>
      <c r="J5" s="373"/>
      <c r="K5" s="373"/>
      <c r="L5" s="373"/>
      <c r="M5" s="373"/>
      <c r="N5" s="374"/>
      <c r="O5" s="273"/>
      <c r="P5" s="273"/>
      <c r="Q5" s="273"/>
      <c r="X5" s="270"/>
    </row>
    <row r="6" spans="1:24" s="271" customFormat="1">
      <c r="A6" s="366" t="s">
        <v>616</v>
      </c>
      <c r="B6" s="367"/>
      <c r="C6" s="278"/>
      <c r="D6" s="279"/>
      <c r="E6" s="280"/>
      <c r="F6" s="372"/>
      <c r="G6" s="373"/>
      <c r="H6" s="373"/>
      <c r="I6" s="373"/>
      <c r="J6" s="373"/>
      <c r="K6" s="373"/>
      <c r="L6" s="373"/>
      <c r="M6" s="373"/>
      <c r="N6" s="374"/>
      <c r="O6" s="273"/>
      <c r="P6" s="273"/>
      <c r="Q6" s="273"/>
      <c r="X6" s="277"/>
    </row>
    <row r="7" spans="1:24" s="271" customFormat="1" ht="15.75" thickBot="1">
      <c r="A7" s="368"/>
      <c r="B7" s="367"/>
      <c r="C7" s="280"/>
      <c r="D7" s="281"/>
      <c r="E7" s="280"/>
      <c r="F7" s="375"/>
      <c r="G7" s="376"/>
      <c r="H7" s="376"/>
      <c r="I7" s="376"/>
      <c r="J7" s="376"/>
      <c r="K7" s="376"/>
      <c r="L7" s="376"/>
      <c r="M7" s="376"/>
      <c r="N7" s="377"/>
      <c r="O7" s="273"/>
      <c r="P7" s="273"/>
      <c r="Q7" s="273"/>
      <c r="X7" s="270"/>
    </row>
    <row r="8" spans="1:24" s="271" customFormat="1" ht="17.25" customHeight="1">
      <c r="A8" s="368"/>
      <c r="B8" s="367"/>
      <c r="C8" s="280"/>
      <c r="D8" s="281"/>
      <c r="E8" s="280"/>
      <c r="F8" s="281"/>
      <c r="G8" s="275"/>
      <c r="H8" s="282"/>
      <c r="I8" s="282"/>
      <c r="J8" s="283"/>
      <c r="K8" s="283"/>
      <c r="L8" s="283"/>
      <c r="M8" s="283"/>
      <c r="N8" s="283"/>
      <c r="O8" s="284"/>
      <c r="P8" s="273"/>
      <c r="Q8" s="273"/>
      <c r="X8" s="270"/>
    </row>
    <row r="9" spans="1:24" s="271" customFormat="1" ht="18.75" customHeight="1">
      <c r="A9" s="368"/>
      <c r="B9" s="367"/>
      <c r="C9" s="276"/>
      <c r="D9" s="276"/>
      <c r="E9" s="280"/>
      <c r="F9" s="281"/>
      <c r="G9" s="283"/>
      <c r="H9" s="281"/>
      <c r="I9" s="281"/>
      <c r="J9" s="281"/>
      <c r="K9" s="281"/>
      <c r="L9" s="281"/>
      <c r="M9" s="281"/>
      <c r="N9" s="281"/>
      <c r="O9" s="281"/>
      <c r="P9" s="273"/>
      <c r="Q9" s="273"/>
      <c r="X9" s="270"/>
    </row>
    <row r="10" spans="1:24" s="271" customFormat="1" ht="15.75" customHeight="1">
      <c r="A10" s="276"/>
      <c r="B10" s="275"/>
      <c r="C10" s="276"/>
      <c r="D10" s="280"/>
      <c r="E10" s="280"/>
      <c r="F10" s="281"/>
      <c r="G10" s="283"/>
      <c r="H10" s="281"/>
      <c r="I10" s="281"/>
      <c r="J10" s="281"/>
      <c r="K10" s="281"/>
      <c r="L10" s="281"/>
      <c r="M10" s="281"/>
      <c r="N10" s="281"/>
      <c r="O10" s="281"/>
      <c r="P10" s="273"/>
      <c r="Q10" s="273"/>
      <c r="X10" s="270"/>
    </row>
    <row r="11" spans="1:24" s="271" customFormat="1" ht="20.100000000000001" customHeight="1" thickBot="1">
      <c r="A11" s="274" t="s">
        <v>0</v>
      </c>
      <c r="B11" s="275"/>
      <c r="C11" s="276"/>
      <c r="E11" s="280"/>
      <c r="F11" s="285"/>
      <c r="G11" s="285"/>
      <c r="H11" s="285"/>
      <c r="I11" s="285"/>
      <c r="J11" s="282"/>
      <c r="K11" s="282"/>
      <c r="L11" s="282"/>
      <c r="M11" s="282"/>
      <c r="N11" s="282"/>
      <c r="O11" s="282"/>
      <c r="P11" s="273"/>
      <c r="Q11" s="273"/>
      <c r="X11" s="270"/>
    </row>
    <row r="12" spans="1:24" ht="20.100000000000001" customHeight="1">
      <c r="A12" s="378" t="s">
        <v>1</v>
      </c>
      <c r="B12" s="380" t="s">
        <v>31</v>
      </c>
      <c r="C12" s="382" t="s">
        <v>18</v>
      </c>
      <c r="D12" s="384" t="s">
        <v>19</v>
      </c>
      <c r="E12" s="386" t="s">
        <v>20</v>
      </c>
      <c r="F12" s="388" t="s">
        <v>12</v>
      </c>
      <c r="G12" s="389"/>
      <c r="H12" s="389"/>
      <c r="I12" s="389"/>
      <c r="J12" s="389"/>
      <c r="K12" s="389"/>
      <c r="L12" s="389"/>
      <c r="M12" s="389"/>
      <c r="N12" s="389"/>
      <c r="O12" s="390"/>
      <c r="P12" s="19"/>
      <c r="Q12" s="19"/>
      <c r="R12" s="2"/>
      <c r="S12" s="2"/>
      <c r="T12" s="2"/>
      <c r="U12" s="2"/>
      <c r="X12" s="4"/>
    </row>
    <row r="13" spans="1:24" s="1" customFormat="1" ht="20.100000000000001" customHeight="1" thickBot="1">
      <c r="A13" s="379"/>
      <c r="B13" s="381"/>
      <c r="C13" s="383"/>
      <c r="D13" s="385"/>
      <c r="E13" s="387"/>
      <c r="F13" s="35">
        <v>2019</v>
      </c>
      <c r="G13" s="36">
        <v>2020</v>
      </c>
      <c r="H13" s="36">
        <v>2021</v>
      </c>
      <c r="I13" s="36">
        <v>2022</v>
      </c>
      <c r="J13" s="36">
        <v>2023</v>
      </c>
      <c r="K13" s="36">
        <v>2024</v>
      </c>
      <c r="L13" s="36">
        <v>2025</v>
      </c>
      <c r="M13" s="36">
        <v>2026</v>
      </c>
      <c r="N13" s="36">
        <v>2027</v>
      </c>
      <c r="O13" s="37">
        <v>2028</v>
      </c>
      <c r="P13" s="6"/>
      <c r="Q13" s="6"/>
      <c r="R13" s="6"/>
      <c r="S13" s="6"/>
      <c r="T13" s="6"/>
      <c r="U13" s="6"/>
      <c r="V13" s="7"/>
      <c r="W13" s="7"/>
      <c r="X13" s="7"/>
    </row>
    <row r="14" spans="1:24" ht="39.950000000000003" customHeight="1" thickTop="1">
      <c r="A14" s="39" t="s">
        <v>33</v>
      </c>
      <c r="B14" s="122">
        <f>COUNTA('pow podst'!K3:K33)</f>
        <v>31</v>
      </c>
      <c r="C14" s="40">
        <f>SUM('pow podst'!J3:J33)</f>
        <v>330550763.39999998</v>
      </c>
      <c r="D14" s="41">
        <f>SUM('pow podst'!L3:L33)</f>
        <v>175208885.99000001</v>
      </c>
      <c r="E14" s="42">
        <f>SUM('pow podst'!K3:K33)</f>
        <v>155341877.41</v>
      </c>
      <c r="F14" s="43">
        <f>SUM('pow podst'!N3:N33)</f>
        <v>0</v>
      </c>
      <c r="G14" s="40">
        <f>SUM('pow podst'!O3:O33)</f>
        <v>0</v>
      </c>
      <c r="H14" s="40">
        <f>SUM('pow podst'!P3:P33)</f>
        <v>11897858.25</v>
      </c>
      <c r="I14" s="40">
        <f>SUM('pow podst'!Q3:Q33)</f>
        <v>35458222.969999999</v>
      </c>
      <c r="J14" s="40">
        <f>SUM('pow podst'!R3:R33)</f>
        <v>69007832.780000001</v>
      </c>
      <c r="K14" s="40">
        <f>SUM('pow podst'!S3:S33)</f>
        <v>31024119.409999996</v>
      </c>
      <c r="L14" s="40">
        <f>SUM('pow podst'!T3:T33)</f>
        <v>7953844</v>
      </c>
      <c r="M14" s="40">
        <f>SUM('pow podst'!U3:U33)</f>
        <v>0</v>
      </c>
      <c r="N14" s="40">
        <f>SUM('pow podst'!V3:V33)</f>
        <v>0</v>
      </c>
      <c r="O14" s="44">
        <f>SUM('pow podst'!W3:W33)</f>
        <v>0</v>
      </c>
      <c r="P14" s="8" t="b">
        <f>C14=(D14+E14)</f>
        <v>1</v>
      </c>
      <c r="Q14" s="23" t="b">
        <f>E14=SUM(F14:O14)</f>
        <v>1</v>
      </c>
      <c r="R14" s="9"/>
      <c r="S14" s="9"/>
      <c r="T14" s="10"/>
      <c r="U14" s="10"/>
      <c r="V14" s="11"/>
      <c r="W14" s="4"/>
      <c r="X14" s="4"/>
    </row>
    <row r="15" spans="1:24" ht="39.950000000000003" customHeight="1">
      <c r="A15" s="45" t="s">
        <v>34</v>
      </c>
      <c r="B15" s="123">
        <f>COUNTIF('pow podst'!C3:C33,"K")</f>
        <v>15</v>
      </c>
      <c r="C15" s="72">
        <f>SUMIF('pow podst'!C3:C33,"K",'pow podst'!J3:J33)</f>
        <v>150163735.40000001</v>
      </c>
      <c r="D15" s="73">
        <f>SUMIF('pow podst'!C3:C33,"K",'pow podst'!L3:L33)</f>
        <v>67796883.319999993</v>
      </c>
      <c r="E15" s="25">
        <f>SUMIF('pow podst'!C3:C33,"K",'pow podst'!K3:K33)</f>
        <v>82366852.079999998</v>
      </c>
      <c r="F15" s="78">
        <f>SUMIF('pow podst'!$C$3:$C$33,"K",'pow podst'!N3:N33)</f>
        <v>0</v>
      </c>
      <c r="G15" s="72">
        <f>SUMIF('pow podst'!$C$3:$C$33,"K",'pow podst'!O3:O33)</f>
        <v>0</v>
      </c>
      <c r="H15" s="72">
        <f>SUMIF('pow podst'!$C$3:$C$33,"K",'pow podst'!P3:P33)</f>
        <v>11897858.25</v>
      </c>
      <c r="I15" s="72">
        <f>SUMIF('pow podst'!$C$3:$C$33,"K",'pow podst'!Q3:Q33)</f>
        <v>35458222.969999999</v>
      </c>
      <c r="J15" s="72">
        <f>SUMIF('pow podst'!$C$3:$C$33,"K",'pow podst'!R3:R33)</f>
        <v>30955570.43</v>
      </c>
      <c r="K15" s="72">
        <f>SUMIF('pow podst'!$C$3:$C$33,"K",'pow podst'!S3:S33)</f>
        <v>4055200.4299999997</v>
      </c>
      <c r="L15" s="72">
        <f>SUMIF('pow podst'!$C$3:$C$33,"K",'pow podst'!T3:T33)</f>
        <v>0</v>
      </c>
      <c r="M15" s="72">
        <f>SUMIF('pow podst'!$C$3:$C$33,"K",'pow podst'!U3:U33)</f>
        <v>0</v>
      </c>
      <c r="N15" s="72">
        <f>SUMIF('pow podst'!$C$3:$C$33,"K",'pow podst'!V3:V33)</f>
        <v>0</v>
      </c>
      <c r="O15" s="79">
        <f>SUMIF('pow podst'!$C$3:$C$33,"K",'pow podst'!W3:W33)</f>
        <v>0</v>
      </c>
      <c r="P15" s="8" t="b">
        <f t="shared" ref="P15:P24" si="0">C15=(D15+E15)</f>
        <v>1</v>
      </c>
      <c r="Q15" s="23" t="b">
        <f t="shared" ref="Q15:Q21" si="1">E15=SUM(F15:O15)</f>
        <v>1</v>
      </c>
      <c r="R15" s="9"/>
      <c r="S15" s="9"/>
      <c r="T15" s="10"/>
      <c r="U15" s="10"/>
      <c r="V15" s="11"/>
      <c r="W15" s="4"/>
      <c r="X15" s="4"/>
    </row>
    <row r="16" spans="1:24" ht="39.950000000000003" customHeight="1">
      <c r="A16" s="46" t="s">
        <v>35</v>
      </c>
      <c r="B16" s="124">
        <f>COUNTIF('pow podst'!C3:C33,"N")</f>
        <v>7</v>
      </c>
      <c r="C16" s="74">
        <f>SUMIF('pow podst'!C3:C33,"N",'pow podst'!J3:J33)</f>
        <v>33355949</v>
      </c>
      <c r="D16" s="75">
        <f>SUMIF('pow podst'!C3:C33,"N",'pow podst'!L3:L33)</f>
        <v>16101485.15</v>
      </c>
      <c r="E16" s="24">
        <f>SUMIF('pow podst'!C3:C33,"N",'pow podst'!K3:K33)</f>
        <v>17254463.850000001</v>
      </c>
      <c r="F16" s="80">
        <f>SUMIF('pow podst'!$C$3:$C$33,"N",'pow podst'!N3:N33)</f>
        <v>0</v>
      </c>
      <c r="G16" s="74">
        <f>SUMIF('pow podst'!$C$3:$C$33,"N",'pow podst'!O3:O33)</f>
        <v>0</v>
      </c>
      <c r="H16" s="74">
        <f>SUMIF('pow podst'!$C$3:$C$33,"N",'pow podst'!P3:P33)</f>
        <v>0</v>
      </c>
      <c r="I16" s="74">
        <f>SUMIF('pow podst'!$C$3:$C$33,"N",'pow podst'!Q3:Q33)</f>
        <v>0</v>
      </c>
      <c r="J16" s="74">
        <f>SUMIF('pow podst'!$C$3:$C$33,"N",'pow podst'!R3:R33)</f>
        <v>17254463.850000001</v>
      </c>
      <c r="K16" s="74">
        <f>SUMIF('pow podst'!$C$3:$C$33,"N",'pow podst'!S3:S33)</f>
        <v>0</v>
      </c>
      <c r="L16" s="74">
        <f>SUMIF('pow podst'!$C$3:$C$33,"N",'pow podst'!T3:T33)</f>
        <v>0</v>
      </c>
      <c r="M16" s="74">
        <f>SUMIF('pow podst'!$C$3:$C$33,"N",'pow podst'!U3:U33)</f>
        <v>0</v>
      </c>
      <c r="N16" s="74">
        <f>SUMIF('pow podst'!$C$3:$C$33,"N",'pow podst'!V3:V33)</f>
        <v>0</v>
      </c>
      <c r="O16" s="81">
        <f>SUMIF('pow podst'!$C$3:$C$33,"N",'pow podst'!W3:W33)</f>
        <v>0</v>
      </c>
      <c r="P16" s="8" t="b">
        <f t="shared" si="0"/>
        <v>1</v>
      </c>
      <c r="Q16" s="23" t="b">
        <f t="shared" si="1"/>
        <v>1</v>
      </c>
      <c r="R16" s="9"/>
      <c r="S16" s="9"/>
      <c r="T16" s="10"/>
      <c r="U16" s="10"/>
      <c r="V16" s="11"/>
      <c r="W16" s="4"/>
      <c r="X16" s="4"/>
    </row>
    <row r="17" spans="1:24" ht="39.950000000000003" customHeight="1" thickBot="1">
      <c r="A17" s="47" t="s">
        <v>36</v>
      </c>
      <c r="B17" s="125">
        <f>COUNTIF('pow podst'!C3:C33,"W")</f>
        <v>9</v>
      </c>
      <c r="C17" s="76">
        <f>SUMIF('pow podst'!C3:C33,"W",'pow podst'!J3:J33)</f>
        <v>147031079</v>
      </c>
      <c r="D17" s="77">
        <f>SUMIF('pow podst'!C3:C33,"W",'pow podst'!L3:L33)</f>
        <v>91310517.520000011</v>
      </c>
      <c r="E17" s="48">
        <f>SUMIF('pow podst'!C3:C33,"W",'pow podst'!K3:K33)</f>
        <v>55720561.479999997</v>
      </c>
      <c r="F17" s="82">
        <f>SUMIF('pow podst'!$C$3:$C$33,"W",'pow podst'!N3:N33)</f>
        <v>0</v>
      </c>
      <c r="G17" s="76">
        <f>SUMIF('pow podst'!$C$3:$C$33,"W",'pow podst'!O3:O33)</f>
        <v>0</v>
      </c>
      <c r="H17" s="76">
        <f>SUMIF('pow podst'!$C$3:$C$33,"W",'pow podst'!P3:P33)</f>
        <v>0</v>
      </c>
      <c r="I17" s="76">
        <f>SUMIF('pow podst'!$C$3:$C$33,"W",'pow podst'!Q3:Q33)</f>
        <v>0</v>
      </c>
      <c r="J17" s="76">
        <f>SUMIF('pow podst'!$C$3:$C$33,"W",'pow podst'!R3:R33)</f>
        <v>20797798.5</v>
      </c>
      <c r="K17" s="76">
        <f>SUMIF('pow podst'!$C$3:$C$33,"W",'pow podst'!S3:S33)</f>
        <v>26968918.979999997</v>
      </c>
      <c r="L17" s="76">
        <f>SUMIF('pow podst'!$C$3:$C$33,"W",'pow podst'!T3:T33)</f>
        <v>7953844</v>
      </c>
      <c r="M17" s="76">
        <f>SUMIF('pow podst'!$C$3:$C$33,"W",'pow podst'!U3:U33)</f>
        <v>0</v>
      </c>
      <c r="N17" s="76">
        <f>SUMIF('pow podst'!$C$3:$C$33,"W",'pow podst'!V3:V33)</f>
        <v>0</v>
      </c>
      <c r="O17" s="83">
        <f>SUMIF('pow podst'!$C$3:$C$33,"W",'pow podst'!W3:W33)</f>
        <v>0</v>
      </c>
      <c r="P17" s="8" t="b">
        <f t="shared" si="0"/>
        <v>1</v>
      </c>
      <c r="Q17" s="23" t="b">
        <f t="shared" si="1"/>
        <v>1</v>
      </c>
      <c r="R17" s="9"/>
      <c r="S17" s="9"/>
      <c r="T17" s="10"/>
      <c r="U17" s="10"/>
      <c r="V17" s="11"/>
      <c r="W17" s="4"/>
      <c r="X17" s="4"/>
    </row>
    <row r="18" spans="1:24" ht="39.950000000000003" customHeight="1" thickTop="1">
      <c r="A18" s="39" t="s">
        <v>37</v>
      </c>
      <c r="B18" s="122">
        <f>COUNTA('gm podst'!L3:L58)</f>
        <v>56</v>
      </c>
      <c r="C18" s="40">
        <f>SUM('gm podst'!K3:K58)</f>
        <v>327038654.13999999</v>
      </c>
      <c r="D18" s="41">
        <f>SUM('gm podst'!M3:M58)</f>
        <v>178784118.67999998</v>
      </c>
      <c r="E18" s="42">
        <f>SUM('gm podst'!L3:L58)</f>
        <v>148254535.46000001</v>
      </c>
      <c r="F18" s="84">
        <f>SUM('gm podst'!O3:O58)</f>
        <v>0</v>
      </c>
      <c r="G18" s="84">
        <f>SUM('gm podst'!P3:P58)</f>
        <v>0</v>
      </c>
      <c r="H18" s="84">
        <f>SUM('gm podst'!Q3:Q58)</f>
        <v>9360007.4000000004</v>
      </c>
      <c r="I18" s="84">
        <f>SUM('gm podst'!R3:R58)</f>
        <v>19662608.82</v>
      </c>
      <c r="J18" s="84">
        <f>SUM('gm podst'!S3:S58)</f>
        <v>70058642.74000001</v>
      </c>
      <c r="K18" s="84">
        <f>SUM('gm podst'!T3:T58)</f>
        <v>26907693.5</v>
      </c>
      <c r="L18" s="84">
        <f>SUM('gm podst'!U3:U58)</f>
        <v>12518366.5</v>
      </c>
      <c r="M18" s="84">
        <f>SUM('gm podst'!V3:V58)</f>
        <v>5839940</v>
      </c>
      <c r="N18" s="84">
        <f>SUM('gm podst'!W3:W58)</f>
        <v>2193001</v>
      </c>
      <c r="O18" s="84">
        <f>SUM('gm podst'!X3:X58)</f>
        <v>1714275.5</v>
      </c>
      <c r="P18" s="8" t="b">
        <f t="shared" si="0"/>
        <v>1</v>
      </c>
      <c r="Q18" s="23" t="b">
        <f t="shared" si="1"/>
        <v>1</v>
      </c>
      <c r="R18" s="9"/>
      <c r="S18" s="9"/>
      <c r="T18" s="10"/>
      <c r="U18" s="10"/>
      <c r="V18" s="10"/>
      <c r="W18" s="10"/>
      <c r="X18" s="10"/>
    </row>
    <row r="19" spans="1:24" ht="39.950000000000003" customHeight="1">
      <c r="A19" s="45" t="s">
        <v>34</v>
      </c>
      <c r="B19" s="123">
        <f>COUNTIF('gm podst'!C3:C58,"K")</f>
        <v>22</v>
      </c>
      <c r="C19" s="72">
        <f>SUMIF('gm podst'!C3:C58,"K",'gm podst'!K3:K58)</f>
        <v>127953475.14</v>
      </c>
      <c r="D19" s="73">
        <f>SUMIF('gm podst'!C3:C58,"K",'gm podst'!M3:M58)</f>
        <v>68666782.070000008</v>
      </c>
      <c r="E19" s="25">
        <f>SUMIF('gm podst'!C3:C58,"K",'gm podst'!L3:L58)</f>
        <v>59286693.07</v>
      </c>
      <c r="F19" s="78">
        <f>SUMIF('gm podst'!$C$3:$C$58,"K",'gm podst'!O3:O58)</f>
        <v>0</v>
      </c>
      <c r="G19" s="78">
        <f>SUMIF('gm podst'!$C$3:$C$58,"K",'gm podst'!P3:P58)</f>
        <v>0</v>
      </c>
      <c r="H19" s="78">
        <f>SUMIF('gm podst'!$C$3:$C$58,"K",'gm podst'!Q3:Q58)</f>
        <v>9360007.4000000004</v>
      </c>
      <c r="I19" s="78">
        <f>SUMIF('gm podst'!$C$3:$C$58,"K",'gm podst'!R3:R58)</f>
        <v>19662608.82</v>
      </c>
      <c r="J19" s="78">
        <f>SUMIF('gm podst'!$C$3:$C$58,"K",'gm podst'!S3:S58)</f>
        <v>24459871.849999998</v>
      </c>
      <c r="K19" s="78">
        <f>SUMIF('gm podst'!$C$3:$C$58,"K",'gm podst'!T3:T58)</f>
        <v>3765099.5</v>
      </c>
      <c r="L19" s="78">
        <f>SUMIF('gm podst'!$C$3:$C$58,"K",'gm podst'!U3:U58)</f>
        <v>1011161.5</v>
      </c>
      <c r="M19" s="78">
        <f>SUMIF('gm podst'!$C$3:$C$58,"K",'gm podst'!V3:V58)</f>
        <v>1027944</v>
      </c>
      <c r="N19" s="78">
        <f>SUMIF('gm podst'!$C$3:$C$58,"K",'gm podst'!W3:W58)</f>
        <v>0</v>
      </c>
      <c r="O19" s="78">
        <f>SUMIF('gm podst'!$C$3:$C$58,"K",'gm podst'!X3:X58)</f>
        <v>0</v>
      </c>
      <c r="P19" s="8" t="b">
        <f t="shared" si="0"/>
        <v>1</v>
      </c>
      <c r="Q19" s="23" t="b">
        <f t="shared" si="1"/>
        <v>1</v>
      </c>
      <c r="R19" s="9"/>
      <c r="S19" s="9"/>
      <c r="T19" s="10"/>
      <c r="U19" s="10"/>
      <c r="V19" s="10"/>
      <c r="W19" s="10"/>
      <c r="X19" s="10"/>
    </row>
    <row r="20" spans="1:24" ht="39.950000000000003" customHeight="1">
      <c r="A20" s="46" t="s">
        <v>35</v>
      </c>
      <c r="B20" s="124">
        <f>COUNTIF('gm podst'!C3:C58,"N")</f>
        <v>17</v>
      </c>
      <c r="C20" s="74">
        <f>SUMIF('gm podst'!C3:C58,"N",'gm podst'!K3:K58)</f>
        <v>64307204</v>
      </c>
      <c r="D20" s="75">
        <f>SUMIF('gm podst'!C3:C58,"N",'gm podst'!M3:M58)</f>
        <v>32082302</v>
      </c>
      <c r="E20" s="24">
        <f>SUMIF('gm podst'!C3:C58,"N",'gm podst'!L3:L58)</f>
        <v>32224902</v>
      </c>
      <c r="F20" s="80">
        <f>SUMIF('gm podst'!$C$3:$C$58,"N",'gm podst'!O3:O58)</f>
        <v>0</v>
      </c>
      <c r="G20" s="80">
        <f>SUMIF('gm podst'!$C$3:$C$58,"N",'gm podst'!P3:P58)</f>
        <v>0</v>
      </c>
      <c r="H20" s="80">
        <f>SUMIF('gm podst'!$C$3:$C$58,"N",'gm podst'!Q3:Q58)</f>
        <v>0</v>
      </c>
      <c r="I20" s="80">
        <f>SUMIF('gm podst'!$C$3:$C$58,"N",'gm podst'!R3:R58)</f>
        <v>0</v>
      </c>
      <c r="J20" s="80">
        <f>SUMIF('gm podst'!$C$3:$C$58,"N",'gm podst'!S3:S58)</f>
        <v>32224902</v>
      </c>
      <c r="K20" s="80">
        <f>SUMIF('gm podst'!$C$3:$C$58,"N",'gm podst'!T3:T58)</f>
        <v>0</v>
      </c>
      <c r="L20" s="80">
        <f>SUMIF('gm podst'!$C$3:$C$58,"N",'gm podst'!U3:U58)</f>
        <v>0</v>
      </c>
      <c r="M20" s="80">
        <f>SUMIF('gm podst'!$C$3:$C$58,"N",'gm podst'!V3:V58)</f>
        <v>0</v>
      </c>
      <c r="N20" s="80">
        <f>SUMIF('gm podst'!$C$3:$C$58,"N",'gm podst'!W3:W58)</f>
        <v>0</v>
      </c>
      <c r="O20" s="80">
        <f>SUMIF('gm podst'!$C$3:$C$58,"N",'gm podst'!X3:X58)</f>
        <v>0</v>
      </c>
      <c r="P20" s="8" t="b">
        <f t="shared" si="0"/>
        <v>1</v>
      </c>
      <c r="Q20" s="23" t="b">
        <f t="shared" si="1"/>
        <v>1</v>
      </c>
      <c r="R20" s="9"/>
      <c r="S20" s="9"/>
      <c r="T20" s="10"/>
      <c r="U20" s="10"/>
      <c r="V20" s="10"/>
      <c r="W20" s="10"/>
      <c r="X20" s="10"/>
    </row>
    <row r="21" spans="1:24" ht="39.950000000000003" customHeight="1" thickBot="1">
      <c r="A21" s="47" t="s">
        <v>36</v>
      </c>
      <c r="B21" s="125">
        <f>COUNTIF('gm podst'!C3:C58,"W")</f>
        <v>17</v>
      </c>
      <c r="C21" s="76">
        <f>SUMIF('gm podst'!C3:C58,"W",'gm podst'!K3:K58)</f>
        <v>134777975</v>
      </c>
      <c r="D21" s="77">
        <f>SUMIF('gm podst'!C3:C58,"W",'gm podst'!M3:M58)</f>
        <v>78035034.609999985</v>
      </c>
      <c r="E21" s="48">
        <f>SUMIF('gm podst'!C3:C58,"W",'gm podst'!L3:L58)</f>
        <v>56742940.390000015</v>
      </c>
      <c r="F21" s="82">
        <f>SUMIF('gm podst'!$C$3:$C$58,"W",'gm podst'!O3:O58)</f>
        <v>0</v>
      </c>
      <c r="G21" s="82">
        <f>SUMIF('gm podst'!$C$3:$C$58,"W",'gm podst'!P3:P58)</f>
        <v>0</v>
      </c>
      <c r="H21" s="82">
        <f>SUMIF('gm podst'!$C$3:$C$58,"W",'gm podst'!Q3:Q58)</f>
        <v>0</v>
      </c>
      <c r="I21" s="82">
        <f>SUMIF('gm podst'!$C$3:$C$58,"W",'gm podst'!R3:R58)</f>
        <v>0</v>
      </c>
      <c r="J21" s="82">
        <f>SUMIF('gm podst'!$C$3:$C$58,"W",'gm podst'!S3:S58)</f>
        <v>13373868.890000015</v>
      </c>
      <c r="K21" s="82">
        <f>SUMIF('gm podst'!$C$3:$C$58,"W",'gm podst'!T3:T58)</f>
        <v>23142594</v>
      </c>
      <c r="L21" s="82">
        <f>SUMIF('gm podst'!$C$3:$C$58,"W",'gm podst'!U3:U58)</f>
        <v>11507205</v>
      </c>
      <c r="M21" s="82">
        <f>SUMIF('gm podst'!$C$3:$C$58,"W",'gm podst'!V3:V58)</f>
        <v>4811996</v>
      </c>
      <c r="N21" s="82">
        <f>SUMIF('gm podst'!$C$3:$C$58,"W",'gm podst'!W3:W58)</f>
        <v>2193001</v>
      </c>
      <c r="O21" s="82">
        <f>SUMIF('gm podst'!$C$3:$C$58,"W",'gm podst'!X3:X58)</f>
        <v>1714275.5</v>
      </c>
      <c r="P21" s="8" t="b">
        <f t="shared" si="0"/>
        <v>1</v>
      </c>
      <c r="Q21" s="23" t="b">
        <f t="shared" si="1"/>
        <v>1</v>
      </c>
      <c r="R21" s="9"/>
      <c r="S21" s="9"/>
      <c r="T21" s="10"/>
      <c r="U21" s="10"/>
      <c r="V21" s="10"/>
      <c r="W21" s="10"/>
      <c r="X21" s="10"/>
    </row>
    <row r="22" spans="1:24" s="14" customFormat="1" ht="39.950000000000003" customHeight="1" thickTop="1">
      <c r="A22" s="197" t="s">
        <v>38</v>
      </c>
      <c r="B22" s="198">
        <f>B14+B18</f>
        <v>87</v>
      </c>
      <c r="C22" s="199">
        <f>C14+C18</f>
        <v>657589417.53999996</v>
      </c>
      <c r="D22" s="200">
        <f t="shared" ref="C22:O24" si="2">D14+D18</f>
        <v>353993004.66999996</v>
      </c>
      <c r="E22" s="201">
        <f t="shared" si="2"/>
        <v>303596412.87</v>
      </c>
      <c r="F22" s="202">
        <f t="shared" si="2"/>
        <v>0</v>
      </c>
      <c r="G22" s="199">
        <f>G14+G18</f>
        <v>0</v>
      </c>
      <c r="H22" s="199">
        <f t="shared" si="2"/>
        <v>21257865.649999999</v>
      </c>
      <c r="I22" s="199">
        <f t="shared" si="2"/>
        <v>55120831.789999999</v>
      </c>
      <c r="J22" s="199">
        <f t="shared" si="2"/>
        <v>139066475.52000001</v>
      </c>
      <c r="K22" s="199">
        <f t="shared" si="2"/>
        <v>57931812.909999996</v>
      </c>
      <c r="L22" s="199">
        <f t="shared" si="2"/>
        <v>20472210.5</v>
      </c>
      <c r="M22" s="199">
        <f t="shared" si="2"/>
        <v>5839940</v>
      </c>
      <c r="N22" s="199">
        <f t="shared" si="2"/>
        <v>2193001</v>
      </c>
      <c r="O22" s="203">
        <f t="shared" si="2"/>
        <v>1714275.5</v>
      </c>
      <c r="P22" s="204" t="b">
        <f t="shared" si="0"/>
        <v>1</v>
      </c>
      <c r="Q22" s="205" t="b">
        <f>E22=SUM(F22:O22)</f>
        <v>1</v>
      </c>
      <c r="R22" s="206"/>
      <c r="S22" s="206"/>
      <c r="T22" s="207"/>
      <c r="U22" s="207"/>
      <c r="V22" s="207"/>
      <c r="W22" s="207"/>
      <c r="X22" s="207"/>
    </row>
    <row r="23" spans="1:24" s="14" customFormat="1" ht="39.950000000000003" customHeight="1">
      <c r="A23" s="49" t="s">
        <v>34</v>
      </c>
      <c r="B23" s="126">
        <f>B15+B19</f>
        <v>37</v>
      </c>
      <c r="C23" s="26">
        <f t="shared" si="2"/>
        <v>278117210.54000002</v>
      </c>
      <c r="D23" s="29">
        <f t="shared" si="2"/>
        <v>136463665.38999999</v>
      </c>
      <c r="E23" s="25">
        <f t="shared" si="2"/>
        <v>141653545.15000001</v>
      </c>
      <c r="F23" s="32">
        <f t="shared" si="2"/>
        <v>0</v>
      </c>
      <c r="G23" s="26">
        <f t="shared" si="2"/>
        <v>0</v>
      </c>
      <c r="H23" s="26">
        <f t="shared" si="2"/>
        <v>21257865.649999999</v>
      </c>
      <c r="I23" s="26">
        <f t="shared" si="2"/>
        <v>55120831.789999999</v>
      </c>
      <c r="J23" s="26">
        <f t="shared" si="2"/>
        <v>55415442.280000001</v>
      </c>
      <c r="K23" s="26">
        <f t="shared" si="2"/>
        <v>7820299.9299999997</v>
      </c>
      <c r="L23" s="26">
        <f t="shared" si="2"/>
        <v>1011161.5</v>
      </c>
      <c r="M23" s="26">
        <f t="shared" si="2"/>
        <v>1027944</v>
      </c>
      <c r="N23" s="26">
        <f t="shared" si="2"/>
        <v>0</v>
      </c>
      <c r="O23" s="50">
        <f t="shared" si="2"/>
        <v>0</v>
      </c>
      <c r="P23" s="8" t="b">
        <f t="shared" si="0"/>
        <v>1</v>
      </c>
      <c r="Q23" s="23" t="b">
        <f>E23=SUM(F23:O23)</f>
        <v>1</v>
      </c>
      <c r="R23" s="12"/>
      <c r="S23" s="12"/>
      <c r="T23" s="13"/>
      <c r="U23" s="13"/>
      <c r="V23" s="13"/>
      <c r="W23" s="13"/>
      <c r="X23" s="13"/>
    </row>
    <row r="24" spans="1:24" s="14" customFormat="1" ht="39.950000000000003" customHeight="1">
      <c r="A24" s="51" t="s">
        <v>35</v>
      </c>
      <c r="B24" s="127">
        <f>B16+B20</f>
        <v>24</v>
      </c>
      <c r="C24" s="28">
        <f t="shared" si="2"/>
        <v>97663153</v>
      </c>
      <c r="D24" s="30">
        <f t="shared" si="2"/>
        <v>48183787.149999999</v>
      </c>
      <c r="E24" s="24">
        <f t="shared" si="2"/>
        <v>49479365.850000001</v>
      </c>
      <c r="F24" s="33">
        <f t="shared" si="2"/>
        <v>0</v>
      </c>
      <c r="G24" s="28">
        <f t="shared" si="2"/>
        <v>0</v>
      </c>
      <c r="H24" s="28">
        <f t="shared" si="2"/>
        <v>0</v>
      </c>
      <c r="I24" s="28">
        <f t="shared" si="2"/>
        <v>0</v>
      </c>
      <c r="J24" s="28">
        <f t="shared" si="2"/>
        <v>49479365.850000001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  <c r="O24" s="52">
        <f t="shared" si="2"/>
        <v>0</v>
      </c>
      <c r="P24" s="8" t="b">
        <f t="shared" si="0"/>
        <v>1</v>
      </c>
      <c r="Q24" s="23" t="b">
        <f>E24=SUM(F24:O24)</f>
        <v>1</v>
      </c>
      <c r="R24" s="12"/>
      <c r="S24" s="12"/>
      <c r="T24" s="13"/>
      <c r="U24" s="13"/>
      <c r="V24" s="13"/>
      <c r="W24" s="13"/>
      <c r="X24" s="13"/>
    </row>
    <row r="25" spans="1:24" s="14" customFormat="1" ht="39.950000000000003" customHeight="1" thickBot="1">
      <c r="A25" s="53" t="s">
        <v>36</v>
      </c>
      <c r="B25" s="128">
        <f>B17+B21</f>
        <v>26</v>
      </c>
      <c r="C25" s="54">
        <f t="shared" ref="C25:O25" si="3">C17+C21</f>
        <v>281809054</v>
      </c>
      <c r="D25" s="55">
        <f t="shared" si="3"/>
        <v>169345552.13</v>
      </c>
      <c r="E25" s="48">
        <f t="shared" si="3"/>
        <v>112463501.87</v>
      </c>
      <c r="F25" s="56">
        <f t="shared" si="3"/>
        <v>0</v>
      </c>
      <c r="G25" s="54">
        <f t="shared" si="3"/>
        <v>0</v>
      </c>
      <c r="H25" s="54">
        <f t="shared" si="3"/>
        <v>0</v>
      </c>
      <c r="I25" s="54">
        <f t="shared" si="3"/>
        <v>0</v>
      </c>
      <c r="J25" s="54">
        <f t="shared" si="3"/>
        <v>34171667.390000015</v>
      </c>
      <c r="K25" s="54">
        <f t="shared" si="3"/>
        <v>50111512.979999997</v>
      </c>
      <c r="L25" s="54">
        <f t="shared" si="3"/>
        <v>19461049</v>
      </c>
      <c r="M25" s="54">
        <f t="shared" si="3"/>
        <v>4811996</v>
      </c>
      <c r="N25" s="54">
        <f t="shared" si="3"/>
        <v>2193001</v>
      </c>
      <c r="O25" s="57">
        <f t="shared" si="3"/>
        <v>1714275.5</v>
      </c>
      <c r="P25" s="8" t="b">
        <f>C25=(D25+E25)</f>
        <v>1</v>
      </c>
      <c r="Q25" s="23" t="b">
        <f>E25=SUM(F25:O25)</f>
        <v>1</v>
      </c>
      <c r="R25" s="12"/>
      <c r="S25" s="12"/>
      <c r="T25" s="13"/>
      <c r="U25" s="13"/>
      <c r="V25" s="13"/>
      <c r="W25" s="13"/>
      <c r="X25" s="13"/>
    </row>
    <row r="26" spans="1:24" ht="39.950000000000003" customHeight="1" thickTop="1">
      <c r="A26" s="39" t="s">
        <v>2</v>
      </c>
      <c r="B26" s="122">
        <f>COUNTA('pow rez'!K3:K15)</f>
        <v>13</v>
      </c>
      <c r="C26" s="40">
        <f>SUM('pow rez'!J3:J15)</f>
        <v>95228570</v>
      </c>
      <c r="D26" s="41">
        <f>SUM('pow rez'!L3:L15)</f>
        <v>46423059.200000003</v>
      </c>
      <c r="E26" s="42">
        <f>SUM('pow rez'!K3:K15)</f>
        <v>48805510.799999997</v>
      </c>
      <c r="F26" s="43">
        <f>SUM('pow rez'!N3:N15)</f>
        <v>0</v>
      </c>
      <c r="G26" s="40">
        <f>SUM('pow rez'!O3:O15)</f>
        <v>0</v>
      </c>
      <c r="H26" s="40">
        <f>SUM('pow rez'!P3:P15)</f>
        <v>0</v>
      </c>
      <c r="I26" s="40">
        <f>SUM('pow rez'!Q3:Q15)</f>
        <v>0</v>
      </c>
      <c r="J26" s="40">
        <f>SUM('pow rez'!R3:R15)</f>
        <v>25769399.300000001</v>
      </c>
      <c r="K26" s="40">
        <f>SUM('pow rez'!S3:S15)</f>
        <v>17661111.5</v>
      </c>
      <c r="L26" s="40">
        <f>SUM('pow rez'!T3:T15)</f>
        <v>5375000</v>
      </c>
      <c r="M26" s="40">
        <f>SUM('pow rez'!U3:U15)</f>
        <v>0</v>
      </c>
      <c r="N26" s="40">
        <f>SUM('pow rez'!V3:V15)</f>
        <v>0</v>
      </c>
      <c r="O26" s="44">
        <f>SUM('pow rez'!W3:W15)</f>
        <v>0</v>
      </c>
      <c r="P26" s="8" t="b">
        <f t="shared" ref="P26:P38" si="4">C26=(D26+E26)</f>
        <v>1</v>
      </c>
      <c r="Q26" s="23" t="b">
        <f t="shared" ref="Q26:Q38" si="5">E26=SUM(F26:O26)</f>
        <v>1</v>
      </c>
      <c r="R26" s="9"/>
      <c r="S26" s="9"/>
      <c r="T26" s="10"/>
      <c r="U26" s="10"/>
      <c r="V26" s="10"/>
      <c r="W26" s="10"/>
      <c r="X26" s="10"/>
    </row>
    <row r="27" spans="1:24" ht="39.950000000000003" customHeight="1">
      <c r="A27" s="46" t="s">
        <v>35</v>
      </c>
      <c r="B27" s="124">
        <f>COUNTIF('pow rez'!C3:C15,"N")</f>
        <v>9</v>
      </c>
      <c r="C27" s="74">
        <f>SUMIF('pow rez'!C3:C15,"N",'pow rez'!J3:J15)</f>
        <v>42689347</v>
      </c>
      <c r="D27" s="75">
        <f>SUMIF('pow rez'!C3:C15,"N",'pow rez'!L3:L15)</f>
        <v>20153447.699999999</v>
      </c>
      <c r="E27" s="24">
        <f>SUMIF('pow rez'!C3:C15,"N",'pow rez'!K3:K15)</f>
        <v>22535899.300000001</v>
      </c>
      <c r="F27" s="80">
        <f>SUMIF('pow rez'!$C$3:$C$15,"N",'pow rez'!N3:N15)</f>
        <v>0</v>
      </c>
      <c r="G27" s="74">
        <f>SUMIF('pow rez'!$C$3:$C$15,"N",'pow rez'!O3:O15)</f>
        <v>0</v>
      </c>
      <c r="H27" s="74">
        <f>SUMIF('pow rez'!$C$3:$C$15,"N",'pow rez'!P3:P15)</f>
        <v>0</v>
      </c>
      <c r="I27" s="74">
        <f>SUMIF('pow rez'!$C$3:$C$15,"N",'pow rez'!Q3:Q15)</f>
        <v>0</v>
      </c>
      <c r="J27" s="74">
        <f>SUMIF('pow rez'!$C$3:$C$15,"N",'pow rez'!R3:R15)</f>
        <v>22535899.300000001</v>
      </c>
      <c r="K27" s="74">
        <f>SUMIF('pow rez'!$C$3:$C$15,"N",'pow rez'!S3:S15)</f>
        <v>0</v>
      </c>
      <c r="L27" s="74">
        <f>SUMIF('pow rez'!$C$3:$C$15,"N",'pow rez'!T3:T15)</f>
        <v>0</v>
      </c>
      <c r="M27" s="74">
        <f>SUMIF('pow rez'!$C$3:$C$15,"N",'pow rez'!U3:U15)</f>
        <v>0</v>
      </c>
      <c r="N27" s="74">
        <f>SUMIF('pow rez'!$C$3:$C$15,"N",'pow rez'!V3:V15)</f>
        <v>0</v>
      </c>
      <c r="O27" s="81">
        <f>SUMIF('pow rez'!$C$3:$C$15,"N",'pow rez'!W3:W15)</f>
        <v>0</v>
      </c>
      <c r="P27" s="8" t="b">
        <f t="shared" si="4"/>
        <v>1</v>
      </c>
      <c r="Q27" s="23" t="b">
        <f t="shared" si="5"/>
        <v>1</v>
      </c>
      <c r="R27" s="9"/>
      <c r="S27" s="9"/>
      <c r="T27" s="10"/>
      <c r="U27" s="10"/>
      <c r="V27" s="10"/>
      <c r="W27" s="10"/>
      <c r="X27" s="10"/>
    </row>
    <row r="28" spans="1:24" ht="39.950000000000003" customHeight="1" thickBot="1">
      <c r="A28" s="47" t="s">
        <v>36</v>
      </c>
      <c r="B28" s="125">
        <f>COUNTIF('pow rez'!C3:C15,"W")</f>
        <v>4</v>
      </c>
      <c r="C28" s="76">
        <f>SUMIF('pow rez'!C3:C15,"W",'pow rez'!J3:J15)</f>
        <v>52539223</v>
      </c>
      <c r="D28" s="77">
        <f>SUMIF('pow rez'!C3:C15,"W",'pow rez'!L3:L15)</f>
        <v>26269611.5</v>
      </c>
      <c r="E28" s="48">
        <f>SUMIF('pow rez'!C3:C15,"W",'pow rez'!K3:K15)</f>
        <v>26269611.5</v>
      </c>
      <c r="F28" s="82">
        <f>SUMIF('pow rez'!$C$3:$C$15,"W",'pow rez'!N3:N15)</f>
        <v>0</v>
      </c>
      <c r="G28" s="76">
        <f>SUMIF('pow rez'!$C$3:$C$15,"W",'pow rez'!O3:O15)</f>
        <v>0</v>
      </c>
      <c r="H28" s="76">
        <f>SUMIF('pow rez'!$C$3:$C$15,"W",'pow rez'!P3:P15)</f>
        <v>0</v>
      </c>
      <c r="I28" s="76">
        <f>SUMIF('pow rez'!$C$3:$C$15,"W",'pow rez'!Q3:Q15)</f>
        <v>0</v>
      </c>
      <c r="J28" s="72">
        <f>SUMIF('pow rez'!$C$3:$C$15,"W",'pow rez'!R3:R15)</f>
        <v>3233500</v>
      </c>
      <c r="K28" s="76">
        <f>SUMIF('pow rez'!$C$3:$C$15,"W",'pow rez'!S3:S15)</f>
        <v>17661111.5</v>
      </c>
      <c r="L28" s="76">
        <f>SUMIF('pow rez'!$C$3:$C$15,"W",'pow rez'!T3:T15)</f>
        <v>5375000</v>
      </c>
      <c r="M28" s="76">
        <f>SUMIF('pow rez'!$C$3:$C$15,"W",'pow rez'!U3:U15)</f>
        <v>0</v>
      </c>
      <c r="N28" s="76">
        <f>SUMIF('pow rez'!$C$3:$C$15,"W",'pow rez'!V3:V15)</f>
        <v>0</v>
      </c>
      <c r="O28" s="83">
        <f>SUMIF('pow rez'!$C$3:$C$15,"W",'pow rez'!W3:W15)</f>
        <v>0</v>
      </c>
      <c r="P28" s="8" t="b">
        <f t="shared" si="4"/>
        <v>1</v>
      </c>
      <c r="Q28" s="23" t="b">
        <f t="shared" si="5"/>
        <v>1</v>
      </c>
      <c r="R28" s="9"/>
      <c r="S28" s="9"/>
      <c r="T28" s="10"/>
      <c r="U28" s="10"/>
      <c r="V28" s="10"/>
      <c r="W28" s="10"/>
      <c r="X28" s="10"/>
    </row>
    <row r="29" spans="1:24" ht="39.950000000000003" customHeight="1" thickTop="1">
      <c r="A29" s="39" t="s">
        <v>3</v>
      </c>
      <c r="B29" s="122">
        <f>COUNTA('gm rez'!L3:L42)</f>
        <v>40</v>
      </c>
      <c r="C29" s="40">
        <f>SUM('gm rez'!K3:K42)</f>
        <v>152908280</v>
      </c>
      <c r="D29" s="41">
        <f>SUM('gm rez'!M3:M42)</f>
        <v>75788755.549999997</v>
      </c>
      <c r="E29" s="42">
        <f>SUM('gm rez'!L3:L42)</f>
        <v>77119524.450000003</v>
      </c>
      <c r="F29" s="43">
        <f>SUM('gm rez'!O3:O42)</f>
        <v>0</v>
      </c>
      <c r="G29" s="40">
        <f>SUM('gm rez'!P3:P42)</f>
        <v>0</v>
      </c>
      <c r="H29" s="40">
        <f>SUM('gm rez'!Q3:Q42)</f>
        <v>0</v>
      </c>
      <c r="I29" s="40">
        <f>SUM('gm rez'!R3:R42)</f>
        <v>0</v>
      </c>
      <c r="J29" s="40">
        <f>SUM('gm rez'!S3:S42)</f>
        <v>40718958.200000003</v>
      </c>
      <c r="K29" s="40">
        <f>SUM('gm rez'!T3:T42)</f>
        <v>27193273.899999999</v>
      </c>
      <c r="L29" s="40">
        <f>SUM('gm rez'!U3:U42)</f>
        <v>9207292.3499999996</v>
      </c>
      <c r="M29" s="40">
        <f>SUM('gm rez'!V3:V42)</f>
        <v>0</v>
      </c>
      <c r="N29" s="40">
        <f>SUM('gm rez'!W3:W42)</f>
        <v>0</v>
      </c>
      <c r="O29" s="44">
        <f>SUM('gm rez'!X3:X42)</f>
        <v>0</v>
      </c>
      <c r="P29" s="8" t="b">
        <f t="shared" si="4"/>
        <v>1</v>
      </c>
      <c r="Q29" s="23" t="b">
        <f t="shared" si="5"/>
        <v>1</v>
      </c>
      <c r="R29" s="15"/>
      <c r="S29" s="15"/>
      <c r="T29" s="16"/>
      <c r="U29" s="16"/>
      <c r="V29" s="11"/>
      <c r="W29" s="4"/>
      <c r="X29" s="4"/>
    </row>
    <row r="30" spans="1:24" ht="39.950000000000003" customHeight="1">
      <c r="A30" s="46" t="s">
        <v>35</v>
      </c>
      <c r="B30" s="124">
        <f>COUNTIF('gm rez'!C3:C42,"N")</f>
        <v>23</v>
      </c>
      <c r="C30" s="74">
        <f>SUMIF('gm rez'!C3:C42,"N",'gm rez'!K3:K42)</f>
        <v>51469141</v>
      </c>
      <c r="D30" s="75">
        <f>SUMIF('gm rez'!C3:C42,"N",'gm rez'!M3:M42)</f>
        <v>25440095.649999999</v>
      </c>
      <c r="E30" s="24">
        <f>SUMIF('gm rez'!C3:C42,"N",'gm rez'!L3:L42)</f>
        <v>26029045.350000001</v>
      </c>
      <c r="F30" s="80">
        <f>SUMIF('gm rez'!C3:C42,"N",'gm rez'!O3:O42)</f>
        <v>0</v>
      </c>
      <c r="G30" s="74">
        <f>SUMIF('gm rez'!C3:C42,"N",'gm rez'!P3:P42)</f>
        <v>0</v>
      </c>
      <c r="H30" s="74">
        <f>SUMIF('gm rez'!C3:C42,"N",'gm rez'!Q3:Q42)</f>
        <v>0</v>
      </c>
      <c r="I30" s="74">
        <f>SUMIF('gm rez'!C3:C42,"N",'gm rez'!R3:R42)</f>
        <v>0</v>
      </c>
      <c r="J30" s="74">
        <v>26029045.350000001</v>
      </c>
      <c r="K30" s="74">
        <f>SUMIF('gm rez'!F3:F42,"N",'gm rez'!T3:T42)</f>
        <v>0</v>
      </c>
      <c r="L30" s="74">
        <f>SUMIF('gm rez'!G3:G42,"N",'gm rez'!U3:U42)</f>
        <v>0</v>
      </c>
      <c r="M30" s="74">
        <f>SUMIF('gm rez'!H3:H42,"N",'gm rez'!V3:V42)</f>
        <v>0</v>
      </c>
      <c r="N30" s="74">
        <f>SUMIF('gm rez'!I3:I42,"N",'gm rez'!W3:W42)</f>
        <v>0</v>
      </c>
      <c r="O30" s="81">
        <f>SUMIF('gm rez'!J3:J42,"N",'gm rez'!X3:X42)</f>
        <v>0</v>
      </c>
      <c r="P30" s="8" t="b">
        <f t="shared" si="4"/>
        <v>1</v>
      </c>
      <c r="Q30" s="23" t="b">
        <f t="shared" si="5"/>
        <v>1</v>
      </c>
      <c r="R30" s="15"/>
      <c r="S30" s="15"/>
      <c r="T30" s="16"/>
      <c r="U30" s="16"/>
      <c r="V30" s="11"/>
      <c r="W30" s="4"/>
      <c r="X30" s="4"/>
    </row>
    <row r="31" spans="1:24" ht="39.950000000000003" customHeight="1" thickBot="1">
      <c r="A31" s="47" t="s">
        <v>36</v>
      </c>
      <c r="B31" s="125">
        <f>COUNTIF('gm rez'!C3:C42,"W")</f>
        <v>17</v>
      </c>
      <c r="C31" s="76">
        <f>SUMIF('gm rez'!C3:C42,"W",'gm rez'!K3:K42)</f>
        <v>101439139</v>
      </c>
      <c r="D31" s="77">
        <f>SUMIF('gm rez'!C3:C42,"W",'gm rez'!M3:M42)</f>
        <v>50348659.899999999</v>
      </c>
      <c r="E31" s="48">
        <f>SUMIF('gm rez'!C3:C42,"W",'gm rez'!L3:L42)</f>
        <v>51090479.100000001</v>
      </c>
      <c r="F31" s="82">
        <f>SUMIF('gm rez'!C3:C42,"W",'gm rez'!O3:O42)</f>
        <v>0</v>
      </c>
      <c r="G31" s="76">
        <f>SUMIF('gm rez'!C3:C42,"W",'gm rez'!P3:P42)</f>
        <v>0</v>
      </c>
      <c r="H31" s="76">
        <f>SUMIF('gm rez'!C3:C42,"W",'gm rez'!Q3:Q42)</f>
        <v>0</v>
      </c>
      <c r="I31" s="76">
        <f>SUMIF('gm rez'!C3:C42,"W",'gm rez'!R3:R42)</f>
        <v>0</v>
      </c>
      <c r="J31" s="76">
        <f>SUMIF('gm rez'!C3:C42,"W",'gm rez'!S3:S42)</f>
        <v>14689912.85</v>
      </c>
      <c r="K31" s="76">
        <f>SUMIF('gm rez'!C3:C42,"W",'gm rez'!T3:T42)</f>
        <v>27193273.899999999</v>
      </c>
      <c r="L31" s="76">
        <f>SUMIF('gm rez'!C3:C42,"W",'gm rez'!U3:U42)</f>
        <v>9207292.3499999996</v>
      </c>
      <c r="M31" s="76">
        <f>SUMIF('gm rez'!C3:C42,"W",'gm rez'!V3:V42)</f>
        <v>0</v>
      </c>
      <c r="N31" s="76">
        <f>SUMIF('gm rez'!C3:C42,"W",'gm rez'!W3:W42)</f>
        <v>0</v>
      </c>
      <c r="O31" s="83">
        <f>SUMIF('gm rez'!C3:C42,"W",'gm rez'!X3:X42)</f>
        <v>0</v>
      </c>
      <c r="P31" s="8" t="b">
        <f t="shared" si="4"/>
        <v>1</v>
      </c>
      <c r="Q31" s="23" t="b">
        <f t="shared" si="5"/>
        <v>1</v>
      </c>
      <c r="R31" s="15"/>
      <c r="S31" s="15"/>
      <c r="T31" s="16"/>
      <c r="U31" s="16"/>
      <c r="V31" s="11"/>
      <c r="W31" s="4"/>
      <c r="X31" s="4"/>
    </row>
    <row r="32" spans="1:24" ht="39.950000000000003" customHeight="1" thickTop="1">
      <c r="A32" s="119" t="s">
        <v>74</v>
      </c>
      <c r="B32" s="129">
        <f>B26+B29</f>
        <v>53</v>
      </c>
      <c r="C32" s="58">
        <f t="shared" ref="C32:O32" si="6">C26+C29</f>
        <v>248136850</v>
      </c>
      <c r="D32" s="59">
        <f t="shared" si="6"/>
        <v>122211814.75</v>
      </c>
      <c r="E32" s="38">
        <f t="shared" si="6"/>
        <v>125925035.25</v>
      </c>
      <c r="F32" s="60">
        <f t="shared" si="6"/>
        <v>0</v>
      </c>
      <c r="G32" s="58">
        <f>G26+G29</f>
        <v>0</v>
      </c>
      <c r="H32" s="58">
        <f t="shared" si="6"/>
        <v>0</v>
      </c>
      <c r="I32" s="58">
        <f t="shared" si="6"/>
        <v>0</v>
      </c>
      <c r="J32" s="58">
        <f t="shared" si="6"/>
        <v>66488357.5</v>
      </c>
      <c r="K32" s="58">
        <f t="shared" si="6"/>
        <v>44854385.399999999</v>
      </c>
      <c r="L32" s="58">
        <f t="shared" si="6"/>
        <v>14582292.35</v>
      </c>
      <c r="M32" s="58">
        <f t="shared" si="6"/>
        <v>0</v>
      </c>
      <c r="N32" s="58">
        <f t="shared" si="6"/>
        <v>0</v>
      </c>
      <c r="O32" s="113">
        <f t="shared" si="6"/>
        <v>0</v>
      </c>
      <c r="P32" s="8" t="b">
        <f t="shared" si="4"/>
        <v>1</v>
      </c>
      <c r="Q32" s="23" t="b">
        <f t="shared" si="5"/>
        <v>1</v>
      </c>
      <c r="R32" s="17"/>
      <c r="S32" s="17"/>
      <c r="T32" s="2"/>
      <c r="U32" s="2"/>
    </row>
    <row r="33" spans="1:21" ht="39.950000000000003" customHeight="1">
      <c r="A33" s="120" t="s">
        <v>35</v>
      </c>
      <c r="B33" s="130">
        <f t="shared" ref="B33:O33" si="7">B27+B30</f>
        <v>32</v>
      </c>
      <c r="C33" s="27">
        <f t="shared" si="7"/>
        <v>94158488</v>
      </c>
      <c r="D33" s="31">
        <f t="shared" si="7"/>
        <v>45593543.349999994</v>
      </c>
      <c r="E33" s="24">
        <f t="shared" si="7"/>
        <v>48564944.650000006</v>
      </c>
      <c r="F33" s="34">
        <f t="shared" si="7"/>
        <v>0</v>
      </c>
      <c r="G33" s="27">
        <f t="shared" si="7"/>
        <v>0</v>
      </c>
      <c r="H33" s="27">
        <f t="shared" si="7"/>
        <v>0</v>
      </c>
      <c r="I33" s="27">
        <f t="shared" si="7"/>
        <v>0</v>
      </c>
      <c r="J33" s="27">
        <f>J27+J30</f>
        <v>48564944.650000006</v>
      </c>
      <c r="K33" s="27">
        <f t="shared" si="7"/>
        <v>0</v>
      </c>
      <c r="L33" s="27">
        <f t="shared" si="7"/>
        <v>0</v>
      </c>
      <c r="M33" s="27">
        <f t="shared" si="7"/>
        <v>0</v>
      </c>
      <c r="N33" s="27">
        <f t="shared" si="7"/>
        <v>0</v>
      </c>
      <c r="O33" s="114">
        <f t="shared" si="7"/>
        <v>0</v>
      </c>
      <c r="P33" s="8" t="b">
        <f t="shared" si="4"/>
        <v>1</v>
      </c>
      <c r="Q33" s="23" t="b">
        <f t="shared" si="5"/>
        <v>1</v>
      </c>
      <c r="R33" s="17"/>
      <c r="S33" s="17"/>
      <c r="T33" s="2"/>
      <c r="U33" s="2"/>
    </row>
    <row r="34" spans="1:21" ht="39.950000000000003" customHeight="1" thickBot="1">
      <c r="A34" s="121" t="s">
        <v>36</v>
      </c>
      <c r="B34" s="131">
        <f t="shared" ref="B34:O34" si="8">B28+B31</f>
        <v>21</v>
      </c>
      <c r="C34" s="61">
        <f t="shared" si="8"/>
        <v>153978362</v>
      </c>
      <c r="D34" s="62">
        <f t="shared" si="8"/>
        <v>76618271.400000006</v>
      </c>
      <c r="E34" s="63">
        <f t="shared" si="8"/>
        <v>77360090.599999994</v>
      </c>
      <c r="F34" s="64">
        <f t="shared" si="8"/>
        <v>0</v>
      </c>
      <c r="G34" s="61">
        <f t="shared" si="8"/>
        <v>0</v>
      </c>
      <c r="H34" s="61">
        <f t="shared" si="8"/>
        <v>0</v>
      </c>
      <c r="I34" s="61">
        <f t="shared" si="8"/>
        <v>0</v>
      </c>
      <c r="J34" s="61">
        <f>J28+J31</f>
        <v>17923412.850000001</v>
      </c>
      <c r="K34" s="61">
        <f t="shared" si="8"/>
        <v>44854385.399999999</v>
      </c>
      <c r="L34" s="61">
        <f t="shared" si="8"/>
        <v>14582292.35</v>
      </c>
      <c r="M34" s="61">
        <f t="shared" si="8"/>
        <v>0</v>
      </c>
      <c r="N34" s="61">
        <f t="shared" si="8"/>
        <v>0</v>
      </c>
      <c r="O34" s="115">
        <f t="shared" si="8"/>
        <v>0</v>
      </c>
      <c r="P34" s="8" t="b">
        <f t="shared" si="4"/>
        <v>1</v>
      </c>
      <c r="Q34" s="23" t="b">
        <f t="shared" si="5"/>
        <v>1</v>
      </c>
      <c r="R34" s="17"/>
      <c r="S34" s="17"/>
      <c r="T34" s="2"/>
      <c r="U34" s="2"/>
    </row>
    <row r="35" spans="1:21" ht="39.950000000000003" customHeight="1" thickTop="1">
      <c r="A35" s="65" t="s">
        <v>75</v>
      </c>
      <c r="B35" s="132">
        <f>B22+B32</f>
        <v>140</v>
      </c>
      <c r="C35" s="66">
        <f t="shared" ref="C35:O35" si="9">C22+C32</f>
        <v>905726267.53999996</v>
      </c>
      <c r="D35" s="67">
        <f t="shared" si="9"/>
        <v>476204819.41999996</v>
      </c>
      <c r="E35" s="98">
        <f t="shared" si="9"/>
        <v>429521448.12</v>
      </c>
      <c r="F35" s="68">
        <f t="shared" si="9"/>
        <v>0</v>
      </c>
      <c r="G35" s="66">
        <f t="shared" si="9"/>
        <v>0</v>
      </c>
      <c r="H35" s="66">
        <f t="shared" si="9"/>
        <v>21257865.649999999</v>
      </c>
      <c r="I35" s="66">
        <f t="shared" si="9"/>
        <v>55120831.789999999</v>
      </c>
      <c r="J35" s="66">
        <f t="shared" si="9"/>
        <v>205554833.02000001</v>
      </c>
      <c r="K35" s="66">
        <f t="shared" si="9"/>
        <v>102786198.31</v>
      </c>
      <c r="L35" s="66">
        <f t="shared" si="9"/>
        <v>35054502.850000001</v>
      </c>
      <c r="M35" s="66">
        <f t="shared" si="9"/>
        <v>5839940</v>
      </c>
      <c r="N35" s="66">
        <f t="shared" si="9"/>
        <v>2193001</v>
      </c>
      <c r="O35" s="69">
        <f t="shared" si="9"/>
        <v>1714275.5</v>
      </c>
      <c r="P35" s="8" t="b">
        <f t="shared" si="4"/>
        <v>1</v>
      </c>
      <c r="Q35" s="23" t="b">
        <f t="shared" si="5"/>
        <v>1</v>
      </c>
      <c r="R35" s="17"/>
      <c r="S35" s="17"/>
      <c r="T35" s="2"/>
      <c r="U35" s="2"/>
    </row>
    <row r="36" spans="1:21" ht="39.950000000000003" customHeight="1">
      <c r="A36" s="103" t="s">
        <v>34</v>
      </c>
      <c r="B36" s="133">
        <f>B23</f>
        <v>37</v>
      </c>
      <c r="C36" s="104">
        <f t="shared" ref="C36:O36" si="10">C23</f>
        <v>278117210.54000002</v>
      </c>
      <c r="D36" s="104">
        <f t="shared" si="10"/>
        <v>136463665.38999999</v>
      </c>
      <c r="E36" s="104">
        <f t="shared" si="10"/>
        <v>141653545.15000001</v>
      </c>
      <c r="F36" s="104">
        <f t="shared" si="10"/>
        <v>0</v>
      </c>
      <c r="G36" s="104">
        <f t="shared" si="10"/>
        <v>0</v>
      </c>
      <c r="H36" s="104">
        <f t="shared" si="10"/>
        <v>21257865.649999999</v>
      </c>
      <c r="I36" s="104">
        <f t="shared" si="10"/>
        <v>55120831.789999999</v>
      </c>
      <c r="J36" s="104">
        <f t="shared" si="10"/>
        <v>55415442.280000001</v>
      </c>
      <c r="K36" s="104">
        <f t="shared" si="10"/>
        <v>7820299.9299999997</v>
      </c>
      <c r="L36" s="104">
        <f t="shared" si="10"/>
        <v>1011161.5</v>
      </c>
      <c r="M36" s="104">
        <f t="shared" si="10"/>
        <v>1027944</v>
      </c>
      <c r="N36" s="104">
        <f t="shared" si="10"/>
        <v>0</v>
      </c>
      <c r="O36" s="116">
        <f t="shared" si="10"/>
        <v>0</v>
      </c>
      <c r="P36" s="8" t="b">
        <f t="shared" si="4"/>
        <v>1</v>
      </c>
      <c r="Q36" s="23" t="b">
        <f t="shared" si="5"/>
        <v>1</v>
      </c>
      <c r="R36" s="17"/>
      <c r="S36" s="17"/>
      <c r="T36" s="2"/>
      <c r="U36" s="2"/>
    </row>
    <row r="37" spans="1:21" ht="39.950000000000003" customHeight="1">
      <c r="A37" s="102" t="s">
        <v>35</v>
      </c>
      <c r="B37" s="134">
        <f>B24+B33</f>
        <v>56</v>
      </c>
      <c r="C37" s="101">
        <f t="shared" ref="C37:O38" si="11">C24+C33</f>
        <v>191821641</v>
      </c>
      <c r="D37" s="101">
        <f t="shared" si="11"/>
        <v>93777330.5</v>
      </c>
      <c r="E37" s="101">
        <f t="shared" si="11"/>
        <v>98044310.5</v>
      </c>
      <c r="F37" s="101">
        <f t="shared" si="11"/>
        <v>0</v>
      </c>
      <c r="G37" s="101">
        <f t="shared" si="11"/>
        <v>0</v>
      </c>
      <c r="H37" s="101">
        <f t="shared" si="11"/>
        <v>0</v>
      </c>
      <c r="I37" s="101">
        <f t="shared" si="11"/>
        <v>0</v>
      </c>
      <c r="J37" s="101">
        <f t="shared" si="11"/>
        <v>98044310.5</v>
      </c>
      <c r="K37" s="101">
        <f t="shared" si="11"/>
        <v>0</v>
      </c>
      <c r="L37" s="101">
        <f t="shared" si="11"/>
        <v>0</v>
      </c>
      <c r="M37" s="101">
        <f t="shared" si="11"/>
        <v>0</v>
      </c>
      <c r="N37" s="101">
        <f t="shared" si="11"/>
        <v>0</v>
      </c>
      <c r="O37" s="117">
        <f t="shared" si="11"/>
        <v>0</v>
      </c>
      <c r="P37" s="8" t="b">
        <f t="shared" si="4"/>
        <v>1</v>
      </c>
      <c r="Q37" s="23" t="b">
        <f t="shared" si="5"/>
        <v>1</v>
      </c>
      <c r="R37" s="17"/>
      <c r="S37" s="17"/>
      <c r="T37" s="2"/>
      <c r="U37" s="2"/>
    </row>
    <row r="38" spans="1:21" ht="39.950000000000003" customHeight="1" thickBot="1">
      <c r="A38" s="70" t="s">
        <v>36</v>
      </c>
      <c r="B38" s="135">
        <f>B25+B34</f>
        <v>47</v>
      </c>
      <c r="C38" s="71">
        <f t="shared" si="11"/>
        <v>435787416</v>
      </c>
      <c r="D38" s="71">
        <f t="shared" si="11"/>
        <v>245963823.53</v>
      </c>
      <c r="E38" s="71">
        <f t="shared" si="11"/>
        <v>189823592.47</v>
      </c>
      <c r="F38" s="71">
        <f t="shared" si="11"/>
        <v>0</v>
      </c>
      <c r="G38" s="71">
        <f t="shared" si="11"/>
        <v>0</v>
      </c>
      <c r="H38" s="71">
        <f t="shared" si="11"/>
        <v>0</v>
      </c>
      <c r="I38" s="71">
        <f t="shared" si="11"/>
        <v>0</v>
      </c>
      <c r="J38" s="71">
        <f t="shared" si="11"/>
        <v>52095080.240000017</v>
      </c>
      <c r="K38" s="71">
        <f t="shared" si="11"/>
        <v>94965898.379999995</v>
      </c>
      <c r="L38" s="71">
        <f t="shared" si="11"/>
        <v>34043341.350000001</v>
      </c>
      <c r="M38" s="71">
        <f t="shared" si="11"/>
        <v>4811996</v>
      </c>
      <c r="N38" s="71">
        <f t="shared" si="11"/>
        <v>2193001</v>
      </c>
      <c r="O38" s="118">
        <f t="shared" si="11"/>
        <v>1714275.5</v>
      </c>
      <c r="P38" s="8" t="b">
        <f t="shared" si="4"/>
        <v>1</v>
      </c>
      <c r="Q38" s="23" t="b">
        <f t="shared" si="5"/>
        <v>1</v>
      </c>
      <c r="R38" s="17"/>
      <c r="S38" s="17"/>
      <c r="T38" s="2"/>
      <c r="U38" s="2"/>
    </row>
    <row r="39" spans="1:21" ht="15.75" thickTop="1">
      <c r="A39" s="18"/>
      <c r="B39" s="136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7"/>
      <c r="S39" s="17"/>
      <c r="T39" s="2"/>
      <c r="U39" s="2"/>
    </row>
    <row r="40" spans="1:21">
      <c r="A40" s="18"/>
      <c r="B40" s="136" t="b">
        <f>B35=B36+B37+B38</f>
        <v>1</v>
      </c>
      <c r="C40" s="18" t="b">
        <f t="shared" ref="C40:O40" si="12">C35=C36+C37+C38</f>
        <v>1</v>
      </c>
      <c r="D40" s="18" t="b">
        <f t="shared" si="12"/>
        <v>1</v>
      </c>
      <c r="E40" s="18" t="b">
        <f t="shared" si="12"/>
        <v>1</v>
      </c>
      <c r="F40" s="18" t="b">
        <f t="shared" si="12"/>
        <v>1</v>
      </c>
      <c r="G40" s="18" t="b">
        <f t="shared" si="12"/>
        <v>1</v>
      </c>
      <c r="H40" s="18" t="b">
        <f t="shared" si="12"/>
        <v>1</v>
      </c>
      <c r="I40" s="18" t="b">
        <f t="shared" si="12"/>
        <v>1</v>
      </c>
      <c r="J40" s="18" t="b">
        <f t="shared" si="12"/>
        <v>1</v>
      </c>
      <c r="K40" s="18" t="b">
        <f t="shared" si="12"/>
        <v>1</v>
      </c>
      <c r="L40" s="18" t="b">
        <f t="shared" si="12"/>
        <v>1</v>
      </c>
      <c r="M40" s="18" t="b">
        <f t="shared" si="12"/>
        <v>1</v>
      </c>
      <c r="N40" s="18" t="b">
        <f t="shared" si="12"/>
        <v>1</v>
      </c>
      <c r="O40" s="18" t="b">
        <f t="shared" si="12"/>
        <v>1</v>
      </c>
      <c r="P40" s="18"/>
      <c r="Q40" s="18"/>
      <c r="R40" s="17"/>
      <c r="S40" s="17"/>
      <c r="T40" s="2"/>
      <c r="U40" s="2"/>
    </row>
    <row r="41" spans="1:21">
      <c r="A41" s="18"/>
      <c r="B41" s="136" t="b">
        <f>B23=B36</f>
        <v>1</v>
      </c>
      <c r="C41" s="18" t="b">
        <f t="shared" ref="C41:O41" si="13">C23=C36</f>
        <v>1</v>
      </c>
      <c r="D41" s="18" t="b">
        <f t="shared" si="13"/>
        <v>1</v>
      </c>
      <c r="E41" s="18" t="b">
        <f t="shared" si="13"/>
        <v>1</v>
      </c>
      <c r="F41" s="18" t="b">
        <f t="shared" si="13"/>
        <v>1</v>
      </c>
      <c r="G41" s="18" t="b">
        <f t="shared" si="13"/>
        <v>1</v>
      </c>
      <c r="H41" s="18" t="b">
        <f t="shared" si="13"/>
        <v>1</v>
      </c>
      <c r="I41" s="18" t="b">
        <f t="shared" si="13"/>
        <v>1</v>
      </c>
      <c r="J41" s="18" t="b">
        <f t="shared" si="13"/>
        <v>1</v>
      </c>
      <c r="K41" s="18" t="b">
        <f t="shared" si="13"/>
        <v>1</v>
      </c>
      <c r="L41" s="18" t="b">
        <f t="shared" si="13"/>
        <v>1</v>
      </c>
      <c r="M41" s="18" t="b">
        <f t="shared" si="13"/>
        <v>1</v>
      </c>
      <c r="N41" s="18" t="b">
        <f t="shared" si="13"/>
        <v>1</v>
      </c>
      <c r="O41" s="18" t="b">
        <f t="shared" si="13"/>
        <v>1</v>
      </c>
      <c r="P41" s="18"/>
      <c r="Q41" s="18"/>
      <c r="R41" s="17"/>
      <c r="S41" s="17"/>
      <c r="T41" s="2"/>
      <c r="U41" s="2"/>
    </row>
    <row r="42" spans="1:21">
      <c r="A42" s="18"/>
      <c r="B42" s="136" t="b">
        <f>B16+B20+B27+B30=B37</f>
        <v>1</v>
      </c>
      <c r="C42" s="18" t="b">
        <f t="shared" ref="C42:O43" si="14">C16+C20+C27+C30=C37</f>
        <v>1</v>
      </c>
      <c r="D42" s="18" t="b">
        <f t="shared" si="14"/>
        <v>1</v>
      </c>
      <c r="E42" s="18" t="b">
        <f t="shared" si="14"/>
        <v>1</v>
      </c>
      <c r="F42" s="18" t="b">
        <f t="shared" si="14"/>
        <v>1</v>
      </c>
      <c r="G42" s="18" t="b">
        <f t="shared" si="14"/>
        <v>1</v>
      </c>
      <c r="H42" s="18" t="b">
        <f t="shared" si="14"/>
        <v>1</v>
      </c>
      <c r="I42" s="18" t="b">
        <f t="shared" si="14"/>
        <v>1</v>
      </c>
      <c r="J42" s="18" t="b">
        <f t="shared" si="14"/>
        <v>1</v>
      </c>
      <c r="K42" s="18" t="b">
        <f t="shared" si="14"/>
        <v>1</v>
      </c>
      <c r="L42" s="18" t="b">
        <f t="shared" si="14"/>
        <v>1</v>
      </c>
      <c r="M42" s="18" t="b">
        <f t="shared" si="14"/>
        <v>1</v>
      </c>
      <c r="N42" s="18" t="b">
        <f t="shared" si="14"/>
        <v>1</v>
      </c>
      <c r="O42" s="18" t="b">
        <f t="shared" si="14"/>
        <v>1</v>
      </c>
      <c r="P42" s="18"/>
      <c r="Q42" s="18"/>
      <c r="R42" s="17"/>
      <c r="S42" s="17"/>
      <c r="T42" s="2"/>
      <c r="U42" s="2"/>
    </row>
    <row r="43" spans="1:21">
      <c r="A43" s="19"/>
      <c r="B43" s="137" t="b">
        <f>B17+B21+B28+B31=B38</f>
        <v>1</v>
      </c>
      <c r="C43" s="19" t="b">
        <f t="shared" si="14"/>
        <v>1</v>
      </c>
      <c r="D43" s="19" t="b">
        <f t="shared" si="14"/>
        <v>1</v>
      </c>
      <c r="E43" s="19" t="b">
        <f t="shared" si="14"/>
        <v>1</v>
      </c>
      <c r="F43" s="19" t="b">
        <f t="shared" si="14"/>
        <v>1</v>
      </c>
      <c r="G43" s="19" t="b">
        <f t="shared" si="14"/>
        <v>1</v>
      </c>
      <c r="H43" s="19" t="b">
        <f t="shared" si="14"/>
        <v>1</v>
      </c>
      <c r="I43" s="19" t="b">
        <f t="shared" si="14"/>
        <v>1</v>
      </c>
      <c r="J43" s="19" t="b">
        <f t="shared" si="14"/>
        <v>1</v>
      </c>
      <c r="K43" s="19" t="b">
        <f t="shared" si="14"/>
        <v>1</v>
      </c>
      <c r="L43" s="19" t="b">
        <f t="shared" si="14"/>
        <v>1</v>
      </c>
      <c r="M43" s="19" t="b">
        <f t="shared" si="14"/>
        <v>1</v>
      </c>
      <c r="N43" s="19" t="b">
        <f t="shared" si="14"/>
        <v>1</v>
      </c>
      <c r="O43" s="19" t="b">
        <f t="shared" si="14"/>
        <v>1</v>
      </c>
      <c r="P43" s="19"/>
      <c r="Q43" s="19"/>
      <c r="R43" s="2"/>
      <c r="S43" s="2"/>
      <c r="T43" s="2"/>
      <c r="U43" s="2"/>
    </row>
    <row r="44" spans="1:21">
      <c r="A44" s="19"/>
      <c r="B44" s="137" t="b">
        <f>B14=B15+B16+B17</f>
        <v>1</v>
      </c>
      <c r="C44" s="137" t="b">
        <f t="shared" ref="C44:O44" si="15">C14=C15+C16+C17</f>
        <v>1</v>
      </c>
      <c r="D44" s="137" t="b">
        <f t="shared" si="15"/>
        <v>1</v>
      </c>
      <c r="E44" s="137" t="b">
        <f t="shared" si="15"/>
        <v>1</v>
      </c>
      <c r="F44" s="137" t="b">
        <f t="shared" si="15"/>
        <v>1</v>
      </c>
      <c r="G44" s="137" t="b">
        <f t="shared" si="15"/>
        <v>1</v>
      </c>
      <c r="H44" s="137" t="b">
        <f t="shared" si="15"/>
        <v>1</v>
      </c>
      <c r="I44" s="137" t="b">
        <f t="shared" si="15"/>
        <v>1</v>
      </c>
      <c r="J44" s="137" t="b">
        <f t="shared" si="15"/>
        <v>1</v>
      </c>
      <c r="K44" s="137" t="b">
        <f t="shared" si="15"/>
        <v>1</v>
      </c>
      <c r="L44" s="137" t="b">
        <f t="shared" si="15"/>
        <v>1</v>
      </c>
      <c r="M44" s="137" t="b">
        <f t="shared" si="15"/>
        <v>1</v>
      </c>
      <c r="N44" s="137" t="b">
        <f t="shared" si="15"/>
        <v>1</v>
      </c>
      <c r="O44" s="137" t="b">
        <f t="shared" si="15"/>
        <v>1</v>
      </c>
      <c r="P44" s="19"/>
      <c r="Q44" s="19"/>
      <c r="R44" s="2"/>
      <c r="S44" s="2"/>
      <c r="T44" s="2"/>
      <c r="U44" s="2"/>
    </row>
    <row r="45" spans="1:21">
      <c r="A45" s="19"/>
      <c r="B45" s="137" t="b">
        <f>B18=B19+B20+B21</f>
        <v>1</v>
      </c>
      <c r="C45" s="137" t="b">
        <f t="shared" ref="C45:O45" si="16">C18=C19+C20+C21</f>
        <v>1</v>
      </c>
      <c r="D45" s="137" t="b">
        <f t="shared" si="16"/>
        <v>1</v>
      </c>
      <c r="E45" s="137" t="b">
        <f t="shared" si="16"/>
        <v>1</v>
      </c>
      <c r="F45" s="137" t="b">
        <f t="shared" si="16"/>
        <v>1</v>
      </c>
      <c r="G45" s="137" t="b">
        <f t="shared" si="16"/>
        <v>1</v>
      </c>
      <c r="H45" s="137" t="b">
        <f t="shared" si="16"/>
        <v>1</v>
      </c>
      <c r="I45" s="137" t="b">
        <f t="shared" si="16"/>
        <v>1</v>
      </c>
      <c r="J45" s="137" t="b">
        <f t="shared" si="16"/>
        <v>1</v>
      </c>
      <c r="K45" s="137" t="b">
        <f t="shared" si="16"/>
        <v>1</v>
      </c>
      <c r="L45" s="137" t="b">
        <f t="shared" si="16"/>
        <v>1</v>
      </c>
      <c r="M45" s="137" t="b">
        <f t="shared" si="16"/>
        <v>1</v>
      </c>
      <c r="N45" s="137" t="b">
        <f t="shared" si="16"/>
        <v>1</v>
      </c>
      <c r="O45" s="137" t="b">
        <f t="shared" si="16"/>
        <v>1</v>
      </c>
      <c r="P45" s="19"/>
      <c r="Q45" s="19"/>
      <c r="R45" s="2"/>
      <c r="S45" s="2"/>
      <c r="T45" s="2"/>
      <c r="U45" s="2"/>
    </row>
    <row r="46" spans="1:21">
      <c r="B46" s="1" t="b">
        <f>B22=B23+B24+B25</f>
        <v>1</v>
      </c>
      <c r="C46" s="1" t="b">
        <f t="shared" ref="C46:O46" si="17">C22=C23+C24+C25</f>
        <v>1</v>
      </c>
      <c r="D46" s="1" t="b">
        <f t="shared" si="17"/>
        <v>1</v>
      </c>
      <c r="E46" s="1" t="b">
        <f t="shared" si="17"/>
        <v>1</v>
      </c>
      <c r="F46" s="1" t="b">
        <f t="shared" si="17"/>
        <v>1</v>
      </c>
      <c r="G46" s="1" t="b">
        <f t="shared" si="17"/>
        <v>1</v>
      </c>
      <c r="H46" s="1" t="b">
        <f t="shared" si="17"/>
        <v>1</v>
      </c>
      <c r="I46" s="1" t="b">
        <f t="shared" si="17"/>
        <v>1</v>
      </c>
      <c r="J46" s="1" t="b">
        <f t="shared" si="17"/>
        <v>1</v>
      </c>
      <c r="K46" s="1" t="b">
        <f t="shared" si="17"/>
        <v>1</v>
      </c>
      <c r="L46" s="1" t="b">
        <f t="shared" si="17"/>
        <v>1</v>
      </c>
      <c r="M46" s="1" t="b">
        <f t="shared" si="17"/>
        <v>1</v>
      </c>
      <c r="N46" s="1" t="b">
        <f t="shared" si="17"/>
        <v>1</v>
      </c>
      <c r="O46" s="1" t="b">
        <f t="shared" si="17"/>
        <v>1</v>
      </c>
    </row>
    <row r="47" spans="1:21">
      <c r="B47" s="1" t="b">
        <f>B26=B27+B28</f>
        <v>1</v>
      </c>
      <c r="C47" s="1" t="b">
        <f t="shared" ref="C47:O47" si="18">C26=C27+C28</f>
        <v>1</v>
      </c>
      <c r="D47" s="1" t="b">
        <f t="shared" si="18"/>
        <v>1</v>
      </c>
      <c r="E47" s="1" t="b">
        <f t="shared" si="18"/>
        <v>1</v>
      </c>
      <c r="F47" s="1" t="b">
        <f t="shared" si="18"/>
        <v>1</v>
      </c>
      <c r="G47" s="1" t="b">
        <f t="shared" si="18"/>
        <v>1</v>
      </c>
      <c r="H47" s="1" t="b">
        <f t="shared" si="18"/>
        <v>1</v>
      </c>
      <c r="I47" s="1" t="b">
        <f t="shared" si="18"/>
        <v>1</v>
      </c>
      <c r="J47" s="1" t="b">
        <f t="shared" si="18"/>
        <v>1</v>
      </c>
      <c r="K47" s="1" t="b">
        <f t="shared" si="18"/>
        <v>1</v>
      </c>
      <c r="L47" s="1" t="b">
        <f t="shared" si="18"/>
        <v>1</v>
      </c>
      <c r="M47" s="1" t="b">
        <f t="shared" si="18"/>
        <v>1</v>
      </c>
      <c r="N47" s="1" t="b">
        <f t="shared" si="18"/>
        <v>1</v>
      </c>
      <c r="O47" s="1" t="b">
        <f t="shared" si="18"/>
        <v>1</v>
      </c>
    </row>
    <row r="48" spans="1:21">
      <c r="B48" s="1" t="b">
        <f>B29=B30+B31</f>
        <v>1</v>
      </c>
      <c r="C48" s="1" t="b">
        <f t="shared" ref="C48:O48" si="19">C29=C30+C31</f>
        <v>1</v>
      </c>
      <c r="D48" s="1" t="b">
        <f t="shared" si="19"/>
        <v>1</v>
      </c>
      <c r="E48" s="1" t="b">
        <f t="shared" si="19"/>
        <v>1</v>
      </c>
      <c r="F48" s="1" t="b">
        <f t="shared" si="19"/>
        <v>1</v>
      </c>
      <c r="G48" s="1" t="b">
        <f t="shared" si="19"/>
        <v>1</v>
      </c>
      <c r="H48" s="1" t="b">
        <f t="shared" si="19"/>
        <v>1</v>
      </c>
      <c r="I48" s="1" t="b">
        <f t="shared" si="19"/>
        <v>1</v>
      </c>
      <c r="J48" s="1" t="b">
        <f t="shared" si="19"/>
        <v>1</v>
      </c>
      <c r="K48" s="1" t="b">
        <f t="shared" si="19"/>
        <v>1</v>
      </c>
      <c r="L48" s="1" t="b">
        <f t="shared" si="19"/>
        <v>1</v>
      </c>
      <c r="M48" s="1" t="b">
        <f t="shared" si="19"/>
        <v>1</v>
      </c>
      <c r="N48" s="1" t="b">
        <f t="shared" si="19"/>
        <v>1</v>
      </c>
      <c r="O48" s="1" t="b">
        <f t="shared" si="19"/>
        <v>1</v>
      </c>
    </row>
    <row r="49" spans="2:15">
      <c r="B49" s="1" t="b">
        <f>B32=+B33+B34</f>
        <v>1</v>
      </c>
      <c r="C49" s="1" t="b">
        <f t="shared" ref="C49:O49" si="20">C32=+C33+C34</f>
        <v>1</v>
      </c>
      <c r="D49" s="1" t="b">
        <f t="shared" si="20"/>
        <v>1</v>
      </c>
      <c r="E49" s="1" t="b">
        <f t="shared" si="20"/>
        <v>1</v>
      </c>
      <c r="F49" s="1" t="b">
        <f t="shared" si="20"/>
        <v>1</v>
      </c>
      <c r="G49" s="1" t="b">
        <f t="shared" si="20"/>
        <v>1</v>
      </c>
      <c r="H49" s="1" t="b">
        <f t="shared" si="20"/>
        <v>1</v>
      </c>
      <c r="I49" s="1" t="b">
        <f t="shared" si="20"/>
        <v>1</v>
      </c>
      <c r="J49" s="1" t="b">
        <f t="shared" si="20"/>
        <v>1</v>
      </c>
      <c r="K49" s="1" t="b">
        <f t="shared" si="20"/>
        <v>1</v>
      </c>
      <c r="L49" s="1" t="b">
        <f t="shared" si="20"/>
        <v>1</v>
      </c>
      <c r="M49" s="1" t="b">
        <f t="shared" si="20"/>
        <v>1</v>
      </c>
      <c r="N49" s="1" t="b">
        <f t="shared" si="20"/>
        <v>1</v>
      </c>
      <c r="O49" s="1" t="b">
        <f t="shared" si="20"/>
        <v>1</v>
      </c>
    </row>
  </sheetData>
  <mergeCells count="8">
    <mergeCell ref="F2:N6"/>
    <mergeCell ref="F7:N7"/>
    <mergeCell ref="A12:A13"/>
    <mergeCell ref="B12:B13"/>
    <mergeCell ref="C12:C13"/>
    <mergeCell ref="D12:D13"/>
    <mergeCell ref="E12:E13"/>
    <mergeCell ref="F12:O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61" orientation="landscape" r:id="rId1"/>
  <headerFooter>
    <oddHeader>&amp;LWojewództwo Śląskie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BV47"/>
  <sheetViews>
    <sheetView showGridLines="0" view="pageBreakPreview" zoomScale="90" zoomScaleNormal="78" zoomScaleSheetLayoutView="90" workbookViewId="0">
      <selection sqref="A1:A2"/>
    </sheetView>
  </sheetViews>
  <sheetFormatPr defaultRowHeight="15"/>
  <cols>
    <col min="1" max="1" width="8.7109375" style="93" customWidth="1"/>
    <col min="2" max="2" width="15.28515625" style="96" customWidth="1"/>
    <col min="3" max="3" width="17.42578125" style="93" customWidth="1"/>
    <col min="4" max="4" width="24.7109375" style="22" customWidth="1"/>
    <col min="5" max="5" width="10.7109375" style="145" customWidth="1"/>
    <col min="6" max="6" width="46.42578125" style="309" customWidth="1"/>
    <col min="7" max="7" width="8.7109375" style="93" customWidth="1"/>
    <col min="8" max="8" width="15.85546875" style="93" customWidth="1"/>
    <col min="9" max="9" width="15.85546875" style="144" customWidth="1"/>
    <col min="10" max="10" width="17" style="90" customWidth="1"/>
    <col min="11" max="11" width="18.28515625" style="95" customWidth="1"/>
    <col min="12" max="12" width="16.42578125" style="90" customWidth="1"/>
    <col min="13" max="13" width="14.28515625" style="146" customWidth="1"/>
    <col min="14" max="14" width="11.5703125" style="309" customWidth="1"/>
    <col min="15" max="15" width="12.7109375" style="309" bestFit="1" customWidth="1"/>
    <col min="16" max="16" width="13.28515625" style="309" bestFit="1" customWidth="1"/>
    <col min="17" max="17" width="17.42578125" style="309" customWidth="1"/>
    <col min="18" max="18" width="15.28515625" style="309" customWidth="1"/>
    <col min="19" max="19" width="14.140625" style="309" customWidth="1"/>
    <col min="20" max="20" width="14.28515625" style="309" customWidth="1"/>
    <col min="21" max="21" width="9.85546875" style="309" customWidth="1"/>
    <col min="22" max="22" width="10.7109375" style="309" customWidth="1"/>
    <col min="23" max="23" width="14.140625" style="309" customWidth="1"/>
    <col min="24" max="24" width="15.7109375" style="174" customWidth="1"/>
    <col min="25" max="26" width="15.7109375" style="175" customWidth="1"/>
    <col min="27" max="27" width="15.7109375" style="174" customWidth="1"/>
    <col min="28" max="28" width="9.140625" style="309"/>
    <col min="29" max="29" width="14.42578125" style="309" customWidth="1"/>
    <col min="30" max="30" width="16.85546875" style="309" customWidth="1"/>
    <col min="31" max="31" width="13.7109375" style="309" customWidth="1"/>
    <col min="32" max="32" width="13.85546875" style="309" customWidth="1"/>
    <col min="33" max="16384" width="9.140625" style="309"/>
  </cols>
  <sheetData>
    <row r="1" spans="1:74" s="138" customFormat="1" ht="20.100000000000001" customHeight="1">
      <c r="A1" s="391" t="s">
        <v>4</v>
      </c>
      <c r="B1" s="391" t="s">
        <v>5</v>
      </c>
      <c r="C1" s="392" t="s">
        <v>40</v>
      </c>
      <c r="D1" s="395" t="s">
        <v>6</v>
      </c>
      <c r="E1" s="395" t="s">
        <v>30</v>
      </c>
      <c r="F1" s="395" t="s">
        <v>7</v>
      </c>
      <c r="G1" s="391" t="s">
        <v>24</v>
      </c>
      <c r="H1" s="391" t="s">
        <v>8</v>
      </c>
      <c r="I1" s="391" t="s">
        <v>21</v>
      </c>
      <c r="J1" s="391" t="s">
        <v>9</v>
      </c>
      <c r="K1" s="391" t="s">
        <v>16</v>
      </c>
      <c r="L1" s="395" t="s">
        <v>13</v>
      </c>
      <c r="M1" s="391" t="s">
        <v>11</v>
      </c>
      <c r="N1" s="391" t="s">
        <v>12</v>
      </c>
      <c r="O1" s="391"/>
      <c r="P1" s="391"/>
      <c r="Q1" s="391"/>
      <c r="R1" s="391"/>
      <c r="S1" s="391"/>
      <c r="T1" s="391"/>
      <c r="U1" s="391"/>
      <c r="V1" s="391"/>
      <c r="W1" s="391"/>
      <c r="X1" s="310"/>
      <c r="Y1" s="310"/>
      <c r="Z1" s="310"/>
      <c r="AA1" s="176"/>
      <c r="AB1" s="167"/>
      <c r="AC1" s="307"/>
      <c r="AD1" s="167"/>
      <c r="AE1" s="309"/>
      <c r="AF1" s="309"/>
      <c r="AG1" s="309"/>
      <c r="AH1" s="309"/>
      <c r="AI1" s="309"/>
      <c r="AJ1" s="309"/>
      <c r="AK1" s="309"/>
      <c r="AL1" s="309"/>
      <c r="AM1" s="309"/>
      <c r="AN1" s="309"/>
      <c r="AO1" s="309"/>
      <c r="AP1" s="309"/>
      <c r="AQ1" s="309"/>
      <c r="AR1" s="309"/>
      <c r="AS1" s="309"/>
      <c r="AT1" s="309"/>
      <c r="AU1" s="309"/>
      <c r="AV1" s="309"/>
      <c r="AW1" s="309"/>
      <c r="AX1" s="309"/>
      <c r="AY1" s="309"/>
      <c r="AZ1" s="309"/>
      <c r="BA1" s="309"/>
      <c r="BB1" s="309"/>
      <c r="BC1" s="309"/>
      <c r="BD1" s="309"/>
      <c r="BE1" s="309"/>
      <c r="BF1" s="309"/>
      <c r="BG1" s="309"/>
      <c r="BH1" s="309"/>
      <c r="BI1" s="309"/>
      <c r="BJ1" s="309"/>
      <c r="BK1" s="309"/>
      <c r="BL1" s="309"/>
      <c r="BM1" s="309"/>
      <c r="BN1" s="309"/>
      <c r="BO1" s="309"/>
      <c r="BP1" s="309"/>
      <c r="BQ1" s="309"/>
      <c r="BR1" s="309"/>
      <c r="BS1" s="309"/>
      <c r="BT1" s="309"/>
      <c r="BU1" s="309"/>
      <c r="BV1" s="309"/>
    </row>
    <row r="2" spans="1:74" s="138" customFormat="1" ht="27.75" customHeight="1">
      <c r="A2" s="391"/>
      <c r="B2" s="391"/>
      <c r="C2" s="393"/>
      <c r="D2" s="396"/>
      <c r="E2" s="396"/>
      <c r="F2" s="396"/>
      <c r="G2" s="391"/>
      <c r="H2" s="391"/>
      <c r="I2" s="391"/>
      <c r="J2" s="391"/>
      <c r="K2" s="391"/>
      <c r="L2" s="396"/>
      <c r="M2" s="391"/>
      <c r="N2" s="332">
        <v>2019</v>
      </c>
      <c r="O2" s="332">
        <v>2020</v>
      </c>
      <c r="P2" s="332">
        <v>2021</v>
      </c>
      <c r="Q2" s="332">
        <v>2022</v>
      </c>
      <c r="R2" s="332">
        <v>2023</v>
      </c>
      <c r="S2" s="332">
        <v>2024</v>
      </c>
      <c r="T2" s="332">
        <v>2025</v>
      </c>
      <c r="U2" s="332">
        <v>2026</v>
      </c>
      <c r="V2" s="332">
        <v>2027</v>
      </c>
      <c r="W2" s="331">
        <v>2028</v>
      </c>
      <c r="X2" s="310" t="s">
        <v>26</v>
      </c>
      <c r="Y2" s="310" t="s">
        <v>27</v>
      </c>
      <c r="Z2" s="310" t="s">
        <v>28</v>
      </c>
      <c r="AA2" s="111" t="s">
        <v>29</v>
      </c>
      <c r="AB2" s="167"/>
      <c r="AC2" s="167"/>
      <c r="AD2" s="167"/>
      <c r="AE2" s="309"/>
      <c r="AF2" s="309"/>
      <c r="AG2" s="309"/>
      <c r="AH2" s="309"/>
      <c r="AI2" s="309"/>
      <c r="AJ2" s="309"/>
      <c r="AK2" s="309"/>
      <c r="AL2" s="309"/>
      <c r="AM2" s="309"/>
      <c r="AN2" s="309"/>
      <c r="AO2" s="309"/>
      <c r="AP2" s="309"/>
      <c r="AQ2" s="309"/>
      <c r="AR2" s="309"/>
      <c r="AS2" s="309"/>
      <c r="AT2" s="309"/>
      <c r="AU2" s="309"/>
      <c r="AV2" s="309"/>
      <c r="AW2" s="309"/>
      <c r="AX2" s="309"/>
      <c r="AY2" s="309"/>
      <c r="AZ2" s="309"/>
      <c r="BA2" s="309"/>
      <c r="BB2" s="309"/>
      <c r="BC2" s="309"/>
      <c r="BD2" s="309"/>
      <c r="BE2" s="309"/>
      <c r="BF2" s="309"/>
      <c r="BG2" s="309"/>
      <c r="BH2" s="309"/>
      <c r="BI2" s="309"/>
      <c r="BJ2" s="309"/>
      <c r="BK2" s="309"/>
      <c r="BL2" s="309"/>
      <c r="BM2" s="309"/>
      <c r="BN2" s="309"/>
      <c r="BO2" s="309"/>
      <c r="BP2" s="309"/>
      <c r="BQ2" s="309"/>
      <c r="BR2" s="309"/>
      <c r="BS2" s="309"/>
      <c r="BT2" s="309"/>
      <c r="BU2" s="309"/>
      <c r="BV2" s="309"/>
    </row>
    <row r="3" spans="1:74" s="324" customFormat="1" ht="33.75">
      <c r="A3" s="208">
        <v>1</v>
      </c>
      <c r="B3" s="208" t="s">
        <v>78</v>
      </c>
      <c r="C3" s="208" t="s">
        <v>42</v>
      </c>
      <c r="D3" s="210" t="s">
        <v>80</v>
      </c>
      <c r="E3" s="211">
        <v>2476</v>
      </c>
      <c r="F3" s="210" t="s">
        <v>83</v>
      </c>
      <c r="G3" s="208" t="s">
        <v>44</v>
      </c>
      <c r="H3" s="224">
        <v>2.0259999999999998</v>
      </c>
      <c r="I3" s="218" t="s">
        <v>85</v>
      </c>
      <c r="J3" s="219">
        <v>13165176.27</v>
      </c>
      <c r="K3" s="219">
        <f>P3+Q3+R3</f>
        <v>6582588.1299999999</v>
      </c>
      <c r="L3" s="219">
        <f>J3-K3</f>
        <v>6582588.1399999997</v>
      </c>
      <c r="M3" s="214">
        <v>0.5</v>
      </c>
      <c r="N3" s="215"/>
      <c r="O3" s="215"/>
      <c r="P3" s="215">
        <v>309000</v>
      </c>
      <c r="Q3" s="338">
        <v>5273588</v>
      </c>
      <c r="R3" s="212">
        <v>1000000.13</v>
      </c>
      <c r="S3" s="212"/>
      <c r="T3" s="212"/>
      <c r="U3" s="213"/>
      <c r="V3" s="339"/>
      <c r="W3" s="213"/>
      <c r="X3" s="346" t="b">
        <f t="shared" ref="X3:X8" si="0">K3=SUM(N3:W3)</f>
        <v>1</v>
      </c>
      <c r="Y3" s="216">
        <f t="shared" ref="Y3:Y33" si="1">ROUND(K3/J3,4)</f>
        <v>0.5</v>
      </c>
      <c r="Z3" s="348" t="b">
        <f t="shared" ref="Z3:Z8" si="2">Y3=M3</f>
        <v>1</v>
      </c>
      <c r="AA3" s="348" t="b">
        <f t="shared" ref="AA3:AA8" si="3">J3=K3+L3</f>
        <v>1</v>
      </c>
      <c r="AB3" s="325"/>
      <c r="AC3" s="325"/>
      <c r="AD3" s="326"/>
      <c r="AE3" s="349"/>
      <c r="AF3" s="349"/>
      <c r="AG3" s="349"/>
    </row>
    <row r="4" spans="1:74" s="327" customFormat="1" ht="22.5">
      <c r="A4" s="208">
        <v>2</v>
      </c>
      <c r="B4" s="208" t="s">
        <v>88</v>
      </c>
      <c r="C4" s="208" t="s">
        <v>42</v>
      </c>
      <c r="D4" s="221" t="s">
        <v>89</v>
      </c>
      <c r="E4" s="211">
        <v>2464</v>
      </c>
      <c r="F4" s="210" t="s">
        <v>92</v>
      </c>
      <c r="G4" s="208" t="s">
        <v>43</v>
      </c>
      <c r="H4" s="224">
        <v>1.1850000000000001</v>
      </c>
      <c r="I4" s="234" t="s">
        <v>118</v>
      </c>
      <c r="J4" s="219">
        <f>K4+L4</f>
        <v>8847769.8100000005</v>
      </c>
      <c r="K4" s="219">
        <f>P4+Q4</f>
        <v>4423884.9000000004</v>
      </c>
      <c r="L4" s="213">
        <v>4423884.91</v>
      </c>
      <c r="M4" s="214">
        <v>0.5</v>
      </c>
      <c r="N4" s="215"/>
      <c r="O4" s="215"/>
      <c r="P4" s="215">
        <v>1620830.5</v>
      </c>
      <c r="Q4" s="212">
        <v>2803054.4</v>
      </c>
      <c r="R4" s="212"/>
      <c r="S4" s="212"/>
      <c r="T4" s="212"/>
      <c r="U4" s="213"/>
      <c r="V4" s="213"/>
      <c r="W4" s="213"/>
      <c r="X4" s="346" t="b">
        <f t="shared" si="0"/>
        <v>1</v>
      </c>
      <c r="Y4" s="216">
        <f t="shared" si="1"/>
        <v>0.5</v>
      </c>
      <c r="Z4" s="348" t="b">
        <f t="shared" si="2"/>
        <v>1</v>
      </c>
      <c r="AA4" s="348" t="b">
        <f t="shared" si="3"/>
        <v>1</v>
      </c>
      <c r="AB4" s="325"/>
      <c r="AC4" s="325"/>
      <c r="AD4" s="326"/>
      <c r="AE4" s="349"/>
      <c r="AF4" s="349"/>
      <c r="AG4" s="349"/>
      <c r="AH4" s="324"/>
      <c r="AI4" s="324"/>
      <c r="AJ4" s="324"/>
      <c r="AK4" s="324"/>
      <c r="AL4" s="324"/>
      <c r="AM4" s="324"/>
      <c r="AN4" s="324"/>
      <c r="AO4" s="324"/>
      <c r="AP4" s="324"/>
      <c r="AQ4" s="324"/>
      <c r="AR4" s="324"/>
      <c r="AS4" s="324"/>
      <c r="AT4" s="324"/>
      <c r="AU4" s="324"/>
      <c r="AV4" s="324"/>
      <c r="AW4" s="324"/>
      <c r="AX4" s="324"/>
      <c r="AY4" s="324"/>
      <c r="AZ4" s="324"/>
      <c r="BA4" s="324"/>
      <c r="BB4" s="324"/>
      <c r="BC4" s="324"/>
      <c r="BD4" s="324"/>
      <c r="BE4" s="324"/>
      <c r="BF4" s="324"/>
      <c r="BG4" s="324"/>
      <c r="BH4" s="324"/>
      <c r="BI4" s="324"/>
      <c r="BJ4" s="324"/>
      <c r="BK4" s="324"/>
      <c r="BL4" s="324"/>
      <c r="BM4" s="324"/>
      <c r="BN4" s="324"/>
      <c r="BO4" s="324"/>
      <c r="BP4" s="324"/>
      <c r="BQ4" s="324"/>
      <c r="BR4" s="324"/>
      <c r="BS4" s="324"/>
      <c r="BT4" s="324"/>
      <c r="BU4" s="324"/>
      <c r="BV4" s="324"/>
    </row>
    <row r="5" spans="1:74" s="324" customFormat="1" ht="33.75">
      <c r="A5" s="208">
        <v>3</v>
      </c>
      <c r="B5" s="208" t="s">
        <v>77</v>
      </c>
      <c r="C5" s="208" t="s">
        <v>42</v>
      </c>
      <c r="D5" s="221" t="s">
        <v>123</v>
      </c>
      <c r="E5" s="209">
        <v>2402</v>
      </c>
      <c r="F5" s="210" t="s">
        <v>82</v>
      </c>
      <c r="G5" s="208" t="s">
        <v>44</v>
      </c>
      <c r="H5" s="224">
        <v>3.4590000000000001</v>
      </c>
      <c r="I5" s="218" t="s">
        <v>147</v>
      </c>
      <c r="J5" s="219">
        <v>11573674.689999999</v>
      </c>
      <c r="K5" s="219">
        <v>5786837</v>
      </c>
      <c r="L5" s="219">
        <f>J5-K5</f>
        <v>5786837.6899999995</v>
      </c>
      <c r="M5" s="214">
        <v>0.5</v>
      </c>
      <c r="N5" s="215"/>
      <c r="O5" s="215"/>
      <c r="P5" s="215">
        <v>3000000</v>
      </c>
      <c r="Q5" s="338">
        <v>2286837</v>
      </c>
      <c r="R5" s="212">
        <v>500000</v>
      </c>
      <c r="S5" s="212"/>
      <c r="T5" s="212"/>
      <c r="U5" s="212"/>
      <c r="V5" s="345"/>
      <c r="W5" s="212"/>
      <c r="X5" s="346" t="b">
        <f t="shared" si="0"/>
        <v>1</v>
      </c>
      <c r="Y5" s="216">
        <f t="shared" si="1"/>
        <v>0.5</v>
      </c>
      <c r="Z5" s="348" t="b">
        <f t="shared" si="2"/>
        <v>1</v>
      </c>
      <c r="AA5" s="348" t="b">
        <f t="shared" si="3"/>
        <v>1</v>
      </c>
      <c r="AC5" s="325"/>
      <c r="AD5" s="326"/>
      <c r="AE5" s="349"/>
      <c r="AF5" s="349"/>
      <c r="AG5" s="349"/>
    </row>
    <row r="6" spans="1:74" s="324" customFormat="1" ht="22.5">
      <c r="A6" s="208">
        <v>4</v>
      </c>
      <c r="B6" s="208" t="s">
        <v>79</v>
      </c>
      <c r="C6" s="208" t="s">
        <v>42</v>
      </c>
      <c r="D6" s="210" t="s">
        <v>81</v>
      </c>
      <c r="E6" s="209">
        <v>2410</v>
      </c>
      <c r="F6" s="210" t="s">
        <v>84</v>
      </c>
      <c r="G6" s="208" t="s">
        <v>44</v>
      </c>
      <c r="H6" s="224">
        <v>1.7350000000000001</v>
      </c>
      <c r="I6" s="218" t="s">
        <v>119</v>
      </c>
      <c r="J6" s="219">
        <v>5011265</v>
      </c>
      <c r="K6" s="219">
        <v>2505632.5</v>
      </c>
      <c r="L6" s="219">
        <f>J6-K6</f>
        <v>2505632.5</v>
      </c>
      <c r="M6" s="214">
        <v>0.5</v>
      </c>
      <c r="N6" s="215"/>
      <c r="O6" s="215"/>
      <c r="P6" s="215">
        <v>1000000</v>
      </c>
      <c r="Q6" s="338">
        <v>1505632.5</v>
      </c>
      <c r="R6" s="212"/>
      <c r="S6" s="212"/>
      <c r="T6" s="212"/>
      <c r="U6" s="212"/>
      <c r="V6" s="345"/>
      <c r="W6" s="212"/>
      <c r="X6" s="346" t="b">
        <f t="shared" si="0"/>
        <v>1</v>
      </c>
      <c r="Y6" s="216">
        <f t="shared" si="1"/>
        <v>0.5</v>
      </c>
      <c r="Z6" s="348" t="b">
        <f t="shared" si="2"/>
        <v>1</v>
      </c>
      <c r="AA6" s="348" t="b">
        <f t="shared" si="3"/>
        <v>1</v>
      </c>
      <c r="AC6" s="325"/>
      <c r="AD6" s="326"/>
      <c r="AE6" s="349"/>
      <c r="AF6" s="349"/>
      <c r="AG6" s="349"/>
    </row>
    <row r="7" spans="1:74" s="327" customFormat="1" ht="31.5" customHeight="1">
      <c r="A7" s="208">
        <v>5</v>
      </c>
      <c r="B7" s="208" t="s">
        <v>86</v>
      </c>
      <c r="C7" s="208" t="s">
        <v>42</v>
      </c>
      <c r="D7" s="221" t="s">
        <v>122</v>
      </c>
      <c r="E7" s="209">
        <v>2415</v>
      </c>
      <c r="F7" s="210" t="s">
        <v>90</v>
      </c>
      <c r="G7" s="208" t="s">
        <v>44</v>
      </c>
      <c r="H7" s="224">
        <v>1.9630000000000001</v>
      </c>
      <c r="I7" s="234" t="s">
        <v>113</v>
      </c>
      <c r="J7" s="219">
        <v>8079521.5500000007</v>
      </c>
      <c r="K7" s="219">
        <f>P7+Q7</f>
        <v>4443736.8500000006</v>
      </c>
      <c r="L7" s="213">
        <f>J7-K7</f>
        <v>3635784.7</v>
      </c>
      <c r="M7" s="248">
        <v>0.55000000000000004</v>
      </c>
      <c r="N7" s="215"/>
      <c r="O7" s="215"/>
      <c r="P7" s="215">
        <v>3648570.7500000005</v>
      </c>
      <c r="Q7" s="212">
        <v>795166.1</v>
      </c>
      <c r="R7" s="212"/>
      <c r="S7" s="212"/>
      <c r="T7" s="212"/>
      <c r="U7" s="212"/>
      <c r="V7" s="212"/>
      <c r="W7" s="212"/>
      <c r="X7" s="346" t="b">
        <f t="shared" si="0"/>
        <v>1</v>
      </c>
      <c r="Y7" s="216">
        <f t="shared" si="1"/>
        <v>0.55000000000000004</v>
      </c>
      <c r="Z7" s="348" t="b">
        <f t="shared" si="2"/>
        <v>1</v>
      </c>
      <c r="AA7" s="348" t="b">
        <f t="shared" si="3"/>
        <v>1</v>
      </c>
      <c r="AB7" s="324"/>
      <c r="AC7" s="325"/>
      <c r="AD7" s="326"/>
      <c r="AE7" s="349"/>
      <c r="AF7" s="349"/>
      <c r="AG7" s="349"/>
      <c r="AH7" s="324"/>
      <c r="AI7" s="324"/>
      <c r="AJ7" s="324"/>
      <c r="AK7" s="324"/>
      <c r="AL7" s="324"/>
      <c r="AM7" s="324"/>
      <c r="AN7" s="324"/>
      <c r="AO7" s="324"/>
      <c r="AP7" s="324"/>
      <c r="AQ7" s="324"/>
      <c r="AR7" s="324"/>
      <c r="AS7" s="324"/>
      <c r="AT7" s="324"/>
      <c r="AU7" s="324"/>
      <c r="AV7" s="324"/>
      <c r="AW7" s="324"/>
      <c r="AX7" s="324"/>
      <c r="AY7" s="324"/>
      <c r="AZ7" s="324"/>
      <c r="BA7" s="324"/>
      <c r="BB7" s="324"/>
      <c r="BC7" s="324"/>
      <c r="BD7" s="324"/>
    </row>
    <row r="8" spans="1:74" s="327" customFormat="1" ht="22.5">
      <c r="A8" s="208">
        <v>6</v>
      </c>
      <c r="B8" s="208" t="s">
        <v>87</v>
      </c>
      <c r="C8" s="208" t="s">
        <v>42</v>
      </c>
      <c r="D8" s="221" t="s">
        <v>123</v>
      </c>
      <c r="E8" s="209">
        <v>2402</v>
      </c>
      <c r="F8" s="210" t="s">
        <v>91</v>
      </c>
      <c r="G8" s="208" t="s">
        <v>44</v>
      </c>
      <c r="H8" s="224">
        <v>2.415</v>
      </c>
      <c r="I8" s="234" t="s">
        <v>115</v>
      </c>
      <c r="J8" s="219">
        <v>7097887.290000001</v>
      </c>
      <c r="K8" s="219">
        <v>3548943</v>
      </c>
      <c r="L8" s="213">
        <f>J8-K8</f>
        <v>3548944.290000001</v>
      </c>
      <c r="M8" s="248">
        <v>0.5</v>
      </c>
      <c r="N8" s="215"/>
      <c r="O8" s="215"/>
      <c r="P8" s="215">
        <v>2319457</v>
      </c>
      <c r="Q8" s="212">
        <v>1229486</v>
      </c>
      <c r="R8" s="212"/>
      <c r="S8" s="212"/>
      <c r="T8" s="212"/>
      <c r="U8" s="212"/>
      <c r="V8" s="212"/>
      <c r="W8" s="212"/>
      <c r="X8" s="346" t="b">
        <f t="shared" si="0"/>
        <v>1</v>
      </c>
      <c r="Y8" s="216">
        <f t="shared" si="1"/>
        <v>0.5</v>
      </c>
      <c r="Z8" s="348" t="b">
        <f t="shared" si="2"/>
        <v>1</v>
      </c>
      <c r="AA8" s="348" t="b">
        <f t="shared" si="3"/>
        <v>1</v>
      </c>
      <c r="AB8" s="324"/>
      <c r="AC8" s="325"/>
      <c r="AD8" s="326"/>
      <c r="AE8" s="349"/>
      <c r="AF8" s="349"/>
      <c r="AG8" s="349"/>
      <c r="AH8" s="324"/>
      <c r="AI8" s="324"/>
      <c r="AJ8" s="324"/>
      <c r="AK8" s="324"/>
      <c r="AL8" s="324"/>
      <c r="AM8" s="324"/>
      <c r="AN8" s="324"/>
      <c r="AO8" s="324"/>
      <c r="AP8" s="324"/>
      <c r="AQ8" s="324"/>
      <c r="AR8" s="324"/>
      <c r="AS8" s="324"/>
      <c r="AT8" s="324"/>
      <c r="AU8" s="324"/>
      <c r="AV8" s="324"/>
      <c r="AW8" s="324"/>
      <c r="AX8" s="324"/>
      <c r="AY8" s="324"/>
      <c r="AZ8" s="324"/>
      <c r="BA8" s="324"/>
      <c r="BB8" s="324"/>
      <c r="BC8" s="324"/>
      <c r="BD8" s="324"/>
    </row>
    <row r="9" spans="1:74" s="327" customFormat="1" ht="33.75">
      <c r="A9" s="208">
        <v>7</v>
      </c>
      <c r="B9" s="208" t="s">
        <v>151</v>
      </c>
      <c r="C9" s="208" t="s">
        <v>42</v>
      </c>
      <c r="D9" s="221" t="s">
        <v>123</v>
      </c>
      <c r="E9" s="209">
        <v>2402</v>
      </c>
      <c r="F9" s="350" t="s">
        <v>153</v>
      </c>
      <c r="G9" s="208" t="s">
        <v>44</v>
      </c>
      <c r="H9" s="224">
        <v>0.49199999999999999</v>
      </c>
      <c r="I9" s="218" t="s">
        <v>154</v>
      </c>
      <c r="J9" s="351">
        <v>3602134.04</v>
      </c>
      <c r="K9" s="352">
        <v>1801067</v>
      </c>
      <c r="L9" s="352">
        <v>1801067.04</v>
      </c>
      <c r="M9" s="214">
        <v>0.5</v>
      </c>
      <c r="N9" s="215"/>
      <c r="O9" s="215"/>
      <c r="P9" s="212"/>
      <c r="Q9" s="212">
        <v>853271</v>
      </c>
      <c r="R9" s="212">
        <v>947796</v>
      </c>
      <c r="S9" s="212"/>
      <c r="T9" s="212"/>
      <c r="U9" s="212"/>
      <c r="V9" s="212"/>
      <c r="W9" s="212"/>
      <c r="X9" s="346" t="b">
        <v>1</v>
      </c>
      <c r="Y9" s="216">
        <f t="shared" si="1"/>
        <v>0.5</v>
      </c>
      <c r="Z9" s="348" t="b">
        <v>1</v>
      </c>
      <c r="AA9" s="348" t="b">
        <v>1</v>
      </c>
      <c r="AB9" s="324"/>
      <c r="AC9" s="325"/>
      <c r="AD9" s="326"/>
      <c r="AE9" s="324"/>
      <c r="AF9" s="324"/>
      <c r="AG9" s="324"/>
      <c r="AH9" s="324"/>
      <c r="AI9" s="324"/>
      <c r="AJ9" s="324"/>
      <c r="AK9" s="324"/>
      <c r="AL9" s="324"/>
      <c r="AM9" s="324"/>
      <c r="AN9" s="324"/>
      <c r="AO9" s="324"/>
      <c r="AP9" s="324"/>
      <c r="AQ9" s="324"/>
      <c r="AR9" s="324"/>
      <c r="AS9" s="324"/>
      <c r="AT9" s="324"/>
      <c r="AU9" s="324"/>
      <c r="AV9" s="324"/>
      <c r="AW9" s="324"/>
      <c r="AX9" s="324"/>
      <c r="AY9" s="324"/>
      <c r="AZ9" s="324"/>
      <c r="BA9" s="324"/>
      <c r="BB9" s="324"/>
      <c r="BC9" s="324"/>
      <c r="BD9" s="324"/>
    </row>
    <row r="10" spans="1:74" s="327" customFormat="1" ht="67.5">
      <c r="A10" s="208">
        <v>8</v>
      </c>
      <c r="B10" s="208" t="s">
        <v>155</v>
      </c>
      <c r="C10" s="208" t="s">
        <v>42</v>
      </c>
      <c r="D10" s="221" t="s">
        <v>156</v>
      </c>
      <c r="E10" s="209">
        <v>2411</v>
      </c>
      <c r="F10" s="350" t="s">
        <v>157</v>
      </c>
      <c r="G10" s="208" t="s">
        <v>44</v>
      </c>
      <c r="H10" s="224">
        <v>7.6</v>
      </c>
      <c r="I10" s="218" t="s">
        <v>158</v>
      </c>
      <c r="J10" s="351">
        <v>19335400.860000003</v>
      </c>
      <c r="K10" s="352">
        <v>9667700.4299999997</v>
      </c>
      <c r="L10" s="352">
        <v>9667700.4300000034</v>
      </c>
      <c r="M10" s="214">
        <v>0.5</v>
      </c>
      <c r="N10" s="215"/>
      <c r="O10" s="215"/>
      <c r="P10" s="212"/>
      <c r="Q10" s="212">
        <v>3500000</v>
      </c>
      <c r="R10" s="212">
        <v>5000000</v>
      </c>
      <c r="S10" s="212">
        <v>1167700.43</v>
      </c>
      <c r="T10" s="212"/>
      <c r="U10" s="212"/>
      <c r="V10" s="212"/>
      <c r="W10" s="212"/>
      <c r="X10" s="346" t="b">
        <v>1</v>
      </c>
      <c r="Y10" s="216">
        <f t="shared" si="1"/>
        <v>0.5</v>
      </c>
      <c r="Z10" s="348" t="b">
        <v>1</v>
      </c>
      <c r="AA10" s="348" t="b">
        <v>1</v>
      </c>
      <c r="AB10" s="324"/>
      <c r="AC10" s="325"/>
      <c r="AD10" s="326"/>
      <c r="AE10" s="324"/>
      <c r="AF10" s="324"/>
      <c r="AG10" s="324"/>
      <c r="AH10" s="324"/>
      <c r="AI10" s="324"/>
      <c r="AJ10" s="324"/>
      <c r="AK10" s="324"/>
      <c r="AL10" s="324"/>
      <c r="AM10" s="324"/>
      <c r="AN10" s="324"/>
      <c r="AO10" s="324"/>
      <c r="AP10" s="324"/>
      <c r="AQ10" s="324"/>
      <c r="AR10" s="324"/>
      <c r="AS10" s="324"/>
      <c r="AT10" s="324"/>
      <c r="AU10" s="324"/>
      <c r="AV10" s="324"/>
      <c r="AW10" s="324"/>
      <c r="AX10" s="324"/>
      <c r="AY10" s="324"/>
      <c r="AZ10" s="324"/>
      <c r="BA10" s="324"/>
      <c r="BB10" s="324"/>
      <c r="BC10" s="324"/>
      <c r="BD10" s="324"/>
    </row>
    <row r="11" spans="1:74" s="327" customFormat="1" ht="22.5">
      <c r="A11" s="208">
        <v>9</v>
      </c>
      <c r="B11" s="208" t="s">
        <v>159</v>
      </c>
      <c r="C11" s="208" t="s">
        <v>42</v>
      </c>
      <c r="D11" s="221" t="s">
        <v>160</v>
      </c>
      <c r="E11" s="209">
        <v>2470</v>
      </c>
      <c r="F11" s="350" t="s">
        <v>161</v>
      </c>
      <c r="G11" s="208" t="s">
        <v>162</v>
      </c>
      <c r="H11" s="224">
        <v>1.577</v>
      </c>
      <c r="I11" s="218" t="s">
        <v>163</v>
      </c>
      <c r="J11" s="351">
        <v>12933257.93</v>
      </c>
      <c r="K11" s="352">
        <v>9053280.0500000007</v>
      </c>
      <c r="L11" s="352">
        <v>3879977.879999999</v>
      </c>
      <c r="M11" s="214">
        <v>0.7</v>
      </c>
      <c r="N11" s="215"/>
      <c r="O11" s="215"/>
      <c r="P11" s="212"/>
      <c r="Q11" s="212">
        <v>5185060.55</v>
      </c>
      <c r="R11" s="212">
        <v>3868219.5</v>
      </c>
      <c r="S11" s="212"/>
      <c r="T11" s="212"/>
      <c r="U11" s="212"/>
      <c r="V11" s="212"/>
      <c r="W11" s="212"/>
      <c r="X11" s="346" t="b">
        <v>1</v>
      </c>
      <c r="Y11" s="216">
        <f t="shared" si="1"/>
        <v>0.7</v>
      </c>
      <c r="Z11" s="348" t="b">
        <v>1</v>
      </c>
      <c r="AA11" s="348" t="b">
        <v>1</v>
      </c>
      <c r="AB11" s="324"/>
      <c r="AC11" s="325"/>
      <c r="AD11" s="326"/>
      <c r="AE11" s="324"/>
      <c r="AF11" s="324"/>
      <c r="AG11" s="324"/>
      <c r="AH11" s="324"/>
      <c r="AI11" s="324"/>
      <c r="AJ11" s="324"/>
      <c r="AK11" s="324"/>
      <c r="AL11" s="324"/>
      <c r="AM11" s="324"/>
      <c r="AN11" s="324"/>
      <c r="AO11" s="324"/>
      <c r="AP11" s="324"/>
      <c r="AQ11" s="324"/>
      <c r="AR11" s="324"/>
      <c r="AS11" s="324"/>
      <c r="AT11" s="324"/>
      <c r="AU11" s="324"/>
      <c r="AV11" s="324"/>
      <c r="AW11" s="324"/>
      <c r="AX11" s="324"/>
      <c r="AY11" s="324"/>
      <c r="AZ11" s="324"/>
      <c r="BA11" s="324"/>
      <c r="BB11" s="324"/>
      <c r="BC11" s="324"/>
      <c r="BD11" s="324"/>
    </row>
    <row r="12" spans="1:74" s="327" customFormat="1" ht="22.5">
      <c r="A12" s="208">
        <v>10</v>
      </c>
      <c r="B12" s="208" t="s">
        <v>164</v>
      </c>
      <c r="C12" s="208" t="s">
        <v>42</v>
      </c>
      <c r="D12" s="221" t="s">
        <v>165</v>
      </c>
      <c r="E12" s="209">
        <v>2465</v>
      </c>
      <c r="F12" s="350" t="s">
        <v>166</v>
      </c>
      <c r="G12" s="208" t="s">
        <v>44</v>
      </c>
      <c r="H12" s="224">
        <v>2.2490000000000001</v>
      </c>
      <c r="I12" s="218" t="s">
        <v>167</v>
      </c>
      <c r="J12" s="351">
        <v>7734767</v>
      </c>
      <c r="K12" s="352">
        <v>3867383.5</v>
      </c>
      <c r="L12" s="352">
        <v>3867383.5</v>
      </c>
      <c r="M12" s="214">
        <v>0.5</v>
      </c>
      <c r="N12" s="215"/>
      <c r="O12" s="215"/>
      <c r="P12" s="212"/>
      <c r="Q12" s="212">
        <v>1291639</v>
      </c>
      <c r="R12" s="212">
        <v>2575744.5</v>
      </c>
      <c r="S12" s="212"/>
      <c r="T12" s="212"/>
      <c r="U12" s="212"/>
      <c r="V12" s="212"/>
      <c r="W12" s="212"/>
      <c r="X12" s="346" t="b">
        <v>1</v>
      </c>
      <c r="Y12" s="216">
        <f t="shared" si="1"/>
        <v>0.5</v>
      </c>
      <c r="Z12" s="348" t="b">
        <v>1</v>
      </c>
      <c r="AA12" s="348" t="b">
        <v>1</v>
      </c>
      <c r="AB12" s="324"/>
      <c r="AC12" s="325"/>
      <c r="AD12" s="326"/>
      <c r="AE12" s="324"/>
      <c r="AF12" s="324"/>
      <c r="AG12" s="324"/>
      <c r="AH12" s="324"/>
      <c r="AI12" s="324"/>
      <c r="AJ12" s="324"/>
      <c r="AK12" s="324"/>
      <c r="AL12" s="324"/>
      <c r="AM12" s="324"/>
      <c r="AN12" s="324"/>
      <c r="AO12" s="324"/>
      <c r="AP12" s="324"/>
      <c r="AQ12" s="324"/>
      <c r="AR12" s="324"/>
      <c r="AS12" s="324"/>
      <c r="AT12" s="324"/>
      <c r="AU12" s="324"/>
      <c r="AV12" s="324"/>
      <c r="AW12" s="324"/>
      <c r="AX12" s="324"/>
      <c r="AY12" s="324"/>
      <c r="AZ12" s="324"/>
      <c r="BA12" s="324"/>
      <c r="BB12" s="324"/>
      <c r="BC12" s="324"/>
      <c r="BD12" s="324"/>
    </row>
    <row r="13" spans="1:74" s="327" customFormat="1" ht="33.75">
      <c r="A13" s="208">
        <v>11</v>
      </c>
      <c r="B13" s="208" t="s">
        <v>168</v>
      </c>
      <c r="C13" s="208" t="s">
        <v>42</v>
      </c>
      <c r="D13" s="221" t="s">
        <v>169</v>
      </c>
      <c r="E13" s="209">
        <v>2416</v>
      </c>
      <c r="F13" s="350" t="s">
        <v>170</v>
      </c>
      <c r="G13" s="208" t="s">
        <v>44</v>
      </c>
      <c r="H13" s="224">
        <v>1.3829</v>
      </c>
      <c r="I13" s="218" t="s">
        <v>171</v>
      </c>
      <c r="J13" s="351">
        <v>12158244</v>
      </c>
      <c r="K13" s="352">
        <v>9726595</v>
      </c>
      <c r="L13" s="352">
        <v>2431649</v>
      </c>
      <c r="M13" s="214">
        <v>0.8</v>
      </c>
      <c r="N13" s="215"/>
      <c r="O13" s="215"/>
      <c r="P13" s="212"/>
      <c r="Q13" s="212">
        <v>4226595</v>
      </c>
      <c r="R13" s="212">
        <v>5500000</v>
      </c>
      <c r="S13" s="212"/>
      <c r="T13" s="212"/>
      <c r="U13" s="212"/>
      <c r="V13" s="212"/>
      <c r="W13" s="212"/>
      <c r="X13" s="346" t="b">
        <v>1</v>
      </c>
      <c r="Y13" s="216">
        <f t="shared" si="1"/>
        <v>0.8</v>
      </c>
      <c r="Z13" s="348" t="b">
        <v>1</v>
      </c>
      <c r="AA13" s="348" t="b">
        <v>1</v>
      </c>
      <c r="AB13" s="324"/>
      <c r="AC13" s="325"/>
      <c r="AD13" s="326"/>
      <c r="AE13" s="324"/>
      <c r="AF13" s="324"/>
      <c r="AG13" s="324"/>
      <c r="AH13" s="324"/>
      <c r="AI13" s="324"/>
      <c r="AJ13" s="324"/>
      <c r="AK13" s="324"/>
      <c r="AL13" s="324"/>
      <c r="AM13" s="324"/>
      <c r="AN13" s="324"/>
      <c r="AO13" s="324"/>
      <c r="AP13" s="324"/>
      <c r="AQ13" s="324"/>
      <c r="AR13" s="324"/>
      <c r="AS13" s="324"/>
      <c r="AT13" s="324"/>
      <c r="AU13" s="324"/>
      <c r="AV13" s="324"/>
      <c r="AW13" s="324"/>
      <c r="AX13" s="324"/>
      <c r="AY13" s="324"/>
      <c r="AZ13" s="324"/>
      <c r="BA13" s="324"/>
      <c r="BB13" s="324"/>
      <c r="BC13" s="324"/>
      <c r="BD13" s="324"/>
    </row>
    <row r="14" spans="1:74" s="327" customFormat="1" ht="22.5">
      <c r="A14" s="208">
        <v>12</v>
      </c>
      <c r="B14" s="208" t="s">
        <v>172</v>
      </c>
      <c r="C14" s="208" t="s">
        <v>42</v>
      </c>
      <c r="D14" s="221" t="s">
        <v>173</v>
      </c>
      <c r="E14" s="209">
        <v>2415</v>
      </c>
      <c r="F14" s="350" t="s">
        <v>174</v>
      </c>
      <c r="G14" s="208" t="s">
        <v>44</v>
      </c>
      <c r="H14" s="224">
        <v>2.097</v>
      </c>
      <c r="I14" s="218" t="s">
        <v>175</v>
      </c>
      <c r="J14" s="351">
        <v>12937704.960000001</v>
      </c>
      <c r="K14" s="352">
        <v>7115737.7199999997</v>
      </c>
      <c r="L14" s="352">
        <v>5821967.2400000012</v>
      </c>
      <c r="M14" s="214">
        <v>0.55000000000000004</v>
      </c>
      <c r="N14" s="215"/>
      <c r="O14" s="215"/>
      <c r="P14" s="212"/>
      <c r="Q14" s="212">
        <v>3182893.42</v>
      </c>
      <c r="R14" s="212">
        <v>3932844.3</v>
      </c>
      <c r="S14" s="212"/>
      <c r="T14" s="212"/>
      <c r="U14" s="212"/>
      <c r="V14" s="212"/>
      <c r="W14" s="212"/>
      <c r="X14" s="346" t="b">
        <v>1</v>
      </c>
      <c r="Y14" s="216">
        <f t="shared" si="1"/>
        <v>0.55000000000000004</v>
      </c>
      <c r="Z14" s="348" t="b">
        <v>1</v>
      </c>
      <c r="AA14" s="348" t="b">
        <v>1</v>
      </c>
      <c r="AB14" s="324"/>
      <c r="AC14" s="325"/>
      <c r="AD14" s="326"/>
      <c r="AE14" s="324"/>
      <c r="AF14" s="324"/>
      <c r="AG14" s="324"/>
      <c r="AH14" s="324"/>
      <c r="AI14" s="324"/>
      <c r="AJ14" s="324"/>
      <c r="AK14" s="324"/>
      <c r="AL14" s="324"/>
      <c r="AM14" s="324"/>
      <c r="AN14" s="324"/>
      <c r="AO14" s="324"/>
      <c r="AP14" s="324"/>
      <c r="AQ14" s="324"/>
      <c r="AR14" s="324"/>
      <c r="AS14" s="324"/>
      <c r="AT14" s="324"/>
      <c r="AU14" s="324"/>
      <c r="AV14" s="324"/>
      <c r="AW14" s="324"/>
      <c r="AX14" s="324"/>
      <c r="AY14" s="324"/>
      <c r="AZ14" s="324"/>
      <c r="BA14" s="324"/>
      <c r="BB14" s="324"/>
      <c r="BC14" s="324"/>
      <c r="BD14" s="324"/>
    </row>
    <row r="15" spans="1:74" s="327" customFormat="1" ht="22.5">
      <c r="A15" s="208">
        <v>13</v>
      </c>
      <c r="B15" s="208" t="s">
        <v>176</v>
      </c>
      <c r="C15" s="208" t="s">
        <v>42</v>
      </c>
      <c r="D15" s="221" t="s">
        <v>177</v>
      </c>
      <c r="E15" s="209">
        <v>2404</v>
      </c>
      <c r="F15" s="350" t="s">
        <v>178</v>
      </c>
      <c r="G15" s="208" t="s">
        <v>44</v>
      </c>
      <c r="H15" s="224">
        <v>2.2400000000000002</v>
      </c>
      <c r="I15" s="218" t="s">
        <v>179</v>
      </c>
      <c r="J15" s="351">
        <v>7500000</v>
      </c>
      <c r="K15" s="352">
        <v>3750000</v>
      </c>
      <c r="L15" s="352">
        <v>3750000</v>
      </c>
      <c r="M15" s="214">
        <v>0.5</v>
      </c>
      <c r="N15" s="215"/>
      <c r="O15" s="215"/>
      <c r="P15" s="212"/>
      <c r="Q15" s="212">
        <v>150000</v>
      </c>
      <c r="R15" s="212">
        <v>1800000</v>
      </c>
      <c r="S15" s="212">
        <v>1800000</v>
      </c>
      <c r="T15" s="212"/>
      <c r="U15" s="212"/>
      <c r="V15" s="212"/>
      <c r="W15" s="212"/>
      <c r="X15" s="346" t="b">
        <v>1</v>
      </c>
      <c r="Y15" s="216">
        <f t="shared" si="1"/>
        <v>0.5</v>
      </c>
      <c r="Z15" s="348" t="b">
        <v>1</v>
      </c>
      <c r="AA15" s="348" t="b">
        <v>1</v>
      </c>
      <c r="AB15" s="324"/>
      <c r="AC15" s="325"/>
      <c r="AD15" s="326"/>
      <c r="AE15" s="324"/>
      <c r="AF15" s="324"/>
      <c r="AG15" s="324"/>
      <c r="AH15" s="324"/>
      <c r="AI15" s="324"/>
      <c r="AJ15" s="324"/>
      <c r="AK15" s="324"/>
      <c r="AL15" s="324"/>
      <c r="AM15" s="324"/>
      <c r="AN15" s="324"/>
      <c r="AO15" s="324"/>
      <c r="AP15" s="324"/>
      <c r="AQ15" s="324"/>
      <c r="AR15" s="324"/>
      <c r="AS15" s="324"/>
      <c r="AT15" s="324"/>
      <c r="AU15" s="324"/>
      <c r="AV15" s="324"/>
      <c r="AW15" s="324"/>
      <c r="AX15" s="324"/>
      <c r="AY15" s="324"/>
      <c r="AZ15" s="324"/>
      <c r="BA15" s="324"/>
      <c r="BB15" s="324"/>
      <c r="BC15" s="324"/>
      <c r="BD15" s="324"/>
    </row>
    <row r="16" spans="1:74" s="327" customFormat="1" ht="56.25">
      <c r="A16" s="208">
        <v>14</v>
      </c>
      <c r="B16" s="208" t="s">
        <v>180</v>
      </c>
      <c r="C16" s="208" t="s">
        <v>42</v>
      </c>
      <c r="D16" s="221" t="s">
        <v>181</v>
      </c>
      <c r="E16" s="209">
        <v>2411</v>
      </c>
      <c r="F16" s="350" t="s">
        <v>182</v>
      </c>
      <c r="G16" s="208" t="s">
        <v>44</v>
      </c>
      <c r="H16" s="224">
        <v>2.5459999999999998</v>
      </c>
      <c r="I16" s="218" t="s">
        <v>183</v>
      </c>
      <c r="J16" s="351">
        <v>15686932</v>
      </c>
      <c r="K16" s="352">
        <v>7843466</v>
      </c>
      <c r="L16" s="352">
        <v>7843466</v>
      </c>
      <c r="M16" s="214">
        <v>0.5</v>
      </c>
      <c r="N16" s="215"/>
      <c r="O16" s="215"/>
      <c r="P16" s="212"/>
      <c r="Q16" s="212">
        <v>3100000</v>
      </c>
      <c r="R16" s="212">
        <v>4743466</v>
      </c>
      <c r="S16" s="212"/>
      <c r="T16" s="212"/>
      <c r="U16" s="212"/>
      <c r="V16" s="212"/>
      <c r="W16" s="212"/>
      <c r="X16" s="346" t="b">
        <v>1</v>
      </c>
      <c r="Y16" s="216">
        <f t="shared" si="1"/>
        <v>0.5</v>
      </c>
      <c r="Z16" s="348" t="b">
        <v>1</v>
      </c>
      <c r="AA16" s="348" t="b">
        <v>1</v>
      </c>
      <c r="AB16" s="324"/>
      <c r="AC16" s="325"/>
      <c r="AD16" s="326"/>
      <c r="AE16" s="324"/>
      <c r="AF16" s="324"/>
      <c r="AG16" s="324"/>
      <c r="AH16" s="324"/>
      <c r="AI16" s="324"/>
      <c r="AJ16" s="324"/>
      <c r="AK16" s="324"/>
      <c r="AL16" s="324"/>
      <c r="AM16" s="324"/>
      <c r="AN16" s="324"/>
      <c r="AO16" s="324"/>
      <c r="AP16" s="324"/>
      <c r="AQ16" s="324"/>
      <c r="AR16" s="324"/>
      <c r="AS16" s="324"/>
      <c r="AT16" s="324"/>
      <c r="AU16" s="324"/>
      <c r="AV16" s="324"/>
      <c r="AW16" s="324"/>
      <c r="AX16" s="324"/>
      <c r="AY16" s="324"/>
      <c r="AZ16" s="324"/>
      <c r="BA16" s="324"/>
      <c r="BB16" s="324"/>
      <c r="BC16" s="324"/>
      <c r="BD16" s="324"/>
    </row>
    <row r="17" spans="1:56" s="327" customFormat="1" ht="22.5">
      <c r="A17" s="208">
        <v>15</v>
      </c>
      <c r="B17" s="208" t="s">
        <v>184</v>
      </c>
      <c r="C17" s="208" t="s">
        <v>42</v>
      </c>
      <c r="D17" s="221" t="s">
        <v>81</v>
      </c>
      <c r="E17" s="209">
        <v>2410</v>
      </c>
      <c r="F17" s="350" t="s">
        <v>185</v>
      </c>
      <c r="G17" s="208" t="s">
        <v>44</v>
      </c>
      <c r="H17" s="224">
        <v>2.23</v>
      </c>
      <c r="I17" s="218" t="s">
        <v>186</v>
      </c>
      <c r="J17" s="351">
        <v>4500000</v>
      </c>
      <c r="K17" s="352">
        <v>2250000</v>
      </c>
      <c r="L17" s="352">
        <v>2250000</v>
      </c>
      <c r="M17" s="214">
        <v>0.5</v>
      </c>
      <c r="N17" s="215"/>
      <c r="O17" s="215"/>
      <c r="P17" s="212"/>
      <c r="Q17" s="212">
        <v>75000</v>
      </c>
      <c r="R17" s="212">
        <v>1087500</v>
      </c>
      <c r="S17" s="212">
        <v>1087500</v>
      </c>
      <c r="T17" s="212"/>
      <c r="U17" s="212"/>
      <c r="V17" s="212"/>
      <c r="W17" s="212"/>
      <c r="X17" s="346" t="b">
        <v>1</v>
      </c>
      <c r="Y17" s="216">
        <f t="shared" si="1"/>
        <v>0.5</v>
      </c>
      <c r="Z17" s="348" t="b">
        <v>1</v>
      </c>
      <c r="AA17" s="348" t="b">
        <v>1</v>
      </c>
      <c r="AB17" s="324"/>
      <c r="AC17" s="325"/>
      <c r="AD17" s="326"/>
      <c r="AE17" s="324"/>
      <c r="AF17" s="324"/>
      <c r="AG17" s="324"/>
      <c r="AH17" s="324"/>
      <c r="AI17" s="324"/>
      <c r="AJ17" s="324"/>
      <c r="AK17" s="324"/>
      <c r="AL17" s="324"/>
      <c r="AM17" s="324"/>
      <c r="AN17" s="324"/>
      <c r="AO17" s="324"/>
      <c r="AP17" s="324"/>
      <c r="AQ17" s="324"/>
      <c r="AR17" s="324"/>
      <c r="AS17" s="324"/>
      <c r="AT17" s="324"/>
      <c r="AU17" s="324"/>
      <c r="AV17" s="324"/>
      <c r="AW17" s="324"/>
      <c r="AX17" s="324"/>
      <c r="AY17" s="324"/>
      <c r="AZ17" s="324"/>
      <c r="BA17" s="324"/>
      <c r="BB17" s="324"/>
      <c r="BC17" s="324"/>
      <c r="BD17" s="324"/>
    </row>
    <row r="18" spans="1:56" s="327" customFormat="1" ht="33.75">
      <c r="A18" s="208">
        <v>16</v>
      </c>
      <c r="B18" s="208" t="s">
        <v>262</v>
      </c>
      <c r="C18" s="208" t="s">
        <v>152</v>
      </c>
      <c r="D18" s="221" t="s">
        <v>250</v>
      </c>
      <c r="E18" s="209" t="s">
        <v>134</v>
      </c>
      <c r="F18" s="350" t="s">
        <v>279</v>
      </c>
      <c r="G18" s="208" t="s">
        <v>44</v>
      </c>
      <c r="H18" s="224">
        <v>1.778</v>
      </c>
      <c r="I18" s="218" t="s">
        <v>297</v>
      </c>
      <c r="J18" s="351">
        <v>17237892</v>
      </c>
      <c r="K18" s="352">
        <v>8618946</v>
      </c>
      <c r="L18" s="352">
        <f>J18-K18</f>
        <v>8618946</v>
      </c>
      <c r="M18" s="214">
        <v>0.5</v>
      </c>
      <c r="N18" s="215"/>
      <c r="O18" s="215"/>
      <c r="P18" s="212"/>
      <c r="Q18" s="212"/>
      <c r="R18" s="212">
        <v>5000000</v>
      </c>
      <c r="S18" s="212">
        <v>3618946</v>
      </c>
      <c r="T18" s="212"/>
      <c r="U18" s="212"/>
      <c r="V18" s="212"/>
      <c r="W18" s="212"/>
      <c r="X18" s="346" t="b">
        <v>1</v>
      </c>
      <c r="Y18" s="347">
        <f t="shared" si="1"/>
        <v>0.5</v>
      </c>
      <c r="Z18" s="348" t="b">
        <v>1</v>
      </c>
      <c r="AA18" s="348" t="b">
        <v>1</v>
      </c>
      <c r="AB18" s="324"/>
      <c r="AC18" s="325"/>
      <c r="AD18" s="326"/>
      <c r="AE18" s="324"/>
      <c r="AF18" s="324"/>
      <c r="AG18" s="324"/>
      <c r="AH18" s="324"/>
      <c r="AI18" s="324"/>
      <c r="AJ18" s="324"/>
      <c r="AK18" s="324"/>
      <c r="AL18" s="324"/>
      <c r="AM18" s="324"/>
      <c r="AN18" s="324"/>
      <c r="AO18" s="324"/>
      <c r="AP18" s="324"/>
      <c r="AQ18" s="324"/>
      <c r="AR18" s="324"/>
      <c r="AS18" s="324"/>
      <c r="AT18" s="324"/>
      <c r="AU18" s="324"/>
      <c r="AV18" s="324"/>
      <c r="AW18" s="324"/>
      <c r="AX18" s="324"/>
      <c r="AY18" s="324"/>
      <c r="AZ18" s="324"/>
      <c r="BA18" s="324"/>
      <c r="BB18" s="324"/>
      <c r="BC18" s="324"/>
      <c r="BD18" s="324"/>
    </row>
    <row r="19" spans="1:56" s="327" customFormat="1" ht="33.75">
      <c r="A19" s="208">
        <v>17</v>
      </c>
      <c r="B19" s="208" t="s">
        <v>263</v>
      </c>
      <c r="C19" s="208" t="s">
        <v>152</v>
      </c>
      <c r="D19" s="221" t="s">
        <v>250</v>
      </c>
      <c r="E19" s="209" t="s">
        <v>134</v>
      </c>
      <c r="F19" s="350" t="s">
        <v>280</v>
      </c>
      <c r="G19" s="208" t="s">
        <v>44</v>
      </c>
      <c r="H19" s="224">
        <v>1.881</v>
      </c>
      <c r="I19" s="218" t="s">
        <v>298</v>
      </c>
      <c r="J19" s="351">
        <v>10887168</v>
      </c>
      <c r="K19" s="352">
        <v>5443584</v>
      </c>
      <c r="L19" s="352">
        <f t="shared" ref="L19:L33" si="4">J19-K19</f>
        <v>5443584</v>
      </c>
      <c r="M19" s="214">
        <v>0.5</v>
      </c>
      <c r="N19" s="215"/>
      <c r="O19" s="215"/>
      <c r="P19" s="212"/>
      <c r="Q19" s="212"/>
      <c r="R19" s="212">
        <v>2943584</v>
      </c>
      <c r="S19" s="212">
        <v>2500000</v>
      </c>
      <c r="T19" s="212"/>
      <c r="U19" s="212"/>
      <c r="V19" s="212"/>
      <c r="W19" s="212"/>
      <c r="X19" s="346" t="b">
        <v>1</v>
      </c>
      <c r="Y19" s="347">
        <f t="shared" si="1"/>
        <v>0.5</v>
      </c>
      <c r="Z19" s="348" t="b">
        <v>1</v>
      </c>
      <c r="AA19" s="348" t="b">
        <v>1</v>
      </c>
      <c r="AB19" s="324"/>
      <c r="AC19" s="325"/>
      <c r="AD19" s="326"/>
      <c r="AE19" s="324"/>
      <c r="AF19" s="324"/>
      <c r="AG19" s="324"/>
      <c r="AH19" s="324"/>
      <c r="AI19" s="324"/>
      <c r="AJ19" s="324"/>
      <c r="AK19" s="324"/>
      <c r="AL19" s="324"/>
      <c r="AM19" s="324"/>
      <c r="AN19" s="324"/>
      <c r="AO19" s="324"/>
      <c r="AP19" s="324"/>
      <c r="AQ19" s="324"/>
      <c r="AR19" s="324"/>
      <c r="AS19" s="324"/>
      <c r="AT19" s="324"/>
      <c r="AU19" s="324"/>
      <c r="AV19" s="324"/>
      <c r="AW19" s="324"/>
      <c r="AX19" s="324"/>
      <c r="AY19" s="324"/>
      <c r="AZ19" s="324"/>
      <c r="BA19" s="324"/>
      <c r="BB19" s="324"/>
      <c r="BC19" s="324"/>
      <c r="BD19" s="324"/>
    </row>
    <row r="20" spans="1:56" s="327" customFormat="1" ht="45">
      <c r="A20" s="208">
        <v>18</v>
      </c>
      <c r="B20" s="208" t="s">
        <v>264</v>
      </c>
      <c r="C20" s="208" t="s">
        <v>152</v>
      </c>
      <c r="D20" s="221" t="s">
        <v>251</v>
      </c>
      <c r="E20" s="209" t="s">
        <v>139</v>
      </c>
      <c r="F20" s="350" t="s">
        <v>281</v>
      </c>
      <c r="G20" s="208" t="s">
        <v>44</v>
      </c>
      <c r="H20" s="224">
        <v>1.7330000000000001</v>
      </c>
      <c r="I20" s="218" t="s">
        <v>299</v>
      </c>
      <c r="J20" s="351">
        <v>21922382</v>
      </c>
      <c r="K20" s="352">
        <v>10961191</v>
      </c>
      <c r="L20" s="352">
        <f t="shared" si="4"/>
        <v>10961191</v>
      </c>
      <c r="M20" s="214">
        <v>0.5</v>
      </c>
      <c r="N20" s="215"/>
      <c r="O20" s="215"/>
      <c r="P20" s="212"/>
      <c r="Q20" s="212"/>
      <c r="R20" s="212">
        <v>6576714.5</v>
      </c>
      <c r="S20" s="212">
        <v>4384476.5</v>
      </c>
      <c r="T20" s="212"/>
      <c r="U20" s="212"/>
      <c r="V20" s="212"/>
      <c r="W20" s="212"/>
      <c r="X20" s="346" t="b">
        <v>1</v>
      </c>
      <c r="Y20" s="347">
        <f t="shared" si="1"/>
        <v>0.5</v>
      </c>
      <c r="Z20" s="348" t="b">
        <v>1</v>
      </c>
      <c r="AA20" s="348" t="b">
        <v>1</v>
      </c>
      <c r="AB20" s="324"/>
      <c r="AC20" s="325"/>
      <c r="AD20" s="326"/>
      <c r="AE20" s="324"/>
      <c r="AF20" s="324"/>
      <c r="AG20" s="324"/>
      <c r="AH20" s="324"/>
      <c r="AI20" s="324"/>
      <c r="AJ20" s="324"/>
      <c r="AK20" s="324"/>
      <c r="AL20" s="324"/>
      <c r="AM20" s="324"/>
      <c r="AN20" s="324"/>
      <c r="AO20" s="324"/>
      <c r="AP20" s="324"/>
      <c r="AQ20" s="324"/>
      <c r="AR20" s="324"/>
      <c r="AS20" s="324"/>
      <c r="AT20" s="324"/>
      <c r="AU20" s="324"/>
      <c r="AV20" s="324"/>
      <c r="AW20" s="324"/>
      <c r="AX20" s="324"/>
      <c r="AY20" s="324"/>
      <c r="AZ20" s="324"/>
      <c r="BA20" s="324"/>
      <c r="BB20" s="324"/>
      <c r="BC20" s="324"/>
      <c r="BD20" s="324"/>
    </row>
    <row r="21" spans="1:56" s="334" customFormat="1" ht="22.5">
      <c r="A21" s="225">
        <v>19</v>
      </c>
      <c r="B21" s="225" t="s">
        <v>265</v>
      </c>
      <c r="C21" s="225" t="s">
        <v>296</v>
      </c>
      <c r="D21" s="236" t="s">
        <v>252</v>
      </c>
      <c r="E21" s="227">
        <v>2467</v>
      </c>
      <c r="F21" s="335" t="s">
        <v>282</v>
      </c>
      <c r="G21" s="225" t="s">
        <v>44</v>
      </c>
      <c r="H21" s="228">
        <v>1.0049999999999999</v>
      </c>
      <c r="I21" s="229" t="s">
        <v>300</v>
      </c>
      <c r="J21" s="289">
        <v>2963539</v>
      </c>
      <c r="K21" s="249">
        <v>1481769.5</v>
      </c>
      <c r="L21" s="352">
        <f t="shared" si="4"/>
        <v>1481769.5</v>
      </c>
      <c r="M21" s="232">
        <v>0.5</v>
      </c>
      <c r="N21" s="230"/>
      <c r="O21" s="230"/>
      <c r="P21" s="222"/>
      <c r="Q21" s="222"/>
      <c r="R21" s="222">
        <v>1481769.5</v>
      </c>
      <c r="S21" s="222"/>
      <c r="T21" s="222"/>
      <c r="U21" s="222"/>
      <c r="V21" s="222"/>
      <c r="W21" s="222"/>
      <c r="X21" s="346" t="b">
        <v>1</v>
      </c>
      <c r="Y21" s="216">
        <f t="shared" si="1"/>
        <v>0.5</v>
      </c>
      <c r="Z21" s="348" t="b">
        <v>1</v>
      </c>
      <c r="AA21" s="348" t="b">
        <v>1</v>
      </c>
      <c r="AB21" s="143"/>
      <c r="AC21" s="328"/>
      <c r="AD21" s="329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  <c r="BC21" s="143"/>
      <c r="BD21" s="143"/>
    </row>
    <row r="22" spans="1:56" s="327" customFormat="1" ht="22.5">
      <c r="A22" s="208">
        <v>20</v>
      </c>
      <c r="B22" s="208" t="s">
        <v>266</v>
      </c>
      <c r="C22" s="208" t="s">
        <v>152</v>
      </c>
      <c r="D22" s="221" t="s">
        <v>253</v>
      </c>
      <c r="E22" s="209">
        <v>2468</v>
      </c>
      <c r="F22" s="350" t="s">
        <v>283</v>
      </c>
      <c r="G22" s="208" t="s">
        <v>44</v>
      </c>
      <c r="H22" s="224">
        <v>1.45</v>
      </c>
      <c r="I22" s="218" t="s">
        <v>301</v>
      </c>
      <c r="J22" s="351">
        <v>25123598</v>
      </c>
      <c r="K22" s="352">
        <v>12561799</v>
      </c>
      <c r="L22" s="352">
        <f t="shared" si="4"/>
        <v>12561799</v>
      </c>
      <c r="M22" s="214">
        <v>0.5</v>
      </c>
      <c r="N22" s="215"/>
      <c r="O22" s="215"/>
      <c r="P22" s="212"/>
      <c r="Q22" s="212"/>
      <c r="R22" s="212">
        <v>840000</v>
      </c>
      <c r="S22" s="212">
        <v>9642955</v>
      </c>
      <c r="T22" s="212">
        <v>2078844</v>
      </c>
      <c r="U22" s="212"/>
      <c r="V22" s="212"/>
      <c r="W22" s="212"/>
      <c r="X22" s="346" t="b">
        <v>1</v>
      </c>
      <c r="Y22" s="347">
        <f t="shared" si="1"/>
        <v>0.5</v>
      </c>
      <c r="Z22" s="348" t="b">
        <v>1</v>
      </c>
      <c r="AA22" s="348" t="b">
        <v>1</v>
      </c>
      <c r="AB22" s="324"/>
      <c r="AC22" s="325"/>
      <c r="AD22" s="326"/>
      <c r="AE22" s="324"/>
      <c r="AF22" s="324"/>
      <c r="AG22" s="324"/>
      <c r="AH22" s="324"/>
      <c r="AI22" s="324"/>
      <c r="AJ22" s="324"/>
      <c r="AK22" s="324"/>
      <c r="AL22" s="324"/>
      <c r="AM22" s="324"/>
      <c r="AN22" s="324"/>
      <c r="AO22" s="324"/>
      <c r="AP22" s="324"/>
      <c r="AQ22" s="324"/>
      <c r="AR22" s="324"/>
      <c r="AS22" s="324"/>
      <c r="AT22" s="324"/>
      <c r="AU22" s="324"/>
      <c r="AV22" s="324"/>
      <c r="AW22" s="324"/>
      <c r="AX22" s="324"/>
      <c r="AY22" s="324"/>
      <c r="AZ22" s="324"/>
      <c r="BA22" s="324"/>
      <c r="BB22" s="324"/>
      <c r="BC22" s="324"/>
      <c r="BD22" s="324"/>
    </row>
    <row r="23" spans="1:56" s="327" customFormat="1" ht="22.5">
      <c r="A23" s="208">
        <v>21</v>
      </c>
      <c r="B23" s="208" t="s">
        <v>267</v>
      </c>
      <c r="C23" s="208" t="s">
        <v>152</v>
      </c>
      <c r="D23" s="221" t="s">
        <v>254</v>
      </c>
      <c r="E23" s="209" t="s">
        <v>141</v>
      </c>
      <c r="F23" s="350" t="s">
        <v>284</v>
      </c>
      <c r="G23" s="208" t="s">
        <v>44</v>
      </c>
      <c r="H23" s="224">
        <v>2.7650000000000001</v>
      </c>
      <c r="I23" s="218" t="s">
        <v>302</v>
      </c>
      <c r="J23" s="351">
        <v>24000000</v>
      </c>
      <c r="K23" s="352">
        <v>12000000</v>
      </c>
      <c r="L23" s="352">
        <f t="shared" si="4"/>
        <v>12000000</v>
      </c>
      <c r="M23" s="214">
        <v>0.5</v>
      </c>
      <c r="N23" s="215"/>
      <c r="O23" s="215"/>
      <c r="P23" s="212"/>
      <c r="Q23" s="212"/>
      <c r="R23" s="212">
        <v>125000</v>
      </c>
      <c r="S23" s="212">
        <v>6000000</v>
      </c>
      <c r="T23" s="212">
        <v>5875000</v>
      </c>
      <c r="U23" s="212"/>
      <c r="V23" s="212"/>
      <c r="W23" s="212"/>
      <c r="X23" s="346" t="b">
        <v>1</v>
      </c>
      <c r="Y23" s="347">
        <f t="shared" si="1"/>
        <v>0.5</v>
      </c>
      <c r="Z23" s="348" t="b">
        <v>1</v>
      </c>
      <c r="AA23" s="348" t="b">
        <v>1</v>
      </c>
      <c r="AB23" s="324"/>
      <c r="AC23" s="325"/>
      <c r="AD23" s="326"/>
      <c r="AE23" s="324"/>
      <c r="AF23" s="324"/>
      <c r="AG23" s="324"/>
      <c r="AH23" s="324"/>
      <c r="AI23" s="324"/>
      <c r="AJ23" s="324"/>
      <c r="AK23" s="324"/>
      <c r="AL23" s="324"/>
      <c r="AM23" s="324"/>
      <c r="AN23" s="324"/>
      <c r="AO23" s="324"/>
      <c r="AP23" s="324"/>
      <c r="AQ23" s="324"/>
      <c r="AR23" s="324"/>
      <c r="AS23" s="324"/>
      <c r="AT23" s="324"/>
      <c r="AU23" s="324"/>
      <c r="AV23" s="324"/>
      <c r="AW23" s="324"/>
      <c r="AX23" s="324"/>
      <c r="AY23" s="324"/>
      <c r="AZ23" s="324"/>
      <c r="BA23" s="324"/>
      <c r="BB23" s="324"/>
      <c r="BC23" s="324"/>
      <c r="BD23" s="324"/>
    </row>
    <row r="24" spans="1:56" s="334" customFormat="1" ht="33.75">
      <c r="A24" s="225">
        <v>22</v>
      </c>
      <c r="B24" s="225" t="s">
        <v>268</v>
      </c>
      <c r="C24" s="225" t="s">
        <v>296</v>
      </c>
      <c r="D24" s="236" t="s">
        <v>81</v>
      </c>
      <c r="E24" s="227" t="s">
        <v>140</v>
      </c>
      <c r="F24" s="335" t="s">
        <v>285</v>
      </c>
      <c r="G24" s="225" t="s">
        <v>44</v>
      </c>
      <c r="H24" s="228">
        <v>2.2930000000000001</v>
      </c>
      <c r="I24" s="229" t="s">
        <v>300</v>
      </c>
      <c r="J24" s="289">
        <v>7600000</v>
      </c>
      <c r="K24" s="249">
        <v>4180000.0000000005</v>
      </c>
      <c r="L24" s="352">
        <f t="shared" si="4"/>
        <v>3419999.9999999995</v>
      </c>
      <c r="M24" s="232">
        <v>0.55000000000000004</v>
      </c>
      <c r="N24" s="230"/>
      <c r="O24" s="230"/>
      <c r="P24" s="222"/>
      <c r="Q24" s="222"/>
      <c r="R24" s="222">
        <v>4180000.0000000005</v>
      </c>
      <c r="S24" s="222"/>
      <c r="T24" s="222"/>
      <c r="U24" s="222"/>
      <c r="V24" s="222"/>
      <c r="W24" s="222"/>
      <c r="X24" s="346" t="b">
        <v>1</v>
      </c>
      <c r="Y24" s="216">
        <f t="shared" si="1"/>
        <v>0.55000000000000004</v>
      </c>
      <c r="Z24" s="348" t="b">
        <v>1</v>
      </c>
      <c r="AA24" s="348" t="b">
        <v>1</v>
      </c>
      <c r="AB24" s="143"/>
      <c r="AC24" s="328"/>
      <c r="AD24" s="329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  <c r="AY24" s="143"/>
      <c r="AZ24" s="143"/>
      <c r="BA24" s="143"/>
      <c r="BB24" s="143"/>
      <c r="BC24" s="143"/>
      <c r="BD24" s="143"/>
    </row>
    <row r="25" spans="1:56" s="327" customFormat="1" ht="22.5">
      <c r="A25" s="208" t="s">
        <v>604</v>
      </c>
      <c r="B25" s="208" t="s">
        <v>269</v>
      </c>
      <c r="C25" s="208" t="s">
        <v>152</v>
      </c>
      <c r="D25" s="221" t="s">
        <v>169</v>
      </c>
      <c r="E25" s="209" t="s">
        <v>143</v>
      </c>
      <c r="F25" s="350" t="s">
        <v>286</v>
      </c>
      <c r="G25" s="208" t="s">
        <v>44</v>
      </c>
      <c r="H25" s="224">
        <v>5</v>
      </c>
      <c r="I25" s="218" t="s">
        <v>303</v>
      </c>
      <c r="J25" s="351">
        <v>22891150</v>
      </c>
      <c r="K25" s="352">
        <f>R25+S25</f>
        <v>3322541.4799999967</v>
      </c>
      <c r="L25" s="352">
        <f t="shared" si="4"/>
        <v>19568608.520000003</v>
      </c>
      <c r="M25" s="214">
        <v>0.5</v>
      </c>
      <c r="N25" s="215"/>
      <c r="O25" s="215"/>
      <c r="P25" s="212"/>
      <c r="Q25" s="212"/>
      <c r="R25" s="212">
        <v>2500000</v>
      </c>
      <c r="S25" s="212">
        <v>822541.47999999672</v>
      </c>
      <c r="T25" s="212"/>
      <c r="U25" s="212"/>
      <c r="V25" s="212"/>
      <c r="W25" s="212"/>
      <c r="X25" s="346" t="b">
        <v>1</v>
      </c>
      <c r="Y25" s="347">
        <f t="shared" si="1"/>
        <v>0.14510000000000001</v>
      </c>
      <c r="Z25" s="348" t="b">
        <v>1</v>
      </c>
      <c r="AA25" s="348" t="b">
        <v>1</v>
      </c>
      <c r="AB25" s="324"/>
      <c r="AC25" s="325"/>
      <c r="AD25" s="326"/>
      <c r="AE25" s="324"/>
      <c r="AF25" s="324"/>
      <c r="AG25" s="324"/>
      <c r="AH25" s="324"/>
      <c r="AI25" s="324"/>
      <c r="AJ25" s="324"/>
      <c r="AK25" s="324"/>
      <c r="AL25" s="324"/>
      <c r="AM25" s="324"/>
      <c r="AN25" s="324"/>
      <c r="AO25" s="324"/>
      <c r="AP25" s="324"/>
      <c r="AQ25" s="324"/>
      <c r="AR25" s="324"/>
      <c r="AS25" s="324"/>
      <c r="AT25" s="324"/>
      <c r="AU25" s="324"/>
      <c r="AV25" s="324"/>
      <c r="AW25" s="324"/>
      <c r="AX25" s="324"/>
      <c r="AY25" s="324"/>
      <c r="AZ25" s="324"/>
      <c r="BA25" s="324"/>
      <c r="BB25" s="324"/>
      <c r="BC25" s="324"/>
      <c r="BD25" s="324"/>
    </row>
    <row r="26" spans="1:56" s="327" customFormat="1" ht="22.5">
      <c r="A26" s="208" t="s">
        <v>605</v>
      </c>
      <c r="B26" s="208" t="s">
        <v>270</v>
      </c>
      <c r="C26" s="208" t="s">
        <v>152</v>
      </c>
      <c r="D26" s="221" t="s">
        <v>177</v>
      </c>
      <c r="E26" s="209" t="s">
        <v>136</v>
      </c>
      <c r="F26" s="350" t="s">
        <v>287</v>
      </c>
      <c r="G26" s="208" t="s">
        <v>44</v>
      </c>
      <c r="H26" s="224">
        <v>2.71</v>
      </c>
      <c r="I26" s="218" t="s">
        <v>304</v>
      </c>
      <c r="J26" s="351">
        <v>7500000</v>
      </c>
      <c r="K26" s="352">
        <f>R26+S26</f>
        <v>500000</v>
      </c>
      <c r="L26" s="352">
        <f t="shared" si="4"/>
        <v>7000000</v>
      </c>
      <c r="M26" s="214">
        <v>0.5</v>
      </c>
      <c r="N26" s="215"/>
      <c r="O26" s="215"/>
      <c r="P26" s="212"/>
      <c r="Q26" s="212"/>
      <c r="R26" s="212">
        <v>500000</v>
      </c>
      <c r="S26" s="212">
        <v>0</v>
      </c>
      <c r="T26" s="212"/>
      <c r="U26" s="212"/>
      <c r="V26" s="212"/>
      <c r="W26" s="212"/>
      <c r="X26" s="346" t="b">
        <v>1</v>
      </c>
      <c r="Y26" s="347">
        <f t="shared" si="1"/>
        <v>6.6699999999999995E-2</v>
      </c>
      <c r="Z26" s="348" t="b">
        <v>1</v>
      </c>
      <c r="AA26" s="348" t="b">
        <v>1</v>
      </c>
      <c r="AB26" s="324"/>
      <c r="AC26" s="325"/>
      <c r="AD26" s="326"/>
      <c r="AE26" s="324"/>
      <c r="AF26" s="324"/>
      <c r="AG26" s="324"/>
      <c r="AH26" s="324"/>
      <c r="AI26" s="324"/>
      <c r="AJ26" s="324"/>
      <c r="AK26" s="324"/>
      <c r="AL26" s="324"/>
      <c r="AM26" s="324"/>
      <c r="AN26" s="324"/>
      <c r="AO26" s="324"/>
      <c r="AP26" s="324"/>
      <c r="AQ26" s="324"/>
      <c r="AR26" s="324"/>
      <c r="AS26" s="324"/>
      <c r="AT26" s="324"/>
      <c r="AU26" s="324"/>
      <c r="AV26" s="324"/>
      <c r="AW26" s="324"/>
      <c r="AX26" s="324"/>
      <c r="AY26" s="324"/>
      <c r="AZ26" s="324"/>
      <c r="BA26" s="324"/>
      <c r="BB26" s="324"/>
      <c r="BC26" s="324"/>
      <c r="BD26" s="324"/>
    </row>
    <row r="27" spans="1:56" s="327" customFormat="1" ht="22.5">
      <c r="A27" s="208" t="s">
        <v>606</v>
      </c>
      <c r="B27" s="208" t="s">
        <v>271</v>
      </c>
      <c r="C27" s="208" t="s">
        <v>152</v>
      </c>
      <c r="D27" s="221" t="s">
        <v>255</v>
      </c>
      <c r="E27" s="209">
        <v>2412</v>
      </c>
      <c r="F27" s="350" t="s">
        <v>288</v>
      </c>
      <c r="G27" s="208" t="s">
        <v>44</v>
      </c>
      <c r="H27" s="224">
        <v>2.004</v>
      </c>
      <c r="I27" s="218" t="s">
        <v>305</v>
      </c>
      <c r="J27" s="351">
        <v>9932012</v>
      </c>
      <c r="K27" s="352">
        <f>R27+S27</f>
        <v>62500</v>
      </c>
      <c r="L27" s="352">
        <f t="shared" si="4"/>
        <v>9869512</v>
      </c>
      <c r="M27" s="214">
        <v>0.5</v>
      </c>
      <c r="N27" s="215"/>
      <c r="O27" s="215"/>
      <c r="P27" s="212"/>
      <c r="Q27" s="212"/>
      <c r="R27" s="212">
        <v>62500</v>
      </c>
      <c r="S27" s="212">
        <v>0</v>
      </c>
      <c r="T27" s="212"/>
      <c r="U27" s="212"/>
      <c r="V27" s="212"/>
      <c r="W27" s="212"/>
      <c r="X27" s="346" t="b">
        <v>1</v>
      </c>
      <c r="Y27" s="347">
        <f t="shared" si="1"/>
        <v>6.3E-3</v>
      </c>
      <c r="Z27" s="348" t="b">
        <v>1</v>
      </c>
      <c r="AA27" s="348" t="b">
        <v>1</v>
      </c>
      <c r="AB27" s="324"/>
      <c r="AC27" s="325"/>
      <c r="AD27" s="326"/>
      <c r="AE27" s="324"/>
      <c r="AF27" s="324"/>
      <c r="AG27" s="324"/>
      <c r="AH27" s="324"/>
      <c r="AI27" s="324"/>
      <c r="AJ27" s="324"/>
      <c r="AK27" s="324"/>
      <c r="AL27" s="324"/>
      <c r="AM27" s="324"/>
      <c r="AN27" s="324"/>
      <c r="AO27" s="324"/>
      <c r="AP27" s="324"/>
      <c r="AQ27" s="324"/>
      <c r="AR27" s="324"/>
      <c r="AS27" s="324"/>
      <c r="AT27" s="324"/>
      <c r="AU27" s="324"/>
      <c r="AV27" s="324"/>
      <c r="AW27" s="324"/>
      <c r="AX27" s="324"/>
      <c r="AY27" s="324"/>
      <c r="AZ27" s="324"/>
      <c r="BA27" s="324"/>
      <c r="BB27" s="324"/>
      <c r="BC27" s="324"/>
      <c r="BD27" s="324"/>
    </row>
    <row r="28" spans="1:56" s="327" customFormat="1" ht="22.5">
      <c r="A28" s="208" t="s">
        <v>607</v>
      </c>
      <c r="B28" s="208" t="s">
        <v>272</v>
      </c>
      <c r="C28" s="208" t="s">
        <v>152</v>
      </c>
      <c r="D28" s="221" t="s">
        <v>256</v>
      </c>
      <c r="E28" s="209" t="s">
        <v>138</v>
      </c>
      <c r="F28" s="350" t="s">
        <v>289</v>
      </c>
      <c r="G28" s="208" t="s">
        <v>44</v>
      </c>
      <c r="H28" s="224">
        <v>0.59499999999999997</v>
      </c>
      <c r="I28" s="218" t="s">
        <v>304</v>
      </c>
      <c r="J28" s="351">
        <v>7536877</v>
      </c>
      <c r="K28" s="352">
        <f>R28+S28</f>
        <v>2250000</v>
      </c>
      <c r="L28" s="352">
        <f t="shared" si="4"/>
        <v>5286877</v>
      </c>
      <c r="M28" s="214">
        <v>0.5</v>
      </c>
      <c r="N28" s="215"/>
      <c r="O28" s="215"/>
      <c r="P28" s="212"/>
      <c r="Q28" s="212"/>
      <c r="R28" s="212">
        <v>2250000</v>
      </c>
      <c r="S28" s="212">
        <v>0</v>
      </c>
      <c r="T28" s="212"/>
      <c r="U28" s="212"/>
      <c r="V28" s="212"/>
      <c r="W28" s="212"/>
      <c r="X28" s="346" t="b">
        <v>1</v>
      </c>
      <c r="Y28" s="347">
        <f t="shared" si="1"/>
        <v>0.29849999999999999</v>
      </c>
      <c r="Z28" s="348" t="b">
        <v>1</v>
      </c>
      <c r="AA28" s="348" t="b">
        <v>1</v>
      </c>
      <c r="AB28" s="324"/>
      <c r="AC28" s="325"/>
      <c r="AD28" s="326"/>
      <c r="AE28" s="324"/>
      <c r="AF28" s="324"/>
      <c r="AG28" s="324"/>
      <c r="AH28" s="324"/>
      <c r="AI28" s="324"/>
      <c r="AJ28" s="324"/>
      <c r="AK28" s="324"/>
      <c r="AL28" s="324"/>
      <c r="AM28" s="324"/>
      <c r="AN28" s="324"/>
      <c r="AO28" s="324"/>
      <c r="AP28" s="324"/>
      <c r="AQ28" s="324"/>
      <c r="AR28" s="324"/>
      <c r="AS28" s="324"/>
      <c r="AT28" s="324"/>
      <c r="AU28" s="324"/>
      <c r="AV28" s="324"/>
      <c r="AW28" s="324"/>
      <c r="AX28" s="324"/>
      <c r="AY28" s="324"/>
      <c r="AZ28" s="324"/>
      <c r="BA28" s="324"/>
      <c r="BB28" s="324"/>
      <c r="BC28" s="324"/>
      <c r="BD28" s="324"/>
    </row>
    <row r="29" spans="1:56" s="334" customFormat="1" ht="22.5">
      <c r="A29" s="225">
        <v>27</v>
      </c>
      <c r="B29" s="225" t="s">
        <v>273</v>
      </c>
      <c r="C29" s="225" t="s">
        <v>296</v>
      </c>
      <c r="D29" s="236" t="s">
        <v>257</v>
      </c>
      <c r="E29" s="227" t="s">
        <v>137</v>
      </c>
      <c r="F29" s="335" t="s">
        <v>290</v>
      </c>
      <c r="G29" s="225" t="s">
        <v>43</v>
      </c>
      <c r="H29" s="228">
        <v>0.54100000000000004</v>
      </c>
      <c r="I29" s="229" t="s">
        <v>306</v>
      </c>
      <c r="J29" s="289">
        <v>2890000</v>
      </c>
      <c r="K29" s="249">
        <v>1445000</v>
      </c>
      <c r="L29" s="352">
        <f t="shared" si="4"/>
        <v>1445000</v>
      </c>
      <c r="M29" s="232">
        <v>0.5</v>
      </c>
      <c r="N29" s="230"/>
      <c r="O29" s="230"/>
      <c r="P29" s="222"/>
      <c r="Q29" s="222"/>
      <c r="R29" s="222">
        <v>1445000</v>
      </c>
      <c r="S29" s="222"/>
      <c r="T29" s="222"/>
      <c r="U29" s="222"/>
      <c r="V29" s="222"/>
      <c r="W29" s="222"/>
      <c r="X29" s="346" t="b">
        <v>1</v>
      </c>
      <c r="Y29" s="216">
        <f t="shared" si="1"/>
        <v>0.5</v>
      </c>
      <c r="Z29" s="348" t="b">
        <v>1</v>
      </c>
      <c r="AA29" s="348" t="b">
        <v>1</v>
      </c>
      <c r="AB29" s="143"/>
      <c r="AC29" s="328"/>
      <c r="AD29" s="329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43"/>
      <c r="AY29" s="143"/>
      <c r="AZ29" s="143"/>
      <c r="BA29" s="143"/>
      <c r="BB29" s="143"/>
      <c r="BC29" s="143"/>
      <c r="BD29" s="143"/>
    </row>
    <row r="30" spans="1:56" s="334" customFormat="1" ht="22.5">
      <c r="A30" s="225">
        <v>28</v>
      </c>
      <c r="B30" s="225" t="s">
        <v>274</v>
      </c>
      <c r="C30" s="225" t="s">
        <v>296</v>
      </c>
      <c r="D30" s="236" t="s">
        <v>258</v>
      </c>
      <c r="E30" s="227" t="s">
        <v>144</v>
      </c>
      <c r="F30" s="335" t="s">
        <v>291</v>
      </c>
      <c r="G30" s="225" t="s">
        <v>44</v>
      </c>
      <c r="H30" s="228">
        <v>0.89</v>
      </c>
      <c r="I30" s="229" t="s">
        <v>307</v>
      </c>
      <c r="J30" s="289">
        <v>3929787</v>
      </c>
      <c r="K30" s="249">
        <v>2161382.85</v>
      </c>
      <c r="L30" s="352">
        <f t="shared" si="4"/>
        <v>1768404.15</v>
      </c>
      <c r="M30" s="232">
        <v>0.55000000000000004</v>
      </c>
      <c r="N30" s="230"/>
      <c r="O30" s="230"/>
      <c r="P30" s="222"/>
      <c r="Q30" s="222"/>
      <c r="R30" s="222">
        <v>2161382.85</v>
      </c>
      <c r="S30" s="222"/>
      <c r="T30" s="222"/>
      <c r="U30" s="222"/>
      <c r="V30" s="222"/>
      <c r="W30" s="222"/>
      <c r="X30" s="346" t="b">
        <v>1</v>
      </c>
      <c r="Y30" s="216">
        <f t="shared" si="1"/>
        <v>0.55000000000000004</v>
      </c>
      <c r="Z30" s="348" t="b">
        <v>1</v>
      </c>
      <c r="AA30" s="348" t="b">
        <v>1</v>
      </c>
      <c r="AB30" s="143"/>
      <c r="AC30" s="328"/>
      <c r="AD30" s="329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  <c r="AW30" s="143"/>
      <c r="AX30" s="143"/>
      <c r="AY30" s="143"/>
      <c r="AZ30" s="143"/>
      <c r="BA30" s="143"/>
      <c r="BB30" s="143"/>
      <c r="BC30" s="143"/>
      <c r="BD30" s="143"/>
    </row>
    <row r="31" spans="1:56" s="334" customFormat="1" ht="22.5">
      <c r="A31" s="225">
        <v>29</v>
      </c>
      <c r="B31" s="225" t="s">
        <v>275</v>
      </c>
      <c r="C31" s="225" t="s">
        <v>296</v>
      </c>
      <c r="D31" s="236" t="s">
        <v>259</v>
      </c>
      <c r="E31" s="227">
        <v>2479</v>
      </c>
      <c r="F31" s="335" t="s">
        <v>292</v>
      </c>
      <c r="G31" s="225" t="s">
        <v>44</v>
      </c>
      <c r="H31" s="228">
        <v>0.94</v>
      </c>
      <c r="I31" s="229" t="s">
        <v>308</v>
      </c>
      <c r="J31" s="289">
        <v>8764623</v>
      </c>
      <c r="K31" s="249">
        <v>4382311.5</v>
      </c>
      <c r="L31" s="352">
        <f t="shared" si="4"/>
        <v>4382311.5</v>
      </c>
      <c r="M31" s="232">
        <v>0.5</v>
      </c>
      <c r="N31" s="230"/>
      <c r="O31" s="230"/>
      <c r="P31" s="222"/>
      <c r="Q31" s="222"/>
      <c r="R31" s="222">
        <v>4382311.5</v>
      </c>
      <c r="S31" s="222"/>
      <c r="T31" s="222"/>
      <c r="U31" s="222"/>
      <c r="V31" s="222"/>
      <c r="W31" s="222"/>
      <c r="X31" s="346" t="b">
        <v>1</v>
      </c>
      <c r="Y31" s="216">
        <f t="shared" si="1"/>
        <v>0.5</v>
      </c>
      <c r="Z31" s="348" t="b">
        <v>1</v>
      </c>
      <c r="AA31" s="348" t="b">
        <v>1</v>
      </c>
      <c r="AB31" s="143"/>
      <c r="AC31" s="328"/>
      <c r="AD31" s="329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143"/>
      <c r="BD31" s="143"/>
    </row>
    <row r="32" spans="1:56" s="168" customFormat="1" ht="22.5">
      <c r="A32" s="225">
        <v>30</v>
      </c>
      <c r="B32" s="225" t="s">
        <v>276</v>
      </c>
      <c r="C32" s="225" t="s">
        <v>296</v>
      </c>
      <c r="D32" s="236" t="s">
        <v>260</v>
      </c>
      <c r="E32" s="227" t="s">
        <v>133</v>
      </c>
      <c r="F32" s="226" t="s">
        <v>293</v>
      </c>
      <c r="G32" s="225" t="s">
        <v>44</v>
      </c>
      <c r="H32" s="228">
        <v>0.29699999999999999</v>
      </c>
      <c r="I32" s="229" t="s">
        <v>309</v>
      </c>
      <c r="J32" s="249">
        <v>2558000</v>
      </c>
      <c r="K32" s="249">
        <v>1279000</v>
      </c>
      <c r="L32" s="352">
        <f t="shared" si="4"/>
        <v>1279000</v>
      </c>
      <c r="M32" s="232">
        <v>0.5</v>
      </c>
      <c r="N32" s="230"/>
      <c r="O32" s="230"/>
      <c r="P32" s="230"/>
      <c r="Q32" s="251"/>
      <c r="R32" s="252">
        <v>1279000</v>
      </c>
      <c r="S32" s="252"/>
      <c r="T32" s="252"/>
      <c r="U32" s="252"/>
      <c r="V32" s="253"/>
      <c r="W32" s="252"/>
      <c r="X32" s="346" t="b">
        <v>1</v>
      </c>
      <c r="Y32" s="216">
        <f t="shared" si="1"/>
        <v>0.5</v>
      </c>
      <c r="Z32" s="348" t="b">
        <v>1</v>
      </c>
      <c r="AA32" s="348" t="b">
        <v>1</v>
      </c>
      <c r="AB32" s="323"/>
      <c r="AC32" s="323"/>
      <c r="AD32" s="323"/>
      <c r="AE32" s="323"/>
      <c r="AF32" s="323"/>
      <c r="AG32" s="323"/>
      <c r="AH32" s="323"/>
      <c r="AI32" s="323"/>
      <c r="AJ32" s="323"/>
      <c r="AK32" s="323"/>
      <c r="AL32" s="323"/>
      <c r="AM32" s="323"/>
      <c r="AN32" s="323"/>
      <c r="AO32" s="323"/>
      <c r="AP32" s="323"/>
      <c r="AQ32" s="323"/>
      <c r="AR32" s="323"/>
      <c r="AS32" s="323"/>
      <c r="AT32" s="323"/>
      <c r="AU32" s="323"/>
      <c r="AV32" s="323"/>
      <c r="AW32" s="323"/>
      <c r="AX32" s="323"/>
      <c r="AY32" s="323"/>
      <c r="AZ32" s="323"/>
      <c r="BA32" s="323"/>
      <c r="BB32" s="323"/>
      <c r="BC32" s="323"/>
      <c r="BD32" s="323"/>
    </row>
    <row r="33" spans="1:74" s="168" customFormat="1" ht="22.5">
      <c r="A33" s="225">
        <v>31</v>
      </c>
      <c r="B33" s="225" t="s">
        <v>277</v>
      </c>
      <c r="C33" s="225" t="s">
        <v>296</v>
      </c>
      <c r="D33" s="236" t="s">
        <v>260</v>
      </c>
      <c r="E33" s="227">
        <v>2401</v>
      </c>
      <c r="F33" s="226" t="s">
        <v>294</v>
      </c>
      <c r="G33" s="225" t="s">
        <v>44</v>
      </c>
      <c r="H33" s="228">
        <v>0.79</v>
      </c>
      <c r="I33" s="229" t="s">
        <v>309</v>
      </c>
      <c r="J33" s="249">
        <v>4650000</v>
      </c>
      <c r="K33" s="249">
        <v>2325000</v>
      </c>
      <c r="L33" s="352">
        <f t="shared" si="4"/>
        <v>2325000</v>
      </c>
      <c r="M33" s="232">
        <v>0.5</v>
      </c>
      <c r="N33" s="230"/>
      <c r="O33" s="230"/>
      <c r="P33" s="230"/>
      <c r="Q33" s="251"/>
      <c r="R33" s="252">
        <v>2325000</v>
      </c>
      <c r="S33" s="252"/>
      <c r="T33" s="252"/>
      <c r="U33" s="252"/>
      <c r="V33" s="253"/>
      <c r="W33" s="252"/>
      <c r="X33" s="346" t="b">
        <v>1</v>
      </c>
      <c r="Y33" s="216">
        <f t="shared" si="1"/>
        <v>0.5</v>
      </c>
      <c r="Z33" s="348" t="b">
        <v>1</v>
      </c>
      <c r="AA33" s="348" t="b">
        <v>1</v>
      </c>
      <c r="AB33" s="323"/>
      <c r="AC33" s="323"/>
      <c r="AD33" s="323"/>
      <c r="AE33" s="323"/>
      <c r="AF33" s="323"/>
      <c r="AG33" s="323"/>
      <c r="AH33" s="323"/>
      <c r="AI33" s="323"/>
      <c r="AJ33" s="323"/>
      <c r="AK33" s="323"/>
      <c r="AL33" s="323"/>
      <c r="AM33" s="323"/>
      <c r="AN33" s="323"/>
      <c r="AO33" s="323"/>
      <c r="AP33" s="323"/>
      <c r="AQ33" s="323"/>
      <c r="AR33" s="323"/>
      <c r="AS33" s="323"/>
      <c r="AT33" s="323"/>
      <c r="AU33" s="323"/>
      <c r="AV33" s="323"/>
      <c r="AW33" s="323"/>
      <c r="AX33" s="323"/>
      <c r="AY33" s="323"/>
      <c r="AZ33" s="323"/>
      <c r="BA33" s="323"/>
      <c r="BB33" s="323"/>
      <c r="BC33" s="323"/>
      <c r="BD33" s="323"/>
    </row>
    <row r="34" spans="1:74" s="138" customFormat="1" ht="20.100000000000001" customHeight="1">
      <c r="A34" s="400" t="s">
        <v>41</v>
      </c>
      <c r="B34" s="401"/>
      <c r="C34" s="401"/>
      <c r="D34" s="401"/>
      <c r="E34" s="401"/>
      <c r="F34" s="401"/>
      <c r="G34" s="402"/>
      <c r="H34" s="238">
        <f>SUM(H3:H33)</f>
        <v>61.868899999999982</v>
      </c>
      <c r="I34" s="332" t="s">
        <v>14</v>
      </c>
      <c r="J34" s="223">
        <f>SUM(J3:J33)</f>
        <v>330550763.39999998</v>
      </c>
      <c r="K34" s="223">
        <f>SUM(K3:K33)</f>
        <v>155341877.41</v>
      </c>
      <c r="L34" s="223">
        <f>SUM(L3:L33)</f>
        <v>175208885.99000001</v>
      </c>
      <c r="M34" s="239" t="s">
        <v>14</v>
      </c>
      <c r="N34" s="223">
        <f t="shared" ref="N34:W34" si="5">SUM(N3:N33)</f>
        <v>0</v>
      </c>
      <c r="O34" s="223">
        <f t="shared" si="5"/>
        <v>0</v>
      </c>
      <c r="P34" s="223">
        <f t="shared" si="5"/>
        <v>11897858.25</v>
      </c>
      <c r="Q34" s="223">
        <f t="shared" si="5"/>
        <v>35458222.969999999</v>
      </c>
      <c r="R34" s="223">
        <f t="shared" si="5"/>
        <v>69007832.780000001</v>
      </c>
      <c r="S34" s="223">
        <f t="shared" si="5"/>
        <v>31024119.409999996</v>
      </c>
      <c r="T34" s="223">
        <f t="shared" si="5"/>
        <v>7953844</v>
      </c>
      <c r="U34" s="223">
        <f t="shared" si="5"/>
        <v>0</v>
      </c>
      <c r="V34" s="223">
        <f t="shared" si="5"/>
        <v>0</v>
      </c>
      <c r="W34" s="240">
        <f t="shared" si="5"/>
        <v>0</v>
      </c>
      <c r="X34" s="310" t="b">
        <f>K34=SUM(N34:W34)</f>
        <v>1</v>
      </c>
      <c r="Y34" s="216">
        <f>ROUND(K34/J34,4)</f>
        <v>0.46989999999999998</v>
      </c>
      <c r="Z34" s="177" t="s">
        <v>14</v>
      </c>
      <c r="AA34" s="177" t="b">
        <f>J34=K34+L34</f>
        <v>1</v>
      </c>
      <c r="AB34" s="311"/>
      <c r="AC34" s="311"/>
      <c r="AD34" s="312"/>
      <c r="AE34" s="309"/>
      <c r="AF34" s="309"/>
      <c r="AG34" s="309"/>
      <c r="AH34" s="309"/>
      <c r="AI34" s="309"/>
      <c r="AJ34" s="309"/>
      <c r="AK34" s="309"/>
      <c r="AL34" s="309"/>
      <c r="AM34" s="309"/>
      <c r="AN34" s="309"/>
      <c r="AO34" s="309"/>
      <c r="AP34" s="309"/>
      <c r="AQ34" s="309"/>
      <c r="AR34" s="309"/>
      <c r="AS34" s="309"/>
      <c r="AT34" s="309"/>
      <c r="AU34" s="309"/>
      <c r="AV34" s="309"/>
      <c r="AW34" s="309"/>
      <c r="AX34" s="309"/>
      <c r="AY34" s="309"/>
      <c r="AZ34" s="309"/>
      <c r="BA34" s="309"/>
      <c r="BB34" s="309"/>
      <c r="BC34" s="309"/>
      <c r="BD34" s="309"/>
      <c r="BE34" s="309"/>
      <c r="BF34" s="309"/>
      <c r="BG34" s="309"/>
      <c r="BH34" s="309"/>
      <c r="BI34" s="309"/>
      <c r="BJ34" s="309"/>
      <c r="BK34" s="309"/>
      <c r="BL34" s="309"/>
      <c r="BM34" s="309"/>
      <c r="BN34" s="309"/>
      <c r="BO34" s="309"/>
      <c r="BP34" s="309"/>
      <c r="BQ34" s="309"/>
      <c r="BR34" s="309"/>
      <c r="BS34" s="309"/>
      <c r="BT34" s="309"/>
      <c r="BU34" s="309"/>
      <c r="BV34" s="309"/>
    </row>
    <row r="35" spans="1:74" s="195" customFormat="1" ht="20.100000000000001" customHeight="1">
      <c r="A35" s="397" t="s">
        <v>34</v>
      </c>
      <c r="B35" s="398"/>
      <c r="C35" s="398"/>
      <c r="D35" s="398"/>
      <c r="E35" s="398"/>
      <c r="F35" s="398"/>
      <c r="G35" s="399"/>
      <c r="H35" s="241">
        <f>SUMIF($C$3:$C$33,"K",H3:H33)</f>
        <v>35.196899999999992</v>
      </c>
      <c r="I35" s="333" t="s">
        <v>14</v>
      </c>
      <c r="J35" s="213">
        <f>SUMIF($C$3:$C$33,"K",J3:J33)</f>
        <v>150163735.40000001</v>
      </c>
      <c r="K35" s="213">
        <f>SUMIF($C$3:$C$33,"K",K3:K33)</f>
        <v>82366852.079999998</v>
      </c>
      <c r="L35" s="213">
        <f>SUMIF($C$3:$C$33,"K",L3:L33)</f>
        <v>67796883.319999993</v>
      </c>
      <c r="M35" s="242" t="s">
        <v>14</v>
      </c>
      <c r="N35" s="213">
        <f t="shared" ref="N35:W35" si="6">SUMIF($C$3:$C$33,"K",N3:N33)</f>
        <v>0</v>
      </c>
      <c r="O35" s="213">
        <f t="shared" si="6"/>
        <v>0</v>
      </c>
      <c r="P35" s="213">
        <f t="shared" si="6"/>
        <v>11897858.25</v>
      </c>
      <c r="Q35" s="213">
        <f t="shared" si="6"/>
        <v>35458222.969999999</v>
      </c>
      <c r="R35" s="213">
        <f t="shared" si="6"/>
        <v>30955570.43</v>
      </c>
      <c r="S35" s="213">
        <f t="shared" si="6"/>
        <v>4055200.4299999997</v>
      </c>
      <c r="T35" s="213">
        <f t="shared" si="6"/>
        <v>0</v>
      </c>
      <c r="U35" s="213">
        <f t="shared" si="6"/>
        <v>0</v>
      </c>
      <c r="V35" s="213">
        <f t="shared" si="6"/>
        <v>0</v>
      </c>
      <c r="W35" s="213">
        <f t="shared" si="6"/>
        <v>0</v>
      </c>
      <c r="X35" s="310" t="b">
        <f>K35=SUM(N35:W35)</f>
        <v>1</v>
      </c>
      <c r="Y35" s="216">
        <f>ROUND(K35/J35,4)</f>
        <v>0.54849999999999999</v>
      </c>
      <c r="Z35" s="177" t="s">
        <v>14</v>
      </c>
      <c r="AA35" s="177" t="b">
        <f>J35=K35+L35</f>
        <v>1</v>
      </c>
      <c r="AB35" s="311"/>
      <c r="AC35" s="311"/>
      <c r="AD35" s="312"/>
      <c r="AE35" s="309"/>
      <c r="AF35" s="309"/>
      <c r="AG35" s="309"/>
      <c r="AH35" s="309"/>
      <c r="AI35" s="309"/>
      <c r="AJ35" s="309"/>
      <c r="AK35" s="309"/>
      <c r="AL35" s="309"/>
      <c r="AM35" s="309"/>
      <c r="AN35" s="309"/>
      <c r="AO35" s="309"/>
      <c r="AP35" s="309"/>
      <c r="AQ35" s="309"/>
      <c r="AR35" s="309"/>
      <c r="AS35" s="309"/>
      <c r="AT35" s="309"/>
      <c r="AU35" s="309"/>
      <c r="AV35" s="309"/>
      <c r="AW35" s="309"/>
      <c r="AX35" s="309"/>
      <c r="AY35" s="309"/>
      <c r="AZ35" s="309"/>
      <c r="BA35" s="309"/>
      <c r="BB35" s="309"/>
      <c r="BC35" s="309"/>
      <c r="BD35" s="309"/>
      <c r="BE35" s="309"/>
      <c r="BF35" s="309"/>
      <c r="BG35" s="309"/>
      <c r="BH35" s="309"/>
      <c r="BI35" s="309"/>
      <c r="BJ35" s="309"/>
      <c r="BK35" s="309"/>
      <c r="BL35" s="309"/>
      <c r="BM35" s="309"/>
      <c r="BN35" s="309"/>
      <c r="BO35" s="309"/>
      <c r="BP35" s="309"/>
      <c r="BQ35" s="309"/>
      <c r="BR35" s="309"/>
      <c r="BS35" s="309"/>
      <c r="BT35" s="309"/>
      <c r="BU35" s="309"/>
      <c r="BV35" s="309"/>
    </row>
    <row r="36" spans="1:74" s="138" customFormat="1" ht="20.100000000000001" customHeight="1">
      <c r="A36" s="400" t="s">
        <v>35</v>
      </c>
      <c r="B36" s="401"/>
      <c r="C36" s="401"/>
      <c r="D36" s="401"/>
      <c r="E36" s="401"/>
      <c r="F36" s="401"/>
      <c r="G36" s="402"/>
      <c r="H36" s="238">
        <f>SUMIF($C$3:$C$33,"N",H3:H33)</f>
        <v>6.7560000000000002</v>
      </c>
      <c r="I36" s="332" t="s">
        <v>14</v>
      </c>
      <c r="J36" s="223">
        <f>SUMIF($C$3:$C$33,"N",J3:J33)</f>
        <v>33355949</v>
      </c>
      <c r="K36" s="223">
        <f>SUMIF($C$3:$C$33,"N",K3:K33)</f>
        <v>17254463.850000001</v>
      </c>
      <c r="L36" s="223">
        <f>SUMIF($C$3:$C$33,"N",L3:L33)</f>
        <v>16101485.15</v>
      </c>
      <c r="M36" s="239" t="s">
        <v>14</v>
      </c>
      <c r="N36" s="223">
        <f t="shared" ref="N36:W36" si="7">SUMIF($C$3:$C$33,"N",N3:N33)</f>
        <v>0</v>
      </c>
      <c r="O36" s="223">
        <f t="shared" si="7"/>
        <v>0</v>
      </c>
      <c r="P36" s="223">
        <f t="shared" si="7"/>
        <v>0</v>
      </c>
      <c r="Q36" s="223">
        <f t="shared" si="7"/>
        <v>0</v>
      </c>
      <c r="R36" s="223">
        <f t="shared" si="7"/>
        <v>17254463.850000001</v>
      </c>
      <c r="S36" s="223">
        <f t="shared" si="7"/>
        <v>0</v>
      </c>
      <c r="T36" s="223">
        <f t="shared" si="7"/>
        <v>0</v>
      </c>
      <c r="U36" s="223">
        <f t="shared" si="7"/>
        <v>0</v>
      </c>
      <c r="V36" s="223">
        <f t="shared" si="7"/>
        <v>0</v>
      </c>
      <c r="W36" s="223">
        <f t="shared" si="7"/>
        <v>0</v>
      </c>
      <c r="X36" s="310" t="b">
        <f>K36=SUM(N36:W36)</f>
        <v>1</v>
      </c>
      <c r="Y36" s="216">
        <f>ROUND(K36/J36,4)</f>
        <v>0.51729999999999998</v>
      </c>
      <c r="Z36" s="177" t="s">
        <v>14</v>
      </c>
      <c r="AA36" s="177" t="b">
        <f>J36=K36+L36</f>
        <v>1</v>
      </c>
      <c r="AB36" s="311"/>
      <c r="AC36" s="311"/>
      <c r="AD36" s="167"/>
      <c r="AE36" s="309"/>
      <c r="AF36" s="309"/>
      <c r="AG36" s="309"/>
      <c r="AH36" s="309"/>
      <c r="AI36" s="309"/>
      <c r="AJ36" s="309"/>
      <c r="AK36" s="309"/>
      <c r="AL36" s="309"/>
      <c r="AM36" s="309"/>
      <c r="AN36" s="309"/>
      <c r="AO36" s="309"/>
      <c r="AP36" s="309"/>
      <c r="AQ36" s="309"/>
      <c r="AR36" s="309"/>
      <c r="AS36" s="309"/>
      <c r="AT36" s="309"/>
      <c r="AU36" s="309"/>
      <c r="AV36" s="309"/>
      <c r="AW36" s="309"/>
      <c r="AX36" s="309"/>
      <c r="AY36" s="309"/>
      <c r="AZ36" s="309"/>
      <c r="BA36" s="309"/>
      <c r="BB36" s="309"/>
      <c r="BC36" s="309"/>
      <c r="BD36" s="309"/>
      <c r="BE36" s="309"/>
      <c r="BF36" s="309"/>
      <c r="BG36" s="309"/>
      <c r="BH36" s="309"/>
      <c r="BI36" s="309"/>
      <c r="BJ36" s="309"/>
      <c r="BK36" s="309"/>
      <c r="BL36" s="309"/>
      <c r="BM36" s="309"/>
      <c r="BN36" s="309"/>
      <c r="BO36" s="309"/>
      <c r="BP36" s="309"/>
      <c r="BQ36" s="309"/>
      <c r="BR36" s="309"/>
      <c r="BS36" s="309"/>
      <c r="BT36" s="309"/>
      <c r="BU36" s="309"/>
      <c r="BV36" s="309"/>
    </row>
    <row r="37" spans="1:74" s="195" customFormat="1" ht="20.100000000000001" customHeight="1">
      <c r="A37" s="397" t="s">
        <v>36</v>
      </c>
      <c r="B37" s="398"/>
      <c r="C37" s="398"/>
      <c r="D37" s="398"/>
      <c r="E37" s="398"/>
      <c r="F37" s="398"/>
      <c r="G37" s="399"/>
      <c r="H37" s="241">
        <f>SUMIF($C$3:$C$33,"W",H3:H33)</f>
        <v>19.916</v>
      </c>
      <c r="I37" s="333" t="s">
        <v>14</v>
      </c>
      <c r="J37" s="213">
        <f>SUMIF($C$3:$C$33,"W",J3:J33)</f>
        <v>147031079</v>
      </c>
      <c r="K37" s="213">
        <f>SUMIF($C$3:$C$33,"W",K3:K33)</f>
        <v>55720561.479999997</v>
      </c>
      <c r="L37" s="213">
        <f>SUMIF($C$3:$C$33,"W",L3:L33)</f>
        <v>91310517.520000011</v>
      </c>
      <c r="M37" s="242" t="s">
        <v>14</v>
      </c>
      <c r="N37" s="213">
        <f t="shared" ref="N37:W37" si="8">SUMIF($C$3:$C$33,"W",N3:N33)</f>
        <v>0</v>
      </c>
      <c r="O37" s="213">
        <f t="shared" si="8"/>
        <v>0</v>
      </c>
      <c r="P37" s="213">
        <f t="shared" si="8"/>
        <v>0</v>
      </c>
      <c r="Q37" s="213">
        <f t="shared" si="8"/>
        <v>0</v>
      </c>
      <c r="R37" s="213">
        <f t="shared" si="8"/>
        <v>20797798.5</v>
      </c>
      <c r="S37" s="213">
        <f t="shared" si="8"/>
        <v>26968918.979999997</v>
      </c>
      <c r="T37" s="213">
        <f t="shared" si="8"/>
        <v>7953844</v>
      </c>
      <c r="U37" s="213">
        <f t="shared" si="8"/>
        <v>0</v>
      </c>
      <c r="V37" s="213">
        <f t="shared" si="8"/>
        <v>0</v>
      </c>
      <c r="W37" s="213">
        <f t="shared" si="8"/>
        <v>0</v>
      </c>
      <c r="X37" s="310" t="b">
        <f>K37=SUM(N37:W37)</f>
        <v>1</v>
      </c>
      <c r="Y37" s="216">
        <f>ROUND(K37/J37,4)</f>
        <v>0.379</v>
      </c>
      <c r="Z37" s="177" t="s">
        <v>14</v>
      </c>
      <c r="AA37" s="177" t="b">
        <f>J37=K37+L37</f>
        <v>1</v>
      </c>
      <c r="AB37" s="311"/>
      <c r="AC37" s="311"/>
      <c r="AD37" s="194"/>
      <c r="AE37" s="309"/>
      <c r="AF37" s="309"/>
      <c r="AG37" s="309"/>
      <c r="AH37" s="309"/>
      <c r="AI37" s="309"/>
      <c r="AJ37" s="309"/>
      <c r="AK37" s="309"/>
      <c r="AL37" s="309"/>
      <c r="AM37" s="309"/>
      <c r="AN37" s="309"/>
      <c r="AO37" s="309"/>
      <c r="AP37" s="309"/>
      <c r="AQ37" s="309"/>
      <c r="AR37" s="309"/>
      <c r="AS37" s="309"/>
      <c r="AT37" s="309"/>
      <c r="AU37" s="309"/>
      <c r="AV37" s="309"/>
      <c r="AW37" s="309"/>
      <c r="AX37" s="309"/>
      <c r="AY37" s="309"/>
      <c r="AZ37" s="309"/>
      <c r="BA37" s="309"/>
      <c r="BB37" s="309"/>
      <c r="BC37" s="309"/>
      <c r="BD37" s="309"/>
      <c r="BE37" s="309"/>
      <c r="BF37" s="309"/>
      <c r="BG37" s="309"/>
      <c r="BH37" s="309"/>
      <c r="BI37" s="309"/>
      <c r="BJ37" s="309"/>
      <c r="BK37" s="309"/>
      <c r="BL37" s="309"/>
      <c r="BM37" s="309"/>
      <c r="BN37" s="309"/>
      <c r="BO37" s="309"/>
      <c r="BP37" s="309"/>
      <c r="BQ37" s="309"/>
      <c r="BR37" s="309"/>
      <c r="BS37" s="309"/>
      <c r="BT37" s="309"/>
      <c r="BU37" s="309"/>
      <c r="BV37" s="309"/>
    </row>
    <row r="38" spans="1:74">
      <c r="A38" s="140"/>
      <c r="B38" s="141"/>
      <c r="C38" s="140"/>
      <c r="D38" s="334"/>
      <c r="E38" s="142"/>
      <c r="F38" s="143"/>
      <c r="G38" s="140"/>
      <c r="K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AC38" s="311"/>
    </row>
    <row r="39" spans="1:74">
      <c r="A39" s="105" t="s">
        <v>22</v>
      </c>
      <c r="B39" s="100"/>
      <c r="C39" s="86"/>
      <c r="D39" s="20"/>
      <c r="E39" s="86"/>
      <c r="F39" s="20"/>
      <c r="G39" s="86"/>
      <c r="J39" s="89"/>
      <c r="K39" s="301"/>
      <c r="N39" s="22"/>
      <c r="O39" s="147"/>
      <c r="P39" s="147"/>
      <c r="Q39" s="147"/>
      <c r="R39" s="22"/>
      <c r="S39" s="22"/>
      <c r="T39" s="22"/>
      <c r="U39" s="22"/>
      <c r="V39" s="22"/>
      <c r="W39" s="22"/>
      <c r="X39" s="175"/>
      <c r="AA39" s="178"/>
    </row>
    <row r="40" spans="1:74">
      <c r="A40" s="106" t="s">
        <v>23</v>
      </c>
      <c r="B40" s="88"/>
      <c r="C40" s="87"/>
      <c r="D40" s="21"/>
      <c r="E40" s="87"/>
      <c r="F40" s="21"/>
      <c r="G40" s="87"/>
      <c r="J40" s="91"/>
      <c r="L40" s="286"/>
      <c r="N40" s="147"/>
      <c r="O40" s="147"/>
      <c r="P40" s="147"/>
      <c r="Q40" s="22"/>
      <c r="R40" s="22"/>
      <c r="S40" s="22"/>
      <c r="T40" s="22"/>
      <c r="U40" s="22"/>
      <c r="V40" s="22"/>
      <c r="W40" s="22"/>
      <c r="X40" s="175"/>
    </row>
    <row r="41" spans="1:74">
      <c r="A41" s="105" t="s">
        <v>39</v>
      </c>
      <c r="B41" s="141"/>
      <c r="C41" s="140"/>
      <c r="D41" s="334"/>
      <c r="E41" s="142"/>
      <c r="F41" s="143"/>
      <c r="G41" s="140"/>
      <c r="J41" s="91"/>
    </row>
    <row r="42" spans="1:74">
      <c r="A42" s="394" t="s">
        <v>346</v>
      </c>
      <c r="B42" s="394"/>
      <c r="C42" s="394"/>
      <c r="D42" s="394"/>
      <c r="E42" s="394"/>
      <c r="F42" s="394"/>
      <c r="G42" s="140"/>
      <c r="J42" s="91"/>
    </row>
    <row r="43" spans="1:74">
      <c r="A43" s="394" t="s">
        <v>608</v>
      </c>
      <c r="B43" s="394"/>
      <c r="C43" s="394"/>
      <c r="D43" s="394"/>
      <c r="E43" s="394"/>
      <c r="F43" s="394"/>
      <c r="G43" s="140"/>
      <c r="J43" s="91"/>
    </row>
    <row r="44" spans="1:74">
      <c r="A44" s="148"/>
      <c r="B44" s="94"/>
      <c r="C44" s="149"/>
      <c r="D44" s="150"/>
      <c r="E44" s="151"/>
      <c r="F44" s="152"/>
      <c r="G44" s="149"/>
      <c r="J44" s="91"/>
    </row>
    <row r="45" spans="1:74">
      <c r="O45" s="300"/>
    </row>
    <row r="46" spans="1:74">
      <c r="J46" s="295"/>
    </row>
    <row r="47" spans="1:74">
      <c r="N47" s="165"/>
    </row>
  </sheetData>
  <mergeCells count="20">
    <mergeCell ref="M1:M2"/>
    <mergeCell ref="N1:W1"/>
    <mergeCell ref="H1:H2"/>
    <mergeCell ref="I1:I2"/>
    <mergeCell ref="J1:J2"/>
    <mergeCell ref="K1:K2"/>
    <mergeCell ref="L1:L2"/>
    <mergeCell ref="A43:F43"/>
    <mergeCell ref="A37:G37"/>
    <mergeCell ref="A36:G36"/>
    <mergeCell ref="A35:G35"/>
    <mergeCell ref="A34:G34"/>
    <mergeCell ref="B1:B2"/>
    <mergeCell ref="C1:C2"/>
    <mergeCell ref="A42:F42"/>
    <mergeCell ref="F1:F2"/>
    <mergeCell ref="G1:G2"/>
    <mergeCell ref="D1:D2"/>
    <mergeCell ref="E1:E2"/>
    <mergeCell ref="A1:A2"/>
  </mergeCells>
  <conditionalFormatting sqref="Z3:AA8">
    <cfRule type="containsText" dxfId="1" priority="1" operator="containsText" text="fałsz">
      <formula>NOT(ISERROR(SEARCH("fałsz",Z3)))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8" scale="56" fitToHeight="0" orientation="landscape" r:id="rId1"/>
  <headerFooter>
    <oddHeader>&amp;LWojewództwo &amp;K000000śląskie&amp;K01+000 - zadania powiatowe lista podstawowa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DI1383"/>
  <sheetViews>
    <sheetView showGridLines="0" view="pageBreakPreview" zoomScale="90" zoomScaleSheetLayoutView="90" workbookViewId="0">
      <selection sqref="A1:A2"/>
    </sheetView>
  </sheetViews>
  <sheetFormatPr defaultRowHeight="21"/>
  <cols>
    <col min="1" max="1" width="6.85546875" style="161" customWidth="1"/>
    <col min="2" max="2" width="15.28515625" style="93" customWidth="1"/>
    <col min="3" max="3" width="16.140625" style="93" customWidth="1"/>
    <col min="4" max="4" width="28.140625" style="153" customWidth="1"/>
    <col min="5" max="5" width="15.7109375" style="154" customWidth="1"/>
    <col min="6" max="6" width="15.7109375" style="145" customWidth="1"/>
    <col min="7" max="7" width="55.5703125" style="85" customWidth="1"/>
    <col min="8" max="8" width="11.140625" style="145" customWidth="1"/>
    <col min="9" max="9" width="12.5703125" style="145" customWidth="1"/>
    <col min="10" max="10" width="18.28515625" style="155" customWidth="1"/>
    <col min="11" max="11" width="17" style="157" customWidth="1"/>
    <col min="12" max="12" width="15.7109375" style="157" customWidth="1"/>
    <col min="13" max="13" width="18.5703125" style="157" customWidth="1"/>
    <col min="14" max="14" width="12.140625" style="156" customWidth="1"/>
    <col min="15" max="16" width="15.7109375" style="85" customWidth="1"/>
    <col min="17" max="17" width="15.7109375" style="157" customWidth="1"/>
    <col min="18" max="23" width="15.7109375" style="85" customWidth="1"/>
    <col min="24" max="24" width="15.7109375" style="160" customWidth="1"/>
    <col min="25" max="27" width="15.7109375" style="175" customWidth="1"/>
    <col min="28" max="28" width="15.7109375" style="174" customWidth="1"/>
    <col min="29" max="29" width="11.7109375" style="309" customWidth="1"/>
    <col min="30" max="30" width="15.140625" style="309" customWidth="1"/>
    <col min="31" max="31" width="18" style="309" customWidth="1"/>
    <col min="32" max="32" width="21.140625" style="309" customWidth="1"/>
    <col min="33" max="33" width="12.28515625" style="309" bestFit="1" customWidth="1"/>
    <col min="34" max="34" width="12.7109375" style="309" customWidth="1"/>
    <col min="35" max="35" width="13.28515625" style="309" customWidth="1"/>
    <col min="36" max="113" width="9.140625" style="309"/>
    <col min="114" max="16384" width="9.140625" style="85"/>
  </cols>
  <sheetData>
    <row r="1" spans="1:113" s="180" customFormat="1" ht="20.100000000000001" customHeight="1">
      <c r="A1" s="391" t="s">
        <v>4</v>
      </c>
      <c r="B1" s="391" t="s">
        <v>5</v>
      </c>
      <c r="C1" s="392" t="s">
        <v>40</v>
      </c>
      <c r="D1" s="395" t="s">
        <v>6</v>
      </c>
      <c r="E1" s="391" t="s">
        <v>30</v>
      </c>
      <c r="F1" s="395" t="s">
        <v>15</v>
      </c>
      <c r="G1" s="391" t="s">
        <v>7</v>
      </c>
      <c r="H1" s="391" t="s">
        <v>24</v>
      </c>
      <c r="I1" s="391" t="s">
        <v>8</v>
      </c>
      <c r="J1" s="391" t="s">
        <v>25</v>
      </c>
      <c r="K1" s="391" t="s">
        <v>9</v>
      </c>
      <c r="L1" s="391" t="s">
        <v>17</v>
      </c>
      <c r="M1" s="395" t="s">
        <v>13</v>
      </c>
      <c r="N1" s="391" t="s">
        <v>11</v>
      </c>
      <c r="O1" s="391" t="s">
        <v>12</v>
      </c>
      <c r="P1" s="391"/>
      <c r="Q1" s="391"/>
      <c r="R1" s="391"/>
      <c r="S1" s="391"/>
      <c r="T1" s="391"/>
      <c r="U1" s="391"/>
      <c r="V1" s="391"/>
      <c r="W1" s="391"/>
      <c r="X1" s="391"/>
      <c r="Y1" s="182"/>
      <c r="Z1" s="111"/>
      <c r="AA1" s="111"/>
      <c r="AB1" s="183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  <c r="AN1" s="309"/>
      <c r="AO1" s="309"/>
      <c r="AP1" s="309"/>
      <c r="AQ1" s="309"/>
      <c r="AR1" s="309"/>
      <c r="AS1" s="309"/>
      <c r="AT1" s="309"/>
      <c r="AU1" s="309"/>
      <c r="AV1" s="309"/>
      <c r="AW1" s="309"/>
      <c r="AX1" s="309"/>
      <c r="AY1" s="309"/>
      <c r="AZ1" s="309"/>
      <c r="BA1" s="309"/>
      <c r="BB1" s="309"/>
      <c r="BC1" s="309"/>
      <c r="BD1" s="309"/>
      <c r="BE1" s="309"/>
      <c r="BF1" s="309"/>
      <c r="BG1" s="309"/>
      <c r="BH1" s="309"/>
      <c r="BI1" s="309"/>
      <c r="BJ1" s="309"/>
      <c r="BK1" s="309"/>
      <c r="BL1" s="309"/>
      <c r="BM1" s="309"/>
      <c r="BN1" s="309"/>
      <c r="BO1" s="309"/>
      <c r="BP1" s="309"/>
      <c r="BQ1" s="309"/>
      <c r="BR1" s="309"/>
      <c r="BS1" s="309"/>
      <c r="BT1" s="309"/>
      <c r="BU1" s="309"/>
      <c r="BV1" s="309"/>
      <c r="BW1" s="309"/>
      <c r="BX1" s="309"/>
      <c r="BY1" s="309"/>
      <c r="BZ1" s="309"/>
      <c r="CA1" s="309"/>
      <c r="CB1" s="309"/>
      <c r="CC1" s="309"/>
      <c r="CD1" s="309"/>
      <c r="CE1" s="309"/>
      <c r="CF1" s="309"/>
      <c r="CG1" s="309"/>
      <c r="CH1" s="309"/>
      <c r="CI1" s="309"/>
      <c r="CJ1" s="309"/>
      <c r="CK1" s="309"/>
      <c r="CL1" s="309"/>
      <c r="CM1" s="309"/>
      <c r="CN1" s="309"/>
      <c r="CO1" s="309"/>
      <c r="CP1" s="309"/>
      <c r="CQ1" s="309"/>
      <c r="CR1" s="309"/>
      <c r="CS1" s="309"/>
      <c r="CT1" s="309"/>
      <c r="CU1" s="309"/>
      <c r="CV1" s="309"/>
      <c r="CW1" s="309"/>
      <c r="CX1" s="309"/>
      <c r="CY1" s="309"/>
      <c r="CZ1" s="309"/>
      <c r="DA1" s="309"/>
      <c r="DB1" s="309"/>
      <c r="DC1" s="309"/>
      <c r="DD1" s="309"/>
      <c r="DE1" s="309"/>
      <c r="DF1" s="309"/>
      <c r="DG1" s="309"/>
      <c r="DH1" s="309"/>
      <c r="DI1" s="309"/>
    </row>
    <row r="2" spans="1:113" s="181" customFormat="1" ht="28.5" customHeight="1">
      <c r="A2" s="391"/>
      <c r="B2" s="391"/>
      <c r="C2" s="393"/>
      <c r="D2" s="396"/>
      <c r="E2" s="391"/>
      <c r="F2" s="396"/>
      <c r="G2" s="391"/>
      <c r="H2" s="391"/>
      <c r="I2" s="391"/>
      <c r="J2" s="391"/>
      <c r="K2" s="391"/>
      <c r="L2" s="391"/>
      <c r="M2" s="396"/>
      <c r="N2" s="391"/>
      <c r="O2" s="332">
        <v>2019</v>
      </c>
      <c r="P2" s="332">
        <v>2020</v>
      </c>
      <c r="Q2" s="332">
        <v>2021</v>
      </c>
      <c r="R2" s="332">
        <v>2022</v>
      </c>
      <c r="S2" s="332">
        <v>2023</v>
      </c>
      <c r="T2" s="332">
        <v>2024</v>
      </c>
      <c r="U2" s="332">
        <v>2025</v>
      </c>
      <c r="V2" s="332">
        <v>2026</v>
      </c>
      <c r="W2" s="332">
        <v>2027</v>
      </c>
      <c r="X2" s="332">
        <v>2028</v>
      </c>
      <c r="Y2" s="182" t="s">
        <v>26</v>
      </c>
      <c r="Z2" s="111" t="s">
        <v>27</v>
      </c>
      <c r="AA2" s="111" t="s">
        <v>28</v>
      </c>
      <c r="AB2" s="111" t="s">
        <v>29</v>
      </c>
      <c r="AC2" s="309"/>
      <c r="AD2" s="309"/>
      <c r="AE2" s="309"/>
      <c r="AF2" s="309"/>
      <c r="AG2" s="309"/>
      <c r="AH2" s="309"/>
      <c r="AI2" s="309"/>
      <c r="AJ2" s="309"/>
      <c r="AK2" s="309"/>
      <c r="AL2" s="309"/>
      <c r="AM2" s="309"/>
      <c r="AN2" s="309"/>
      <c r="AO2" s="309"/>
      <c r="AP2" s="309"/>
      <c r="AQ2" s="309"/>
      <c r="AR2" s="309"/>
      <c r="AS2" s="309"/>
      <c r="AT2" s="309"/>
      <c r="AU2" s="309"/>
      <c r="AV2" s="309"/>
      <c r="AW2" s="309"/>
      <c r="AX2" s="309"/>
      <c r="AY2" s="309"/>
      <c r="AZ2" s="309"/>
      <c r="BA2" s="309"/>
      <c r="BB2" s="309"/>
      <c r="BC2" s="309"/>
      <c r="BD2" s="309"/>
      <c r="BE2" s="309"/>
      <c r="BF2" s="309"/>
      <c r="BG2" s="309"/>
      <c r="BH2" s="309"/>
      <c r="BI2" s="309"/>
      <c r="BJ2" s="309"/>
      <c r="BK2" s="309"/>
      <c r="BL2" s="309"/>
      <c r="BM2" s="309"/>
      <c r="BN2" s="309"/>
      <c r="BO2" s="309"/>
      <c r="BP2" s="309"/>
      <c r="BQ2" s="309"/>
      <c r="BR2" s="309"/>
      <c r="BS2" s="309"/>
      <c r="BT2" s="309"/>
      <c r="BU2" s="309"/>
      <c r="BV2" s="309"/>
      <c r="BW2" s="309"/>
      <c r="BX2" s="309"/>
      <c r="BY2" s="309"/>
      <c r="BZ2" s="309"/>
      <c r="CA2" s="309"/>
      <c r="CB2" s="309"/>
      <c r="CC2" s="309"/>
      <c r="CD2" s="309"/>
      <c r="CE2" s="309"/>
      <c r="CF2" s="309"/>
      <c r="CG2" s="309"/>
      <c r="CH2" s="309"/>
      <c r="CI2" s="309"/>
      <c r="CJ2" s="309"/>
      <c r="CK2" s="309"/>
      <c r="CL2" s="309"/>
      <c r="CM2" s="309"/>
      <c r="CN2" s="309"/>
      <c r="CO2" s="309"/>
      <c r="CP2" s="309"/>
      <c r="CQ2" s="309"/>
      <c r="CR2" s="309"/>
      <c r="CS2" s="309"/>
      <c r="CT2" s="309"/>
      <c r="CU2" s="309"/>
      <c r="CV2" s="309"/>
      <c r="CW2" s="309"/>
      <c r="CX2" s="309"/>
      <c r="CY2" s="309"/>
      <c r="CZ2" s="309"/>
      <c r="DA2" s="309"/>
      <c r="DB2" s="309"/>
      <c r="DC2" s="309"/>
      <c r="DD2" s="309"/>
      <c r="DE2" s="309"/>
      <c r="DF2" s="309"/>
      <c r="DG2" s="309"/>
      <c r="DH2" s="309"/>
      <c r="DI2" s="309"/>
    </row>
    <row r="3" spans="1:113" s="342" customFormat="1" ht="22.5">
      <c r="A3" s="209">
        <v>1</v>
      </c>
      <c r="B3" s="209" t="s">
        <v>93</v>
      </c>
      <c r="C3" s="243" t="s">
        <v>42</v>
      </c>
      <c r="D3" s="221" t="s">
        <v>101</v>
      </c>
      <c r="E3" s="211" t="s">
        <v>68</v>
      </c>
      <c r="F3" s="208" t="s">
        <v>56</v>
      </c>
      <c r="G3" s="210" t="s">
        <v>97</v>
      </c>
      <c r="H3" s="208" t="s">
        <v>43</v>
      </c>
      <c r="I3" s="217">
        <v>1.7</v>
      </c>
      <c r="J3" s="218" t="s">
        <v>120</v>
      </c>
      <c r="K3" s="340">
        <v>7186326.8499999996</v>
      </c>
      <c r="L3" s="219">
        <v>3952479.76</v>
      </c>
      <c r="M3" s="213">
        <v>3233847.09</v>
      </c>
      <c r="N3" s="214">
        <v>0.55000000000000004</v>
      </c>
      <c r="O3" s="215"/>
      <c r="P3" s="215"/>
      <c r="Q3" s="220">
        <v>1000000</v>
      </c>
      <c r="R3" s="220">
        <v>1500000</v>
      </c>
      <c r="S3" s="220">
        <v>1452479.76</v>
      </c>
      <c r="T3" s="220"/>
      <c r="U3" s="220"/>
      <c r="V3" s="220"/>
      <c r="W3" s="220"/>
      <c r="X3" s="340"/>
      <c r="Y3" s="356" t="b">
        <f>L3=SUM(O3:X3)</f>
        <v>1</v>
      </c>
      <c r="Z3" s="357">
        <f>ROUND(L3/K3,4)</f>
        <v>0.55000000000000004</v>
      </c>
      <c r="AA3" s="358" t="b">
        <f>Z3=N3</f>
        <v>1</v>
      </c>
      <c r="AB3" s="358" t="b">
        <f>K3=L3+M3</f>
        <v>1</v>
      </c>
      <c r="AC3" s="349"/>
      <c r="AD3" s="349"/>
      <c r="AE3" s="349"/>
      <c r="AF3" s="349"/>
      <c r="AG3" s="349"/>
      <c r="AH3" s="349"/>
      <c r="AI3" s="349"/>
      <c r="AJ3" s="349"/>
      <c r="AK3" s="324"/>
      <c r="AL3" s="324"/>
      <c r="AM3" s="324"/>
      <c r="AN3" s="324"/>
      <c r="AO3" s="324"/>
      <c r="AP3" s="324"/>
      <c r="AQ3" s="324"/>
      <c r="AR3" s="324"/>
      <c r="AS3" s="324"/>
      <c r="AT3" s="324"/>
      <c r="AU3" s="324"/>
      <c r="AV3" s="324"/>
      <c r="AW3" s="324"/>
      <c r="AX3" s="324"/>
      <c r="AY3" s="324"/>
      <c r="AZ3" s="324"/>
      <c r="BA3" s="324"/>
      <c r="BB3" s="324"/>
      <c r="BC3" s="324"/>
      <c r="BD3" s="324"/>
      <c r="BE3" s="324"/>
      <c r="BF3" s="324"/>
      <c r="BG3" s="324"/>
      <c r="BH3" s="324"/>
      <c r="BI3" s="324"/>
      <c r="BJ3" s="324"/>
      <c r="BK3" s="324"/>
      <c r="BL3" s="324"/>
      <c r="BM3" s="324"/>
      <c r="BN3" s="324"/>
      <c r="BO3" s="324"/>
      <c r="BP3" s="324"/>
      <c r="BQ3" s="324"/>
      <c r="BR3" s="324"/>
      <c r="BS3" s="324"/>
      <c r="BT3" s="324"/>
      <c r="BU3" s="324"/>
      <c r="BV3" s="324"/>
      <c r="BW3" s="324"/>
      <c r="BX3" s="324"/>
      <c r="BY3" s="324"/>
      <c r="BZ3" s="324"/>
      <c r="CA3" s="324"/>
      <c r="CB3" s="324"/>
      <c r="CC3" s="324"/>
      <c r="CD3" s="324"/>
      <c r="CE3" s="324"/>
      <c r="CF3" s="324"/>
      <c r="CG3" s="324"/>
      <c r="CH3" s="324"/>
      <c r="CI3" s="324"/>
      <c r="CJ3" s="324"/>
      <c r="CK3" s="324"/>
      <c r="CL3" s="324"/>
      <c r="CM3" s="324"/>
      <c r="CN3" s="324"/>
      <c r="CO3" s="324"/>
      <c r="CP3" s="324"/>
      <c r="CQ3" s="324"/>
      <c r="CR3" s="324"/>
      <c r="CS3" s="324"/>
      <c r="CT3" s="324"/>
      <c r="CU3" s="324"/>
      <c r="CV3" s="324"/>
      <c r="CW3" s="324"/>
      <c r="CX3" s="324"/>
      <c r="CY3" s="324"/>
      <c r="CZ3" s="324"/>
      <c r="DA3" s="324"/>
      <c r="DB3" s="324"/>
      <c r="DC3" s="324"/>
      <c r="DD3" s="324"/>
      <c r="DE3" s="324"/>
      <c r="DF3" s="324"/>
      <c r="DG3" s="324"/>
      <c r="DH3" s="324"/>
      <c r="DI3" s="324"/>
    </row>
    <row r="4" spans="1:113" s="342" customFormat="1" ht="22.5">
      <c r="A4" s="209">
        <v>2</v>
      </c>
      <c r="B4" s="209" t="s">
        <v>95</v>
      </c>
      <c r="C4" s="243" t="s">
        <v>42</v>
      </c>
      <c r="D4" s="221" t="s">
        <v>102</v>
      </c>
      <c r="E4" s="343" t="s">
        <v>72</v>
      </c>
      <c r="F4" s="209" t="s">
        <v>54</v>
      </c>
      <c r="G4" s="210" t="s">
        <v>99</v>
      </c>
      <c r="H4" s="208" t="s">
        <v>43</v>
      </c>
      <c r="I4" s="217">
        <v>0.49299999999999999</v>
      </c>
      <c r="J4" s="218" t="s">
        <v>148</v>
      </c>
      <c r="K4" s="340">
        <v>3910205.93</v>
      </c>
      <c r="L4" s="219">
        <v>1394465.5</v>
      </c>
      <c r="M4" s="213">
        <v>2515740.4300000002</v>
      </c>
      <c r="N4" s="214">
        <v>0.5</v>
      </c>
      <c r="O4" s="215"/>
      <c r="P4" s="215"/>
      <c r="Q4" s="220">
        <v>809929</v>
      </c>
      <c r="R4" s="220">
        <v>584536.5</v>
      </c>
      <c r="S4" s="220"/>
      <c r="T4" s="220"/>
      <c r="U4" s="220"/>
      <c r="V4" s="220"/>
      <c r="W4" s="220"/>
      <c r="X4" s="340"/>
      <c r="Y4" s="356" t="b">
        <f t="shared" ref="Y4:Y55" si="0">L4=SUM(O4:X4)</f>
        <v>1</v>
      </c>
      <c r="Z4" s="357">
        <f t="shared" ref="Z4:Z55" si="1">ROUND(L4/K4,4)</f>
        <v>0.35659999999999997</v>
      </c>
      <c r="AA4" s="358" t="b">
        <f t="shared" ref="AA4:AA55" si="2">Z4=N4</f>
        <v>0</v>
      </c>
      <c r="AB4" s="358" t="b">
        <f t="shared" ref="AB4:AB55" si="3">K4=L4+M4</f>
        <v>1</v>
      </c>
      <c r="AC4" s="349"/>
      <c r="AD4" s="349"/>
      <c r="AE4" s="349"/>
      <c r="AF4" s="349"/>
      <c r="AG4" s="349"/>
      <c r="AH4" s="349"/>
      <c r="AI4" s="349"/>
      <c r="AJ4" s="349"/>
      <c r="AK4" s="324"/>
      <c r="AL4" s="324"/>
      <c r="AM4" s="324"/>
      <c r="AN4" s="324"/>
      <c r="AO4" s="324"/>
      <c r="AP4" s="324"/>
      <c r="AQ4" s="324"/>
      <c r="AR4" s="324"/>
      <c r="AS4" s="324"/>
      <c r="AT4" s="324"/>
      <c r="AU4" s="324"/>
      <c r="AV4" s="324"/>
      <c r="AW4" s="324"/>
      <c r="AX4" s="324"/>
      <c r="AY4" s="324"/>
      <c r="AZ4" s="324"/>
      <c r="BA4" s="324"/>
      <c r="BB4" s="324"/>
      <c r="BC4" s="324"/>
      <c r="BD4" s="324"/>
      <c r="BE4" s="324"/>
      <c r="BF4" s="324"/>
      <c r="BG4" s="324"/>
      <c r="BH4" s="324"/>
      <c r="BI4" s="324"/>
      <c r="BJ4" s="324"/>
      <c r="BK4" s="324"/>
      <c r="BL4" s="324"/>
      <c r="BM4" s="324"/>
      <c r="BN4" s="324"/>
      <c r="BO4" s="324"/>
      <c r="BP4" s="324"/>
      <c r="BQ4" s="324"/>
      <c r="BR4" s="324"/>
      <c r="BS4" s="324"/>
      <c r="BT4" s="324"/>
      <c r="BU4" s="324"/>
      <c r="BV4" s="324"/>
      <c r="BW4" s="324"/>
      <c r="BX4" s="324"/>
      <c r="BY4" s="324"/>
      <c r="BZ4" s="324"/>
      <c r="CA4" s="324"/>
      <c r="CB4" s="324"/>
      <c r="CC4" s="324"/>
      <c r="CD4" s="324"/>
      <c r="CE4" s="324"/>
      <c r="CF4" s="324"/>
      <c r="CG4" s="324"/>
      <c r="CH4" s="324"/>
      <c r="CI4" s="324"/>
      <c r="CJ4" s="324"/>
      <c r="CK4" s="324"/>
      <c r="CL4" s="324"/>
      <c r="CM4" s="324"/>
      <c r="CN4" s="324"/>
      <c r="CO4" s="324"/>
      <c r="CP4" s="324"/>
      <c r="CQ4" s="324"/>
      <c r="CR4" s="324"/>
      <c r="CS4" s="324"/>
      <c r="CT4" s="324"/>
      <c r="CU4" s="324"/>
      <c r="CV4" s="324"/>
      <c r="CW4" s="324"/>
      <c r="CX4" s="324"/>
      <c r="CY4" s="324"/>
      <c r="CZ4" s="324"/>
      <c r="DA4" s="324"/>
      <c r="DB4" s="324"/>
      <c r="DC4" s="324"/>
      <c r="DD4" s="324"/>
      <c r="DE4" s="324"/>
      <c r="DF4" s="324"/>
      <c r="DG4" s="324"/>
      <c r="DH4" s="324"/>
      <c r="DI4" s="324"/>
    </row>
    <row r="5" spans="1:113" s="342" customFormat="1" ht="22.5">
      <c r="A5" s="209">
        <v>3</v>
      </c>
      <c r="B5" s="209" t="s">
        <v>96</v>
      </c>
      <c r="C5" s="243" t="s">
        <v>42</v>
      </c>
      <c r="D5" s="221" t="s">
        <v>49</v>
      </c>
      <c r="E5" s="211" t="s">
        <v>73</v>
      </c>
      <c r="F5" s="208" t="s">
        <v>48</v>
      </c>
      <c r="G5" s="210" t="s">
        <v>100</v>
      </c>
      <c r="H5" s="208" t="s">
        <v>43</v>
      </c>
      <c r="I5" s="217">
        <v>0.59399999999999997</v>
      </c>
      <c r="J5" s="218" t="s">
        <v>112</v>
      </c>
      <c r="K5" s="340">
        <v>1060500</v>
      </c>
      <c r="L5" s="219">
        <v>583275</v>
      </c>
      <c r="M5" s="213">
        <f>K5-L5</f>
        <v>477225</v>
      </c>
      <c r="N5" s="214">
        <v>0.55000000000000004</v>
      </c>
      <c r="O5" s="215"/>
      <c r="P5" s="215"/>
      <c r="Q5" s="220">
        <v>38500</v>
      </c>
      <c r="R5" s="220">
        <v>269500</v>
      </c>
      <c r="S5" s="220">
        <v>275275</v>
      </c>
      <c r="T5" s="220"/>
      <c r="U5" s="220"/>
      <c r="V5" s="220"/>
      <c r="W5" s="220"/>
      <c r="X5" s="340"/>
      <c r="Y5" s="356" t="b">
        <f t="shared" si="0"/>
        <v>1</v>
      </c>
      <c r="Z5" s="357">
        <f t="shared" si="1"/>
        <v>0.55000000000000004</v>
      </c>
      <c r="AA5" s="358" t="b">
        <f t="shared" si="2"/>
        <v>1</v>
      </c>
      <c r="AB5" s="358" t="b">
        <f t="shared" si="3"/>
        <v>1</v>
      </c>
      <c r="AC5" s="349"/>
      <c r="AD5" s="349"/>
      <c r="AE5" s="349"/>
      <c r="AF5" s="349"/>
      <c r="AG5" s="349"/>
      <c r="AH5" s="349"/>
      <c r="AI5" s="349"/>
      <c r="AJ5" s="349"/>
      <c r="AK5" s="324"/>
      <c r="AL5" s="324"/>
      <c r="AM5" s="324"/>
      <c r="AN5" s="324"/>
      <c r="AO5" s="324"/>
      <c r="AP5" s="324"/>
      <c r="AQ5" s="324"/>
      <c r="AR5" s="324"/>
      <c r="AS5" s="324"/>
      <c r="AT5" s="324"/>
      <c r="AU5" s="324"/>
      <c r="AV5" s="324"/>
      <c r="AW5" s="324"/>
      <c r="AX5" s="324"/>
      <c r="AY5" s="324"/>
      <c r="AZ5" s="324"/>
      <c r="BA5" s="324"/>
      <c r="BB5" s="324"/>
      <c r="BC5" s="324"/>
      <c r="BD5" s="324"/>
      <c r="BE5" s="324"/>
      <c r="BF5" s="324"/>
      <c r="BG5" s="324"/>
      <c r="BH5" s="324"/>
      <c r="BI5" s="324"/>
      <c r="BJ5" s="324"/>
      <c r="BK5" s="324"/>
      <c r="BL5" s="324"/>
      <c r="BM5" s="324"/>
      <c r="BN5" s="324"/>
      <c r="BO5" s="324"/>
      <c r="BP5" s="324"/>
      <c r="BQ5" s="324"/>
      <c r="BR5" s="324"/>
      <c r="BS5" s="324"/>
      <c r="BT5" s="324"/>
      <c r="BU5" s="324"/>
      <c r="BV5" s="324"/>
      <c r="BW5" s="324"/>
      <c r="BX5" s="324"/>
      <c r="BY5" s="324"/>
      <c r="BZ5" s="324"/>
      <c r="CA5" s="324"/>
      <c r="CB5" s="324"/>
      <c r="CC5" s="324"/>
      <c r="CD5" s="324"/>
      <c r="CE5" s="324"/>
      <c r="CF5" s="324"/>
      <c r="CG5" s="324"/>
      <c r="CH5" s="324"/>
      <c r="CI5" s="324"/>
      <c r="CJ5" s="324"/>
      <c r="CK5" s="324"/>
      <c r="CL5" s="324"/>
      <c r="CM5" s="324"/>
      <c r="CN5" s="324"/>
      <c r="CO5" s="324"/>
      <c r="CP5" s="324"/>
      <c r="CQ5" s="324"/>
      <c r="CR5" s="324"/>
      <c r="CS5" s="324"/>
      <c r="CT5" s="324"/>
      <c r="CU5" s="324"/>
      <c r="CV5" s="324"/>
      <c r="CW5" s="324"/>
      <c r="CX5" s="324"/>
      <c r="CY5" s="324"/>
      <c r="CZ5" s="324"/>
      <c r="DA5" s="324"/>
      <c r="DB5" s="324"/>
      <c r="DC5" s="324"/>
      <c r="DD5" s="324"/>
      <c r="DE5" s="324"/>
      <c r="DF5" s="324"/>
      <c r="DG5" s="324"/>
      <c r="DH5" s="324"/>
      <c r="DI5" s="324"/>
    </row>
    <row r="6" spans="1:113" s="327" customFormat="1" ht="22.5">
      <c r="A6" s="209">
        <v>4</v>
      </c>
      <c r="B6" s="209" t="s">
        <v>104</v>
      </c>
      <c r="C6" s="243" t="s">
        <v>42</v>
      </c>
      <c r="D6" s="341" t="s">
        <v>106</v>
      </c>
      <c r="E6" s="262" t="s">
        <v>71</v>
      </c>
      <c r="F6" s="209" t="s">
        <v>54</v>
      </c>
      <c r="G6" s="210" t="s">
        <v>108</v>
      </c>
      <c r="H6" s="208" t="s">
        <v>44</v>
      </c>
      <c r="I6" s="217">
        <v>0.98199999999999998</v>
      </c>
      <c r="J6" s="218" t="s">
        <v>149</v>
      </c>
      <c r="K6" s="340">
        <f>L6+M6</f>
        <v>6441389.5</v>
      </c>
      <c r="L6" s="219">
        <f>Q6+R6</f>
        <v>3220694</v>
      </c>
      <c r="M6" s="213">
        <v>3220695.5</v>
      </c>
      <c r="N6" s="214">
        <v>0.5</v>
      </c>
      <c r="O6" s="215"/>
      <c r="P6" s="215"/>
      <c r="Q6" s="220">
        <v>2388263.5</v>
      </c>
      <c r="R6" s="220">
        <v>832430.5</v>
      </c>
      <c r="S6" s="220"/>
      <c r="T6" s="220"/>
      <c r="U6" s="220"/>
      <c r="V6" s="220"/>
      <c r="W6" s="220"/>
      <c r="X6" s="220"/>
      <c r="Y6" s="356" t="b">
        <f t="shared" si="0"/>
        <v>1</v>
      </c>
      <c r="Z6" s="357">
        <f t="shared" si="1"/>
        <v>0.5</v>
      </c>
      <c r="AA6" s="358" t="b">
        <f t="shared" si="2"/>
        <v>1</v>
      </c>
      <c r="AB6" s="358" t="b">
        <f t="shared" si="3"/>
        <v>1</v>
      </c>
      <c r="AC6" s="349"/>
      <c r="AD6" s="349"/>
      <c r="AE6" s="349"/>
      <c r="AF6" s="349"/>
      <c r="AG6" s="349"/>
      <c r="AH6" s="349"/>
      <c r="AI6" s="349"/>
      <c r="AJ6" s="349"/>
    </row>
    <row r="7" spans="1:113" s="327" customFormat="1" ht="39" customHeight="1">
      <c r="A7" s="209">
        <v>5</v>
      </c>
      <c r="B7" s="209" t="s">
        <v>103</v>
      </c>
      <c r="C7" s="243" t="s">
        <v>42</v>
      </c>
      <c r="D7" s="221" t="s">
        <v>124</v>
      </c>
      <c r="E7" s="211">
        <v>2476011</v>
      </c>
      <c r="F7" s="208" t="s">
        <v>67</v>
      </c>
      <c r="G7" s="210" t="s">
        <v>107</v>
      </c>
      <c r="H7" s="208" t="s">
        <v>43</v>
      </c>
      <c r="I7" s="217">
        <v>1.41</v>
      </c>
      <c r="J7" s="218" t="s">
        <v>114</v>
      </c>
      <c r="K7" s="340">
        <v>9553370.5</v>
      </c>
      <c r="L7" s="219">
        <f>Q7+R7+S7</f>
        <v>4776685.25</v>
      </c>
      <c r="M7" s="213">
        <f>K7-L7</f>
        <v>4776685.25</v>
      </c>
      <c r="N7" s="214">
        <v>0.5</v>
      </c>
      <c r="O7" s="247"/>
      <c r="P7" s="247"/>
      <c r="Q7" s="261">
        <v>1000000</v>
      </c>
      <c r="R7" s="261"/>
      <c r="S7" s="220">
        <v>3776685.25</v>
      </c>
      <c r="T7" s="261"/>
      <c r="U7" s="261"/>
      <c r="V7" s="261"/>
      <c r="W7" s="261"/>
      <c r="X7" s="261"/>
      <c r="Y7" s="356" t="b">
        <f t="shared" si="0"/>
        <v>1</v>
      </c>
      <c r="Z7" s="357">
        <f t="shared" si="1"/>
        <v>0.5</v>
      </c>
      <c r="AA7" s="358" t="b">
        <f t="shared" si="2"/>
        <v>1</v>
      </c>
      <c r="AB7" s="358" t="b">
        <f t="shared" si="3"/>
        <v>1</v>
      </c>
      <c r="AD7" s="349"/>
      <c r="AE7" s="349"/>
      <c r="AF7" s="349"/>
      <c r="AG7" s="349"/>
      <c r="AH7" s="349"/>
    </row>
    <row r="8" spans="1:113" s="327" customFormat="1" ht="33.6" customHeight="1">
      <c r="A8" s="209">
        <v>6</v>
      </c>
      <c r="B8" s="209" t="s">
        <v>105</v>
      </c>
      <c r="C8" s="243" t="s">
        <v>42</v>
      </c>
      <c r="D8" s="221" t="s">
        <v>45</v>
      </c>
      <c r="E8" s="262" t="s">
        <v>69</v>
      </c>
      <c r="F8" s="209" t="s">
        <v>47</v>
      </c>
      <c r="G8" s="210" t="s">
        <v>109</v>
      </c>
      <c r="H8" s="208" t="s">
        <v>43</v>
      </c>
      <c r="I8" s="217">
        <v>4.0910000000000002</v>
      </c>
      <c r="J8" s="218" t="s">
        <v>116</v>
      </c>
      <c r="K8" s="340">
        <v>9410119</v>
      </c>
      <c r="L8" s="219">
        <v>4705059.5</v>
      </c>
      <c r="M8" s="213">
        <f>K8-L8</f>
        <v>4705059.5</v>
      </c>
      <c r="N8" s="214">
        <v>0.5</v>
      </c>
      <c r="O8" s="247"/>
      <c r="P8" s="247"/>
      <c r="Q8" s="261">
        <v>215937.5</v>
      </c>
      <c r="R8" s="261">
        <v>529840</v>
      </c>
      <c r="S8" s="261">
        <v>827705.5</v>
      </c>
      <c r="T8" s="261">
        <v>1092471</v>
      </c>
      <c r="U8" s="261">
        <v>1011161.5</v>
      </c>
      <c r="V8" s="261">
        <v>1027944</v>
      </c>
      <c r="W8" s="261"/>
      <c r="X8" s="261"/>
      <c r="Y8" s="356" t="b">
        <f t="shared" si="0"/>
        <v>1</v>
      </c>
      <c r="Z8" s="357">
        <f t="shared" si="1"/>
        <v>0.5</v>
      </c>
      <c r="AA8" s="358" t="b">
        <f t="shared" si="2"/>
        <v>1</v>
      </c>
      <c r="AB8" s="358" t="b">
        <f t="shared" si="3"/>
        <v>1</v>
      </c>
      <c r="AD8" s="349"/>
      <c r="AE8" s="349"/>
      <c r="AF8" s="349"/>
      <c r="AG8" s="349"/>
      <c r="AH8" s="349"/>
    </row>
    <row r="9" spans="1:113" s="327" customFormat="1" ht="33.6" customHeight="1">
      <c r="A9" s="209">
        <v>7</v>
      </c>
      <c r="B9" s="209" t="s">
        <v>110</v>
      </c>
      <c r="C9" s="243" t="s">
        <v>42</v>
      </c>
      <c r="D9" s="221" t="s">
        <v>125</v>
      </c>
      <c r="E9" s="211" t="s">
        <v>70</v>
      </c>
      <c r="F9" s="208" t="s">
        <v>58</v>
      </c>
      <c r="G9" s="210" t="s">
        <v>111</v>
      </c>
      <c r="H9" s="208" t="s">
        <v>44</v>
      </c>
      <c r="I9" s="217">
        <v>3.802</v>
      </c>
      <c r="J9" s="218" t="s">
        <v>117</v>
      </c>
      <c r="K9" s="340">
        <f>L9+M9</f>
        <v>3292495.6</v>
      </c>
      <c r="L9" s="219">
        <f>Q9+R9</f>
        <v>1646247</v>
      </c>
      <c r="M9" s="213">
        <v>1646248.6</v>
      </c>
      <c r="N9" s="214">
        <v>0.5</v>
      </c>
      <c r="O9" s="247"/>
      <c r="P9" s="247"/>
      <c r="Q9" s="261">
        <v>900000</v>
      </c>
      <c r="R9" s="261">
        <v>746247</v>
      </c>
      <c r="S9" s="261"/>
      <c r="T9" s="261"/>
      <c r="U9" s="261"/>
      <c r="V9" s="261"/>
      <c r="W9" s="261"/>
      <c r="X9" s="261"/>
      <c r="Y9" s="356" t="b">
        <f t="shared" si="0"/>
        <v>1</v>
      </c>
      <c r="Z9" s="357">
        <f t="shared" si="1"/>
        <v>0.5</v>
      </c>
      <c r="AA9" s="358" t="b">
        <f t="shared" si="2"/>
        <v>1</v>
      </c>
      <c r="AB9" s="358" t="b">
        <f t="shared" si="3"/>
        <v>1</v>
      </c>
      <c r="AD9" s="349"/>
      <c r="AE9" s="349"/>
      <c r="AF9" s="349"/>
      <c r="AG9" s="349"/>
      <c r="AH9" s="349"/>
    </row>
    <row r="10" spans="1:113" s="327" customFormat="1" ht="22.5">
      <c r="A10" s="209">
        <v>8</v>
      </c>
      <c r="B10" s="209" t="s">
        <v>94</v>
      </c>
      <c r="C10" s="243" t="s">
        <v>42</v>
      </c>
      <c r="D10" s="221" t="s">
        <v>126</v>
      </c>
      <c r="E10" s="262" t="s">
        <v>63</v>
      </c>
      <c r="F10" s="209" t="s">
        <v>64</v>
      </c>
      <c r="G10" s="210" t="s">
        <v>98</v>
      </c>
      <c r="H10" s="208" t="s">
        <v>43</v>
      </c>
      <c r="I10" s="217">
        <v>1.9610000000000001</v>
      </c>
      <c r="J10" s="218" t="s">
        <v>150</v>
      </c>
      <c r="K10" s="219">
        <v>11404747.34</v>
      </c>
      <c r="L10" s="219">
        <v>5702373.6699999999</v>
      </c>
      <c r="M10" s="213">
        <f>K10-L10</f>
        <v>5702373.6699999999</v>
      </c>
      <c r="N10" s="214">
        <v>0.5</v>
      </c>
      <c r="O10" s="247"/>
      <c r="P10" s="247"/>
      <c r="Q10" s="261">
        <v>3007377.4</v>
      </c>
      <c r="R10" s="261">
        <f>L10-Q10</f>
        <v>2694996.27</v>
      </c>
      <c r="S10" s="261"/>
      <c r="T10" s="261"/>
      <c r="U10" s="261"/>
      <c r="V10" s="261"/>
      <c r="W10" s="261"/>
      <c r="X10" s="261"/>
      <c r="Y10" s="356" t="b">
        <f t="shared" si="0"/>
        <v>1</v>
      </c>
      <c r="Z10" s="357">
        <f t="shared" si="1"/>
        <v>0.5</v>
      </c>
      <c r="AA10" s="358" t="b">
        <f t="shared" si="2"/>
        <v>1</v>
      </c>
      <c r="AB10" s="358" t="b">
        <f t="shared" si="3"/>
        <v>1</v>
      </c>
      <c r="AD10" s="349"/>
      <c r="AF10" s="349"/>
      <c r="AG10" s="349"/>
      <c r="AH10" s="349"/>
    </row>
    <row r="11" spans="1:113" s="327" customFormat="1" ht="22.5">
      <c r="A11" s="209">
        <v>9</v>
      </c>
      <c r="B11" s="209" t="s">
        <v>187</v>
      </c>
      <c r="C11" s="243" t="s">
        <v>42</v>
      </c>
      <c r="D11" s="221" t="s">
        <v>188</v>
      </c>
      <c r="E11" s="262" t="s">
        <v>189</v>
      </c>
      <c r="F11" s="209" t="s">
        <v>50</v>
      </c>
      <c r="G11" s="210" t="s">
        <v>190</v>
      </c>
      <c r="H11" s="208" t="s">
        <v>44</v>
      </c>
      <c r="I11" s="217">
        <v>1.411</v>
      </c>
      <c r="J11" s="218" t="s">
        <v>191</v>
      </c>
      <c r="K11" s="359">
        <v>6627090</v>
      </c>
      <c r="L11" s="219">
        <v>2779413</v>
      </c>
      <c r="M11" s="213">
        <v>3847677</v>
      </c>
      <c r="N11" s="214">
        <v>0.5</v>
      </c>
      <c r="O11" s="247"/>
      <c r="P11" s="247"/>
      <c r="Q11" s="261"/>
      <c r="R11" s="261">
        <v>1500000</v>
      </c>
      <c r="S11" s="261">
        <v>1279413</v>
      </c>
      <c r="T11" s="261"/>
      <c r="U11" s="261"/>
      <c r="V11" s="261"/>
      <c r="W11" s="261"/>
      <c r="X11" s="261"/>
      <c r="Y11" s="356" t="b">
        <f t="shared" si="0"/>
        <v>1</v>
      </c>
      <c r="Z11" s="357">
        <f t="shared" si="1"/>
        <v>0.4194</v>
      </c>
      <c r="AA11" s="358" t="b">
        <f t="shared" si="2"/>
        <v>0</v>
      </c>
      <c r="AB11" s="358" t="b">
        <f t="shared" si="3"/>
        <v>1</v>
      </c>
      <c r="AD11" s="349"/>
    </row>
    <row r="12" spans="1:113" s="355" customFormat="1" ht="22.5">
      <c r="A12" s="209">
        <v>10</v>
      </c>
      <c r="B12" s="209" t="s">
        <v>192</v>
      </c>
      <c r="C12" s="243" t="s">
        <v>42</v>
      </c>
      <c r="D12" s="221" t="s">
        <v>193</v>
      </c>
      <c r="E12" s="262" t="s">
        <v>194</v>
      </c>
      <c r="F12" s="353" t="s">
        <v>53</v>
      </c>
      <c r="G12" s="210" t="s">
        <v>195</v>
      </c>
      <c r="H12" s="354" t="s">
        <v>43</v>
      </c>
      <c r="I12" s="217">
        <v>0.80200000000000005</v>
      </c>
      <c r="J12" s="218" t="s">
        <v>196</v>
      </c>
      <c r="K12" s="219">
        <v>5594542</v>
      </c>
      <c r="L12" s="219">
        <v>2797271</v>
      </c>
      <c r="M12" s="213">
        <v>2797271</v>
      </c>
      <c r="N12" s="214">
        <v>0.5</v>
      </c>
      <c r="O12" s="247"/>
      <c r="P12" s="247"/>
      <c r="Q12" s="261"/>
      <c r="R12" s="261">
        <v>1341709.5</v>
      </c>
      <c r="S12" s="261">
        <v>1455561.5</v>
      </c>
      <c r="T12" s="261"/>
      <c r="U12" s="261"/>
      <c r="V12" s="261"/>
      <c r="W12" s="261"/>
      <c r="X12" s="261"/>
      <c r="Y12" s="356" t="b">
        <f t="shared" si="0"/>
        <v>1</v>
      </c>
      <c r="Z12" s="357">
        <f t="shared" si="1"/>
        <v>0.5</v>
      </c>
      <c r="AA12" s="358" t="b">
        <f t="shared" si="2"/>
        <v>1</v>
      </c>
      <c r="AB12" s="358" t="b">
        <f t="shared" si="3"/>
        <v>1</v>
      </c>
      <c r="AD12" s="325"/>
      <c r="AF12" s="325"/>
      <c r="AG12" s="325"/>
      <c r="AH12" s="325"/>
    </row>
    <row r="13" spans="1:113" s="355" customFormat="1" ht="22.5">
      <c r="A13" s="209">
        <v>11</v>
      </c>
      <c r="B13" s="209" t="s">
        <v>197</v>
      </c>
      <c r="C13" s="243" t="s">
        <v>42</v>
      </c>
      <c r="D13" s="221" t="s">
        <v>198</v>
      </c>
      <c r="E13" s="262">
        <v>2406072</v>
      </c>
      <c r="F13" s="353" t="s">
        <v>47</v>
      </c>
      <c r="G13" s="210" t="s">
        <v>199</v>
      </c>
      <c r="H13" s="354" t="s">
        <v>43</v>
      </c>
      <c r="I13" s="217">
        <v>0.51500000000000001</v>
      </c>
      <c r="J13" s="218" t="s">
        <v>200</v>
      </c>
      <c r="K13" s="219">
        <v>2181855.2000000002</v>
      </c>
      <c r="L13" s="219">
        <v>885439</v>
      </c>
      <c r="M13" s="213">
        <v>1296416.2000000002</v>
      </c>
      <c r="N13" s="214">
        <v>0.5</v>
      </c>
      <c r="O13" s="247"/>
      <c r="P13" s="247"/>
      <c r="Q13" s="261"/>
      <c r="R13" s="261">
        <v>34440</v>
      </c>
      <c r="S13" s="261">
        <v>850999</v>
      </c>
      <c r="T13" s="261"/>
      <c r="U13" s="261"/>
      <c r="V13" s="261"/>
      <c r="W13" s="261"/>
      <c r="X13" s="261"/>
      <c r="Y13" s="356" t="b">
        <f t="shared" si="0"/>
        <v>1</v>
      </c>
      <c r="Z13" s="357">
        <f t="shared" si="1"/>
        <v>0.40579999999999999</v>
      </c>
      <c r="AA13" s="358" t="b">
        <f t="shared" si="2"/>
        <v>0</v>
      </c>
      <c r="AB13" s="358" t="b">
        <f t="shared" si="3"/>
        <v>1</v>
      </c>
      <c r="AD13" s="325"/>
      <c r="AF13" s="325"/>
      <c r="AG13" s="325"/>
      <c r="AH13" s="325"/>
    </row>
    <row r="14" spans="1:113" s="355" customFormat="1" ht="22.5">
      <c r="A14" s="209">
        <v>12</v>
      </c>
      <c r="B14" s="209" t="s">
        <v>241</v>
      </c>
      <c r="C14" s="243" t="s">
        <v>42</v>
      </c>
      <c r="D14" s="221" t="s">
        <v>242</v>
      </c>
      <c r="E14" s="262" t="s">
        <v>243</v>
      </c>
      <c r="F14" s="353" t="s">
        <v>57</v>
      </c>
      <c r="G14" s="210" t="s">
        <v>244</v>
      </c>
      <c r="H14" s="354" t="s">
        <v>44</v>
      </c>
      <c r="I14" s="217">
        <v>1.3</v>
      </c>
      <c r="J14" s="218" t="s">
        <v>245</v>
      </c>
      <c r="K14" s="219">
        <v>18516788.879999999</v>
      </c>
      <c r="L14" s="219">
        <v>8130300</v>
      </c>
      <c r="M14" s="213">
        <v>10386488.880000001</v>
      </c>
      <c r="N14" s="214">
        <v>0.5</v>
      </c>
      <c r="O14" s="247"/>
      <c r="P14" s="247"/>
      <c r="Q14" s="261"/>
      <c r="R14" s="261">
        <v>2750000</v>
      </c>
      <c r="S14" s="261">
        <v>5380300</v>
      </c>
      <c r="T14" s="261"/>
      <c r="U14" s="261"/>
      <c r="V14" s="261"/>
      <c r="W14" s="261"/>
      <c r="X14" s="261"/>
      <c r="Y14" s="356" t="b">
        <f t="shared" si="0"/>
        <v>1</v>
      </c>
      <c r="Z14" s="357">
        <f t="shared" si="1"/>
        <v>0.43909999999999999</v>
      </c>
      <c r="AA14" s="358" t="b">
        <f t="shared" si="2"/>
        <v>0</v>
      </c>
      <c r="AB14" s="358" t="b">
        <f t="shared" si="3"/>
        <v>1</v>
      </c>
      <c r="AD14" s="325"/>
      <c r="AF14" s="325"/>
      <c r="AG14" s="325"/>
      <c r="AH14" s="325"/>
    </row>
    <row r="15" spans="1:113" s="327" customFormat="1" ht="22.5">
      <c r="A15" s="209">
        <v>13</v>
      </c>
      <c r="B15" s="209" t="s">
        <v>201</v>
      </c>
      <c r="C15" s="243" t="s">
        <v>42</v>
      </c>
      <c r="D15" s="221" t="s">
        <v>202</v>
      </c>
      <c r="E15" s="262" t="s">
        <v>72</v>
      </c>
      <c r="F15" s="353" t="s">
        <v>54</v>
      </c>
      <c r="G15" s="210" t="s">
        <v>203</v>
      </c>
      <c r="H15" s="354" t="s">
        <v>43</v>
      </c>
      <c r="I15" s="217">
        <v>0.63200000000000001</v>
      </c>
      <c r="J15" s="218" t="s">
        <v>204</v>
      </c>
      <c r="K15" s="359">
        <v>5398099.6799999997</v>
      </c>
      <c r="L15" s="219">
        <v>2131990.5</v>
      </c>
      <c r="M15" s="213">
        <v>3266109.18</v>
      </c>
      <c r="N15" s="214">
        <v>0.5</v>
      </c>
      <c r="O15" s="247"/>
      <c r="P15" s="247"/>
      <c r="Q15" s="261"/>
      <c r="R15" s="261">
        <v>1595042</v>
      </c>
      <c r="S15" s="261">
        <v>536948.5</v>
      </c>
      <c r="T15" s="261"/>
      <c r="U15" s="261"/>
      <c r="V15" s="261"/>
      <c r="W15" s="261"/>
      <c r="X15" s="261"/>
      <c r="Y15" s="356" t="b">
        <f t="shared" si="0"/>
        <v>1</v>
      </c>
      <c r="Z15" s="357">
        <f t="shared" si="1"/>
        <v>0.39500000000000002</v>
      </c>
      <c r="AA15" s="358" t="b">
        <f t="shared" si="2"/>
        <v>0</v>
      </c>
      <c r="AB15" s="358" t="b">
        <f t="shared" si="3"/>
        <v>1</v>
      </c>
      <c r="AD15" s="349"/>
    </row>
    <row r="16" spans="1:113" s="327" customFormat="1" ht="11.25">
      <c r="A16" s="209">
        <v>14</v>
      </c>
      <c r="B16" s="209" t="s">
        <v>205</v>
      </c>
      <c r="C16" s="243" t="s">
        <v>42</v>
      </c>
      <c r="D16" s="221" t="s">
        <v>106</v>
      </c>
      <c r="E16" s="262" t="s">
        <v>71</v>
      </c>
      <c r="F16" s="353" t="s">
        <v>54</v>
      </c>
      <c r="G16" s="210" t="s">
        <v>206</v>
      </c>
      <c r="H16" s="354" t="s">
        <v>44</v>
      </c>
      <c r="I16" s="217">
        <v>0.64700000000000002</v>
      </c>
      <c r="J16" s="218" t="s">
        <v>207</v>
      </c>
      <c r="K16" s="359">
        <v>2989190.81</v>
      </c>
      <c r="L16" s="219">
        <v>1494595.4</v>
      </c>
      <c r="M16" s="213">
        <v>1494595.4100000001</v>
      </c>
      <c r="N16" s="214">
        <v>0.5</v>
      </c>
      <c r="O16" s="247"/>
      <c r="P16" s="247"/>
      <c r="Q16" s="261"/>
      <c r="R16" s="261">
        <v>747297.7</v>
      </c>
      <c r="S16" s="261">
        <v>747297.7</v>
      </c>
      <c r="T16" s="261"/>
      <c r="U16" s="261"/>
      <c r="V16" s="261"/>
      <c r="W16" s="261"/>
      <c r="X16" s="261"/>
      <c r="Y16" s="356" t="b">
        <f t="shared" si="0"/>
        <v>1</v>
      </c>
      <c r="Z16" s="357">
        <f t="shared" si="1"/>
        <v>0.5</v>
      </c>
      <c r="AA16" s="358" t="b">
        <f t="shared" si="2"/>
        <v>1</v>
      </c>
      <c r="AB16" s="358" t="b">
        <f t="shared" si="3"/>
        <v>1</v>
      </c>
      <c r="AD16" s="349"/>
    </row>
    <row r="17" spans="1:30" s="327" customFormat="1" ht="22.5">
      <c r="A17" s="209">
        <v>15</v>
      </c>
      <c r="B17" s="209" t="s">
        <v>208</v>
      </c>
      <c r="C17" s="243" t="s">
        <v>42</v>
      </c>
      <c r="D17" s="221" t="s">
        <v>209</v>
      </c>
      <c r="E17" s="262" t="s">
        <v>210</v>
      </c>
      <c r="F17" s="353" t="s">
        <v>48</v>
      </c>
      <c r="G17" s="210" t="s">
        <v>211</v>
      </c>
      <c r="H17" s="354" t="s">
        <v>212</v>
      </c>
      <c r="I17" s="217">
        <v>1.72</v>
      </c>
      <c r="J17" s="218" t="s">
        <v>200</v>
      </c>
      <c r="K17" s="359">
        <v>1932030.12</v>
      </c>
      <c r="L17" s="219">
        <v>1062616.56</v>
      </c>
      <c r="M17" s="213">
        <v>869413.56</v>
      </c>
      <c r="N17" s="214">
        <v>0.55000000000000004</v>
      </c>
      <c r="O17" s="247"/>
      <c r="P17" s="247"/>
      <c r="Q17" s="261"/>
      <c r="R17" s="261">
        <v>341619.85000000003</v>
      </c>
      <c r="S17" s="261">
        <v>720996.71</v>
      </c>
      <c r="T17" s="261"/>
      <c r="U17" s="261"/>
      <c r="V17" s="261"/>
      <c r="W17" s="261"/>
      <c r="X17" s="261"/>
      <c r="Y17" s="356" t="b">
        <f t="shared" si="0"/>
        <v>1</v>
      </c>
      <c r="Z17" s="357">
        <f t="shared" si="1"/>
        <v>0.55000000000000004</v>
      </c>
      <c r="AA17" s="358" t="b">
        <f t="shared" si="2"/>
        <v>1</v>
      </c>
      <c r="AB17" s="358" t="b">
        <f t="shared" si="3"/>
        <v>1</v>
      </c>
      <c r="AD17" s="349"/>
    </row>
    <row r="18" spans="1:30" s="327" customFormat="1" ht="22.5">
      <c r="A18" s="209">
        <v>16</v>
      </c>
      <c r="B18" s="209" t="s">
        <v>213</v>
      </c>
      <c r="C18" s="243" t="s">
        <v>42</v>
      </c>
      <c r="D18" s="221" t="s">
        <v>214</v>
      </c>
      <c r="E18" s="262" t="s">
        <v>215</v>
      </c>
      <c r="F18" s="353" t="s">
        <v>46</v>
      </c>
      <c r="G18" s="210" t="s">
        <v>216</v>
      </c>
      <c r="H18" s="354" t="s">
        <v>43</v>
      </c>
      <c r="I18" s="217">
        <v>0.503</v>
      </c>
      <c r="J18" s="218" t="s">
        <v>196</v>
      </c>
      <c r="K18" s="359">
        <v>1756200</v>
      </c>
      <c r="L18" s="219">
        <v>756216</v>
      </c>
      <c r="M18" s="213">
        <v>999984</v>
      </c>
      <c r="N18" s="214">
        <v>0.5</v>
      </c>
      <c r="O18" s="247"/>
      <c r="P18" s="247"/>
      <c r="Q18" s="261"/>
      <c r="R18" s="261">
        <v>506765</v>
      </c>
      <c r="S18" s="261">
        <v>249451</v>
      </c>
      <c r="T18" s="261"/>
      <c r="U18" s="261"/>
      <c r="V18" s="261"/>
      <c r="W18" s="261"/>
      <c r="X18" s="261"/>
      <c r="Y18" s="356" t="b">
        <f t="shared" si="0"/>
        <v>1</v>
      </c>
      <c r="Z18" s="357">
        <f t="shared" si="1"/>
        <v>0.43059999999999998</v>
      </c>
      <c r="AA18" s="358" t="b">
        <f t="shared" si="2"/>
        <v>0</v>
      </c>
      <c r="AB18" s="358" t="b">
        <f t="shared" si="3"/>
        <v>1</v>
      </c>
      <c r="AD18" s="349"/>
    </row>
    <row r="19" spans="1:30" s="327" customFormat="1" ht="11.25">
      <c r="A19" s="209">
        <v>17</v>
      </c>
      <c r="B19" s="209" t="s">
        <v>217</v>
      </c>
      <c r="C19" s="243" t="s">
        <v>42</v>
      </c>
      <c r="D19" s="221" t="s">
        <v>218</v>
      </c>
      <c r="E19" s="262" t="s">
        <v>219</v>
      </c>
      <c r="F19" s="353" t="s">
        <v>52</v>
      </c>
      <c r="G19" s="210" t="s">
        <v>220</v>
      </c>
      <c r="H19" s="354" t="s">
        <v>44</v>
      </c>
      <c r="I19" s="217">
        <v>0.57799999999999996</v>
      </c>
      <c r="J19" s="218" t="s">
        <v>221</v>
      </c>
      <c r="K19" s="359">
        <v>2828979.86</v>
      </c>
      <c r="L19" s="219">
        <v>1414489.93</v>
      </c>
      <c r="M19" s="213">
        <v>1414489.93</v>
      </c>
      <c r="N19" s="214">
        <v>0.5</v>
      </c>
      <c r="O19" s="247"/>
      <c r="P19" s="247"/>
      <c r="Q19" s="261"/>
      <c r="R19" s="261">
        <v>627326.5</v>
      </c>
      <c r="S19" s="261">
        <v>787163.43</v>
      </c>
      <c r="T19" s="261"/>
      <c r="U19" s="261"/>
      <c r="V19" s="261"/>
      <c r="W19" s="261"/>
      <c r="X19" s="261"/>
      <c r="Y19" s="356" t="b">
        <f t="shared" si="0"/>
        <v>1</v>
      </c>
      <c r="Z19" s="357">
        <f t="shared" si="1"/>
        <v>0.5</v>
      </c>
      <c r="AA19" s="358" t="b">
        <f t="shared" si="2"/>
        <v>1</v>
      </c>
      <c r="AB19" s="358" t="b">
        <f t="shared" si="3"/>
        <v>1</v>
      </c>
      <c r="AD19" s="349"/>
    </row>
    <row r="20" spans="1:30" s="327" customFormat="1" ht="22.5">
      <c r="A20" s="209">
        <v>18</v>
      </c>
      <c r="B20" s="209" t="s">
        <v>222</v>
      </c>
      <c r="C20" s="243" t="s">
        <v>42</v>
      </c>
      <c r="D20" s="221" t="s">
        <v>223</v>
      </c>
      <c r="E20" s="262" t="s">
        <v>224</v>
      </c>
      <c r="F20" s="353" t="s">
        <v>130</v>
      </c>
      <c r="G20" s="210" t="s">
        <v>225</v>
      </c>
      <c r="H20" s="354" t="s">
        <v>44</v>
      </c>
      <c r="I20" s="217">
        <v>0.49299999999999999</v>
      </c>
      <c r="J20" s="218" t="s">
        <v>226</v>
      </c>
      <c r="K20" s="359">
        <v>2266360</v>
      </c>
      <c r="L20" s="219">
        <v>1133180</v>
      </c>
      <c r="M20" s="213">
        <v>1133180</v>
      </c>
      <c r="N20" s="214">
        <v>0.5</v>
      </c>
      <c r="O20" s="247"/>
      <c r="P20" s="247"/>
      <c r="Q20" s="261"/>
      <c r="R20" s="261">
        <v>566590</v>
      </c>
      <c r="S20" s="261">
        <v>566590</v>
      </c>
      <c r="T20" s="261"/>
      <c r="U20" s="261"/>
      <c r="V20" s="261"/>
      <c r="W20" s="261"/>
      <c r="X20" s="261"/>
      <c r="Y20" s="356" t="b">
        <f t="shared" si="0"/>
        <v>1</v>
      </c>
      <c r="Z20" s="357">
        <f t="shared" si="1"/>
        <v>0.5</v>
      </c>
      <c r="AA20" s="358" t="b">
        <f t="shared" si="2"/>
        <v>1</v>
      </c>
      <c r="AB20" s="358" t="b">
        <f t="shared" si="3"/>
        <v>1</v>
      </c>
      <c r="AD20" s="349"/>
    </row>
    <row r="21" spans="1:30" s="327" customFormat="1" ht="22.5">
      <c r="A21" s="209">
        <v>19</v>
      </c>
      <c r="B21" s="209" t="s">
        <v>227</v>
      </c>
      <c r="C21" s="243" t="s">
        <v>42</v>
      </c>
      <c r="D21" s="221" t="s">
        <v>228</v>
      </c>
      <c r="E21" s="262" t="s">
        <v>229</v>
      </c>
      <c r="F21" s="353" t="s">
        <v>60</v>
      </c>
      <c r="G21" s="210" t="s">
        <v>230</v>
      </c>
      <c r="H21" s="354" t="s">
        <v>43</v>
      </c>
      <c r="I21" s="217">
        <v>1.665</v>
      </c>
      <c r="J21" s="218" t="s">
        <v>231</v>
      </c>
      <c r="K21" s="359">
        <v>6007000</v>
      </c>
      <c r="L21" s="219">
        <v>2466000</v>
      </c>
      <c r="M21" s="213">
        <v>3541000</v>
      </c>
      <c r="N21" s="214">
        <v>0.5</v>
      </c>
      <c r="O21" s="247"/>
      <c r="P21" s="247"/>
      <c r="Q21" s="261"/>
      <c r="R21" s="261">
        <v>72500</v>
      </c>
      <c r="S21" s="261">
        <v>1196750</v>
      </c>
      <c r="T21" s="261">
        <v>1196750</v>
      </c>
      <c r="U21" s="261"/>
      <c r="V21" s="261"/>
      <c r="W21" s="261"/>
      <c r="X21" s="261"/>
      <c r="Y21" s="356" t="b">
        <f t="shared" si="0"/>
        <v>1</v>
      </c>
      <c r="Z21" s="357">
        <f t="shared" si="1"/>
        <v>0.41049999999999998</v>
      </c>
      <c r="AA21" s="358" t="b">
        <f t="shared" si="2"/>
        <v>0</v>
      </c>
      <c r="AB21" s="358" t="b">
        <f t="shared" si="3"/>
        <v>1</v>
      </c>
      <c r="AD21" s="349"/>
    </row>
    <row r="22" spans="1:30" s="327" customFormat="1" ht="22.5">
      <c r="A22" s="209">
        <v>20</v>
      </c>
      <c r="B22" s="209" t="s">
        <v>232</v>
      </c>
      <c r="C22" s="243" t="s">
        <v>42</v>
      </c>
      <c r="D22" s="221" t="s">
        <v>233</v>
      </c>
      <c r="E22" s="262" t="s">
        <v>234</v>
      </c>
      <c r="F22" s="353" t="s">
        <v>53</v>
      </c>
      <c r="G22" s="210" t="s">
        <v>235</v>
      </c>
      <c r="H22" s="354" t="s">
        <v>43</v>
      </c>
      <c r="I22" s="217">
        <v>0.99</v>
      </c>
      <c r="J22" s="218" t="s">
        <v>231</v>
      </c>
      <c r="K22" s="359">
        <v>2297390</v>
      </c>
      <c r="L22" s="219">
        <v>1123695</v>
      </c>
      <c r="M22" s="213">
        <v>1173695</v>
      </c>
      <c r="N22" s="214">
        <v>0.5</v>
      </c>
      <c r="O22" s="247"/>
      <c r="P22" s="247"/>
      <c r="Q22" s="261"/>
      <c r="R22" s="261">
        <v>0</v>
      </c>
      <c r="S22" s="261">
        <v>1123695</v>
      </c>
      <c r="T22" s="261"/>
      <c r="U22" s="261"/>
      <c r="V22" s="261"/>
      <c r="W22" s="261"/>
      <c r="X22" s="261"/>
      <c r="Y22" s="356" t="b">
        <f t="shared" si="0"/>
        <v>1</v>
      </c>
      <c r="Z22" s="357">
        <f t="shared" si="1"/>
        <v>0.48909999999999998</v>
      </c>
      <c r="AA22" s="358" t="b">
        <f t="shared" si="2"/>
        <v>0</v>
      </c>
      <c r="AB22" s="358" t="b">
        <f t="shared" si="3"/>
        <v>1</v>
      </c>
      <c r="AD22" s="349"/>
    </row>
    <row r="23" spans="1:30" s="327" customFormat="1" ht="23.25" customHeight="1">
      <c r="A23" s="209">
        <v>21</v>
      </c>
      <c r="B23" s="209" t="s">
        <v>236</v>
      </c>
      <c r="C23" s="243" t="s">
        <v>42</v>
      </c>
      <c r="D23" s="221" t="s">
        <v>237</v>
      </c>
      <c r="E23" s="262" t="s">
        <v>238</v>
      </c>
      <c r="F23" s="353" t="s">
        <v>129</v>
      </c>
      <c r="G23" s="210" t="s">
        <v>239</v>
      </c>
      <c r="H23" s="354" t="s">
        <v>44</v>
      </c>
      <c r="I23" s="217">
        <v>0.61</v>
      </c>
      <c r="J23" s="218" t="s">
        <v>240</v>
      </c>
      <c r="K23" s="359">
        <v>10990136.869999999</v>
      </c>
      <c r="L23" s="219">
        <v>3975878.5</v>
      </c>
      <c r="M23" s="213">
        <v>7014258.3700000001</v>
      </c>
      <c r="N23" s="214">
        <v>0.5</v>
      </c>
      <c r="O23" s="247"/>
      <c r="P23" s="247"/>
      <c r="Q23" s="261"/>
      <c r="R23" s="261">
        <v>1000000</v>
      </c>
      <c r="S23" s="261">
        <v>1500000</v>
      </c>
      <c r="T23" s="261">
        <v>1475878.5</v>
      </c>
      <c r="U23" s="261"/>
      <c r="V23" s="261"/>
      <c r="W23" s="261"/>
      <c r="X23" s="261"/>
      <c r="Y23" s="356" t="b">
        <f t="shared" si="0"/>
        <v>1</v>
      </c>
      <c r="Z23" s="357">
        <f t="shared" si="1"/>
        <v>0.36180000000000001</v>
      </c>
      <c r="AA23" s="358" t="b">
        <f t="shared" si="2"/>
        <v>0</v>
      </c>
      <c r="AB23" s="358" t="b">
        <f t="shared" si="3"/>
        <v>1</v>
      </c>
      <c r="AD23" s="349"/>
    </row>
    <row r="24" spans="1:30" s="327" customFormat="1" ht="22.5">
      <c r="A24" s="209">
        <v>22</v>
      </c>
      <c r="B24" s="209" t="s">
        <v>347</v>
      </c>
      <c r="C24" s="209" t="s">
        <v>42</v>
      </c>
      <c r="D24" s="221" t="s">
        <v>246</v>
      </c>
      <c r="E24" s="262" t="s">
        <v>247</v>
      </c>
      <c r="F24" s="353" t="s">
        <v>54</v>
      </c>
      <c r="G24" s="210" t="s">
        <v>248</v>
      </c>
      <c r="H24" s="354" t="s">
        <v>44</v>
      </c>
      <c r="I24" s="217">
        <v>1.79</v>
      </c>
      <c r="J24" s="218" t="s">
        <v>249</v>
      </c>
      <c r="K24" s="359">
        <v>6308657</v>
      </c>
      <c r="L24" s="219">
        <v>3154328.5</v>
      </c>
      <c r="M24" s="213">
        <v>3154328.5</v>
      </c>
      <c r="N24" s="214">
        <v>0.5</v>
      </c>
      <c r="O24" s="247"/>
      <c r="P24" s="247"/>
      <c r="Q24" s="261"/>
      <c r="R24" s="261">
        <v>1421768</v>
      </c>
      <c r="S24" s="261">
        <v>1732560.5</v>
      </c>
      <c r="T24" s="261"/>
      <c r="U24" s="261"/>
      <c r="V24" s="261"/>
      <c r="W24" s="261"/>
      <c r="X24" s="261"/>
      <c r="Y24" s="356" t="b">
        <f t="shared" si="0"/>
        <v>1</v>
      </c>
      <c r="Z24" s="357">
        <f t="shared" si="1"/>
        <v>0.5</v>
      </c>
      <c r="AA24" s="358" t="b">
        <f t="shared" si="2"/>
        <v>1</v>
      </c>
      <c r="AB24" s="358" t="b">
        <f t="shared" si="3"/>
        <v>1</v>
      </c>
      <c r="AD24" s="349"/>
    </row>
    <row r="25" spans="1:30" s="327" customFormat="1" ht="45">
      <c r="A25" s="209">
        <v>23</v>
      </c>
      <c r="B25" s="209" t="s">
        <v>369</v>
      </c>
      <c r="C25" s="209" t="s">
        <v>152</v>
      </c>
      <c r="D25" s="221" t="s">
        <v>348</v>
      </c>
      <c r="E25" s="262" t="s">
        <v>431</v>
      </c>
      <c r="F25" s="353" t="s">
        <v>55</v>
      </c>
      <c r="G25" s="210" t="s">
        <v>400</v>
      </c>
      <c r="H25" s="354" t="s">
        <v>44</v>
      </c>
      <c r="I25" s="217">
        <v>2.165</v>
      </c>
      <c r="J25" s="218" t="s">
        <v>451</v>
      </c>
      <c r="K25" s="359">
        <v>6000000</v>
      </c>
      <c r="L25" s="219">
        <v>3000000</v>
      </c>
      <c r="M25" s="213">
        <f>K25-L25</f>
        <v>3000000</v>
      </c>
      <c r="N25" s="214">
        <v>0.5</v>
      </c>
      <c r="O25" s="247"/>
      <c r="P25" s="247"/>
      <c r="Q25" s="261"/>
      <c r="R25" s="261"/>
      <c r="S25" s="261">
        <v>1500000</v>
      </c>
      <c r="T25" s="261">
        <v>1500000</v>
      </c>
      <c r="U25" s="261"/>
      <c r="V25" s="261"/>
      <c r="W25" s="261"/>
      <c r="X25" s="261"/>
      <c r="Y25" s="356" t="b">
        <f t="shared" si="0"/>
        <v>1</v>
      </c>
      <c r="Z25" s="357">
        <f t="shared" si="1"/>
        <v>0.5</v>
      </c>
      <c r="AA25" s="358" t="b">
        <f t="shared" si="2"/>
        <v>1</v>
      </c>
      <c r="AB25" s="358" t="b">
        <f t="shared" si="3"/>
        <v>1</v>
      </c>
      <c r="AD25" s="349"/>
    </row>
    <row r="26" spans="1:30" s="327" customFormat="1" ht="22.5">
      <c r="A26" s="209">
        <v>24</v>
      </c>
      <c r="B26" s="209" t="s">
        <v>370</v>
      </c>
      <c r="C26" s="209" t="s">
        <v>152</v>
      </c>
      <c r="D26" s="221" t="s">
        <v>101</v>
      </c>
      <c r="E26" s="262" t="s">
        <v>68</v>
      </c>
      <c r="F26" s="353" t="s">
        <v>56</v>
      </c>
      <c r="G26" s="210" t="s">
        <v>401</v>
      </c>
      <c r="H26" s="354" t="s">
        <v>43</v>
      </c>
      <c r="I26" s="217">
        <v>1.415</v>
      </c>
      <c r="J26" s="218" t="s">
        <v>452</v>
      </c>
      <c r="K26" s="359">
        <v>10142538</v>
      </c>
      <c r="L26" s="219">
        <v>5071269</v>
      </c>
      <c r="M26" s="213">
        <f t="shared" ref="M26:M58" si="4">K26-L26</f>
        <v>5071269</v>
      </c>
      <c r="N26" s="214">
        <v>0.5</v>
      </c>
      <c r="O26" s="247"/>
      <c r="P26" s="247"/>
      <c r="Q26" s="261"/>
      <c r="R26" s="261"/>
      <c r="S26" s="261">
        <v>21269</v>
      </c>
      <c r="T26" s="261">
        <v>1500000</v>
      </c>
      <c r="U26" s="261">
        <v>1500000</v>
      </c>
      <c r="V26" s="261">
        <v>2050000</v>
      </c>
      <c r="W26" s="261"/>
      <c r="X26" s="261"/>
      <c r="Y26" s="356" t="b">
        <f t="shared" si="0"/>
        <v>1</v>
      </c>
      <c r="Z26" s="357">
        <f t="shared" si="1"/>
        <v>0.5</v>
      </c>
      <c r="AA26" s="358" t="b">
        <f t="shared" si="2"/>
        <v>1</v>
      </c>
      <c r="AB26" s="358" t="b">
        <f t="shared" si="3"/>
        <v>1</v>
      </c>
      <c r="AD26" s="349"/>
    </row>
    <row r="27" spans="1:30" s="327" customFormat="1" ht="33.75">
      <c r="A27" s="209">
        <v>25</v>
      </c>
      <c r="B27" s="209" t="s">
        <v>371</v>
      </c>
      <c r="C27" s="209" t="s">
        <v>152</v>
      </c>
      <c r="D27" s="221" t="s">
        <v>311</v>
      </c>
      <c r="E27" s="262" t="s">
        <v>432</v>
      </c>
      <c r="F27" s="353" t="s">
        <v>66</v>
      </c>
      <c r="G27" s="210" t="s">
        <v>402</v>
      </c>
      <c r="H27" s="354" t="s">
        <v>44</v>
      </c>
      <c r="I27" s="217">
        <v>0.76</v>
      </c>
      <c r="J27" s="218" t="s">
        <v>453</v>
      </c>
      <c r="K27" s="359">
        <v>5985966</v>
      </c>
      <c r="L27" s="219">
        <v>2992983</v>
      </c>
      <c r="M27" s="213">
        <f t="shared" si="4"/>
        <v>2992983</v>
      </c>
      <c r="N27" s="214">
        <v>0.5</v>
      </c>
      <c r="O27" s="247"/>
      <c r="P27" s="247"/>
      <c r="Q27" s="261"/>
      <c r="R27" s="261"/>
      <c r="S27" s="261">
        <v>150183</v>
      </c>
      <c r="T27" s="261">
        <v>2842800</v>
      </c>
      <c r="U27" s="261">
        <v>0</v>
      </c>
      <c r="V27" s="261">
        <v>0</v>
      </c>
      <c r="W27" s="261"/>
      <c r="X27" s="261"/>
      <c r="Y27" s="356" t="b">
        <f t="shared" si="0"/>
        <v>1</v>
      </c>
      <c r="Z27" s="357">
        <f t="shared" si="1"/>
        <v>0.5</v>
      </c>
      <c r="AA27" s="358" t="b">
        <f t="shared" si="2"/>
        <v>1</v>
      </c>
      <c r="AB27" s="358" t="b">
        <f t="shared" si="3"/>
        <v>1</v>
      </c>
      <c r="AD27" s="349"/>
    </row>
    <row r="28" spans="1:30" s="327" customFormat="1" ht="22.5">
      <c r="A28" s="209">
        <v>26</v>
      </c>
      <c r="B28" s="209" t="s">
        <v>372</v>
      </c>
      <c r="C28" s="209" t="s">
        <v>152</v>
      </c>
      <c r="D28" s="221" t="s">
        <v>218</v>
      </c>
      <c r="E28" s="262">
        <v>2411011</v>
      </c>
      <c r="F28" s="353" t="s">
        <v>52</v>
      </c>
      <c r="G28" s="210" t="s">
        <v>403</v>
      </c>
      <c r="H28" s="354" t="s">
        <v>44</v>
      </c>
      <c r="I28" s="217">
        <v>0.39500000000000002</v>
      </c>
      <c r="J28" s="218" t="s">
        <v>454</v>
      </c>
      <c r="K28" s="359">
        <v>5320778</v>
      </c>
      <c r="L28" s="219">
        <v>2660389</v>
      </c>
      <c r="M28" s="213">
        <f t="shared" si="4"/>
        <v>2660389</v>
      </c>
      <c r="N28" s="214">
        <v>0.5</v>
      </c>
      <c r="O28" s="247"/>
      <c r="P28" s="247"/>
      <c r="Q28" s="261"/>
      <c r="R28" s="261"/>
      <c r="S28" s="261">
        <v>1330194.5</v>
      </c>
      <c r="T28" s="261">
        <v>1330194.5</v>
      </c>
      <c r="U28" s="261">
        <v>0</v>
      </c>
      <c r="V28" s="261">
        <v>0</v>
      </c>
      <c r="W28" s="261"/>
      <c r="X28" s="261"/>
      <c r="Y28" s="356" t="b">
        <f t="shared" si="0"/>
        <v>1</v>
      </c>
      <c r="Z28" s="357">
        <f t="shared" si="1"/>
        <v>0.5</v>
      </c>
      <c r="AA28" s="358" t="b">
        <f t="shared" si="2"/>
        <v>1</v>
      </c>
      <c r="AB28" s="358" t="b">
        <f t="shared" si="3"/>
        <v>1</v>
      </c>
      <c r="AD28" s="349"/>
    </row>
    <row r="29" spans="1:30" s="327" customFormat="1" ht="22.5">
      <c r="A29" s="209">
        <v>27</v>
      </c>
      <c r="B29" s="209" t="s">
        <v>373</v>
      </c>
      <c r="C29" s="209" t="s">
        <v>152</v>
      </c>
      <c r="D29" s="221" t="s">
        <v>89</v>
      </c>
      <c r="E29" s="262" t="s">
        <v>433</v>
      </c>
      <c r="F29" s="353" t="s">
        <v>132</v>
      </c>
      <c r="G29" s="210" t="s">
        <v>404</v>
      </c>
      <c r="H29" s="354" t="s">
        <v>44</v>
      </c>
      <c r="I29" s="217">
        <v>0.71299999999999997</v>
      </c>
      <c r="J29" s="218" t="s">
        <v>340</v>
      </c>
      <c r="K29" s="359">
        <v>7665150</v>
      </c>
      <c r="L29" s="219">
        <v>3832575</v>
      </c>
      <c r="M29" s="213">
        <f t="shared" si="4"/>
        <v>3832575</v>
      </c>
      <c r="N29" s="214">
        <v>0.5</v>
      </c>
      <c r="O29" s="247"/>
      <c r="P29" s="247"/>
      <c r="Q29" s="261"/>
      <c r="R29" s="261"/>
      <c r="S29" s="261">
        <v>1916287.5</v>
      </c>
      <c r="T29" s="261">
        <v>1916287.5</v>
      </c>
      <c r="U29" s="261">
        <v>0</v>
      </c>
      <c r="V29" s="261">
        <v>0</v>
      </c>
      <c r="W29" s="261"/>
      <c r="X29" s="261"/>
      <c r="Y29" s="356" t="b">
        <f t="shared" si="0"/>
        <v>1</v>
      </c>
      <c r="Z29" s="357">
        <f t="shared" si="1"/>
        <v>0.5</v>
      </c>
      <c r="AA29" s="358" t="b">
        <f t="shared" si="2"/>
        <v>1</v>
      </c>
      <c r="AB29" s="358" t="b">
        <f t="shared" si="3"/>
        <v>1</v>
      </c>
      <c r="AD29" s="349"/>
    </row>
    <row r="30" spans="1:30" s="327" customFormat="1" ht="22.5">
      <c r="A30" s="209">
        <v>28</v>
      </c>
      <c r="B30" s="209" t="s">
        <v>374</v>
      </c>
      <c r="C30" s="209" t="s">
        <v>152</v>
      </c>
      <c r="D30" s="221" t="s">
        <v>349</v>
      </c>
      <c r="E30" s="262" t="s">
        <v>434</v>
      </c>
      <c r="F30" s="353" t="s">
        <v>55</v>
      </c>
      <c r="G30" s="210" t="s">
        <v>405</v>
      </c>
      <c r="H30" s="354" t="s">
        <v>44</v>
      </c>
      <c r="I30" s="217">
        <v>0.42699999999999999</v>
      </c>
      <c r="J30" s="218" t="s">
        <v>303</v>
      </c>
      <c r="K30" s="359">
        <v>4383254</v>
      </c>
      <c r="L30" s="219">
        <v>2191627</v>
      </c>
      <c r="M30" s="213">
        <f t="shared" si="4"/>
        <v>2191627</v>
      </c>
      <c r="N30" s="214">
        <v>0.5</v>
      </c>
      <c r="O30" s="247"/>
      <c r="P30" s="247"/>
      <c r="Q30" s="261"/>
      <c r="R30" s="261"/>
      <c r="S30" s="261">
        <v>1000000</v>
      </c>
      <c r="T30" s="261">
        <v>1191627</v>
      </c>
      <c r="U30" s="261">
        <v>0</v>
      </c>
      <c r="V30" s="261">
        <v>0</v>
      </c>
      <c r="W30" s="261"/>
      <c r="X30" s="261"/>
      <c r="Y30" s="356" t="b">
        <f t="shared" si="0"/>
        <v>1</v>
      </c>
      <c r="Z30" s="357">
        <f t="shared" si="1"/>
        <v>0.5</v>
      </c>
      <c r="AA30" s="358" t="b">
        <f t="shared" si="2"/>
        <v>1</v>
      </c>
      <c r="AB30" s="358" t="b">
        <f t="shared" si="3"/>
        <v>1</v>
      </c>
      <c r="AD30" s="349"/>
    </row>
    <row r="31" spans="1:30" s="334" customFormat="1" ht="22.5">
      <c r="A31" s="227">
        <v>29</v>
      </c>
      <c r="B31" s="227" t="s">
        <v>375</v>
      </c>
      <c r="C31" s="227" t="s">
        <v>296</v>
      </c>
      <c r="D31" s="236" t="s">
        <v>350</v>
      </c>
      <c r="E31" s="246">
        <v>2405073</v>
      </c>
      <c r="F31" s="336" t="s">
        <v>61</v>
      </c>
      <c r="G31" s="226" t="s">
        <v>406</v>
      </c>
      <c r="H31" s="337" t="s">
        <v>44</v>
      </c>
      <c r="I31" s="245">
        <v>2.65</v>
      </c>
      <c r="J31" s="229" t="s">
        <v>342</v>
      </c>
      <c r="K31" s="287">
        <v>5116340</v>
      </c>
      <c r="L31" s="231">
        <v>2558170</v>
      </c>
      <c r="M31" s="223">
        <f t="shared" si="4"/>
        <v>2558170</v>
      </c>
      <c r="N31" s="232">
        <v>0.5</v>
      </c>
      <c r="O31" s="250"/>
      <c r="P31" s="250"/>
      <c r="Q31" s="304"/>
      <c r="R31" s="304"/>
      <c r="S31" s="304">
        <v>2558170</v>
      </c>
      <c r="T31" s="304">
        <v>0</v>
      </c>
      <c r="U31" s="304">
        <v>0</v>
      </c>
      <c r="V31" s="304">
        <v>0</v>
      </c>
      <c r="W31" s="304"/>
      <c r="X31" s="304"/>
      <c r="Y31" s="356" t="b">
        <f t="shared" si="0"/>
        <v>1</v>
      </c>
      <c r="Z31" s="357">
        <f t="shared" si="1"/>
        <v>0.5</v>
      </c>
      <c r="AA31" s="358" t="b">
        <f t="shared" si="2"/>
        <v>1</v>
      </c>
      <c r="AB31" s="358" t="b">
        <f t="shared" si="3"/>
        <v>1</v>
      </c>
      <c r="AD31" s="330"/>
    </row>
    <row r="32" spans="1:30" s="327" customFormat="1" ht="22.5">
      <c r="A32" s="209">
        <v>30</v>
      </c>
      <c r="B32" s="209" t="s">
        <v>376</v>
      </c>
      <c r="C32" s="209" t="s">
        <v>152</v>
      </c>
      <c r="D32" s="221" t="s">
        <v>351</v>
      </c>
      <c r="E32" s="262" t="s">
        <v>435</v>
      </c>
      <c r="F32" s="353" t="s">
        <v>58</v>
      </c>
      <c r="G32" s="210" t="s">
        <v>407</v>
      </c>
      <c r="H32" s="354" t="s">
        <v>44</v>
      </c>
      <c r="I32" s="217">
        <v>0.42499999999999999</v>
      </c>
      <c r="J32" s="218" t="s">
        <v>340</v>
      </c>
      <c r="K32" s="359">
        <v>2112261</v>
      </c>
      <c r="L32" s="219">
        <v>1056130.5</v>
      </c>
      <c r="M32" s="213">
        <f t="shared" si="4"/>
        <v>1056130.5</v>
      </c>
      <c r="N32" s="214">
        <v>0.5</v>
      </c>
      <c r="O32" s="247"/>
      <c r="P32" s="247"/>
      <c r="Q32" s="261"/>
      <c r="R32" s="261"/>
      <c r="S32" s="261">
        <v>5000</v>
      </c>
      <c r="T32" s="261">
        <v>1051130.5</v>
      </c>
      <c r="U32" s="261">
        <v>0</v>
      </c>
      <c r="V32" s="261">
        <v>0</v>
      </c>
      <c r="W32" s="261"/>
      <c r="X32" s="261"/>
      <c r="Y32" s="356" t="b">
        <f t="shared" si="0"/>
        <v>1</v>
      </c>
      <c r="Z32" s="357">
        <f t="shared" si="1"/>
        <v>0.5</v>
      </c>
      <c r="AA32" s="358" t="b">
        <f t="shared" si="2"/>
        <v>1</v>
      </c>
      <c r="AB32" s="358" t="b">
        <f t="shared" si="3"/>
        <v>1</v>
      </c>
      <c r="AD32" s="349"/>
    </row>
    <row r="33" spans="1:30" s="334" customFormat="1" ht="33.75">
      <c r="A33" s="227">
        <v>31</v>
      </c>
      <c r="B33" s="227" t="s">
        <v>377</v>
      </c>
      <c r="C33" s="227" t="s">
        <v>296</v>
      </c>
      <c r="D33" s="236" t="s">
        <v>223</v>
      </c>
      <c r="E33" s="246" t="s">
        <v>224</v>
      </c>
      <c r="F33" s="336" t="s">
        <v>130</v>
      </c>
      <c r="G33" s="226" t="s">
        <v>408</v>
      </c>
      <c r="H33" s="337" t="s">
        <v>43</v>
      </c>
      <c r="I33" s="245">
        <v>0.29799999999999999</v>
      </c>
      <c r="J33" s="229" t="s">
        <v>300</v>
      </c>
      <c r="K33" s="287">
        <v>2860960</v>
      </c>
      <c r="L33" s="231">
        <v>1430480</v>
      </c>
      <c r="M33" s="223">
        <f t="shared" si="4"/>
        <v>1430480</v>
      </c>
      <c r="N33" s="232">
        <v>0.5</v>
      </c>
      <c r="O33" s="250"/>
      <c r="P33" s="250"/>
      <c r="Q33" s="304"/>
      <c r="R33" s="304"/>
      <c r="S33" s="304">
        <v>1430480</v>
      </c>
      <c r="T33" s="304">
        <v>0</v>
      </c>
      <c r="U33" s="304">
        <v>0</v>
      </c>
      <c r="V33" s="304">
        <v>0</v>
      </c>
      <c r="W33" s="304"/>
      <c r="X33" s="304"/>
      <c r="Y33" s="356" t="b">
        <f t="shared" si="0"/>
        <v>1</v>
      </c>
      <c r="Z33" s="357">
        <f t="shared" si="1"/>
        <v>0.5</v>
      </c>
      <c r="AA33" s="358" t="b">
        <f t="shared" si="2"/>
        <v>1</v>
      </c>
      <c r="AB33" s="358" t="b">
        <f t="shared" si="3"/>
        <v>1</v>
      </c>
      <c r="AD33" s="330"/>
    </row>
    <row r="34" spans="1:30" s="334" customFormat="1" ht="22.5">
      <c r="A34" s="227">
        <v>32</v>
      </c>
      <c r="B34" s="227" t="s">
        <v>378</v>
      </c>
      <c r="C34" s="227" t="s">
        <v>296</v>
      </c>
      <c r="D34" s="236" t="s">
        <v>352</v>
      </c>
      <c r="E34" s="246" t="s">
        <v>436</v>
      </c>
      <c r="F34" s="336" t="s">
        <v>59</v>
      </c>
      <c r="G34" s="226" t="s">
        <v>409</v>
      </c>
      <c r="H34" s="337" t="s">
        <v>44</v>
      </c>
      <c r="I34" s="245">
        <v>0.78900000000000003</v>
      </c>
      <c r="J34" s="229" t="s">
        <v>338</v>
      </c>
      <c r="K34" s="287">
        <v>4949692</v>
      </c>
      <c r="L34" s="231">
        <v>2474846</v>
      </c>
      <c r="M34" s="223">
        <f t="shared" si="4"/>
        <v>2474846</v>
      </c>
      <c r="N34" s="232">
        <v>0.5</v>
      </c>
      <c r="O34" s="250"/>
      <c r="P34" s="250"/>
      <c r="Q34" s="304"/>
      <c r="R34" s="304"/>
      <c r="S34" s="304">
        <v>2474846</v>
      </c>
      <c r="T34" s="304">
        <v>0</v>
      </c>
      <c r="U34" s="304">
        <v>0</v>
      </c>
      <c r="V34" s="304">
        <v>0</v>
      </c>
      <c r="W34" s="304"/>
      <c r="X34" s="304"/>
      <c r="Y34" s="356" t="b">
        <f t="shared" si="0"/>
        <v>1</v>
      </c>
      <c r="Z34" s="357">
        <f t="shared" si="1"/>
        <v>0.5</v>
      </c>
      <c r="AA34" s="358" t="b">
        <f t="shared" si="2"/>
        <v>1</v>
      </c>
      <c r="AB34" s="358" t="b">
        <f t="shared" si="3"/>
        <v>1</v>
      </c>
      <c r="AD34" s="330"/>
    </row>
    <row r="35" spans="1:30" s="334" customFormat="1" ht="22.5">
      <c r="A35" s="227">
        <v>33</v>
      </c>
      <c r="B35" s="227" t="s">
        <v>379</v>
      </c>
      <c r="C35" s="227" t="s">
        <v>296</v>
      </c>
      <c r="D35" s="236" t="s">
        <v>353</v>
      </c>
      <c r="E35" s="246" t="s">
        <v>437</v>
      </c>
      <c r="F35" s="336" t="s">
        <v>61</v>
      </c>
      <c r="G35" s="226" t="s">
        <v>410</v>
      </c>
      <c r="H35" s="337" t="s">
        <v>44</v>
      </c>
      <c r="I35" s="245">
        <v>0.88500000000000001</v>
      </c>
      <c r="J35" s="229" t="s">
        <v>455</v>
      </c>
      <c r="K35" s="287">
        <v>9696448</v>
      </c>
      <c r="L35" s="231">
        <v>4848224</v>
      </c>
      <c r="M35" s="223">
        <f t="shared" si="4"/>
        <v>4848224</v>
      </c>
      <c r="N35" s="232">
        <v>0.5</v>
      </c>
      <c r="O35" s="250"/>
      <c r="P35" s="250"/>
      <c r="Q35" s="304"/>
      <c r="R35" s="304"/>
      <c r="S35" s="304">
        <v>4848224</v>
      </c>
      <c r="T35" s="304">
        <v>0</v>
      </c>
      <c r="U35" s="304">
        <v>0</v>
      </c>
      <c r="V35" s="304">
        <v>0</v>
      </c>
      <c r="W35" s="304"/>
      <c r="X35" s="304"/>
      <c r="Y35" s="356" t="b">
        <f t="shared" si="0"/>
        <v>1</v>
      </c>
      <c r="Z35" s="357">
        <f t="shared" si="1"/>
        <v>0.5</v>
      </c>
      <c r="AA35" s="358" t="b">
        <f t="shared" si="2"/>
        <v>1</v>
      </c>
      <c r="AB35" s="358" t="b">
        <f t="shared" si="3"/>
        <v>1</v>
      </c>
      <c r="AD35" s="330"/>
    </row>
    <row r="36" spans="1:30" s="334" customFormat="1" ht="22.5">
      <c r="A36" s="227">
        <v>34</v>
      </c>
      <c r="B36" s="227" t="s">
        <v>380</v>
      </c>
      <c r="C36" s="227" t="s">
        <v>296</v>
      </c>
      <c r="D36" s="236" t="s">
        <v>354</v>
      </c>
      <c r="E36" s="246" t="s">
        <v>438</v>
      </c>
      <c r="F36" s="336" t="s">
        <v>145</v>
      </c>
      <c r="G36" s="226" t="s">
        <v>411</v>
      </c>
      <c r="H36" s="337" t="s">
        <v>43</v>
      </c>
      <c r="I36" s="245">
        <v>0.27100000000000002</v>
      </c>
      <c r="J36" s="229" t="s">
        <v>456</v>
      </c>
      <c r="K36" s="287">
        <v>2500000</v>
      </c>
      <c r="L36" s="231">
        <v>1250000</v>
      </c>
      <c r="M36" s="223">
        <f t="shared" si="4"/>
        <v>1250000</v>
      </c>
      <c r="N36" s="232">
        <v>0.5</v>
      </c>
      <c r="O36" s="250"/>
      <c r="P36" s="250"/>
      <c r="Q36" s="304"/>
      <c r="R36" s="304"/>
      <c r="S36" s="304">
        <v>1250000</v>
      </c>
      <c r="T36" s="304">
        <v>0</v>
      </c>
      <c r="U36" s="304">
        <v>0</v>
      </c>
      <c r="V36" s="304">
        <v>0</v>
      </c>
      <c r="W36" s="304"/>
      <c r="X36" s="304"/>
      <c r="Y36" s="356" t="b">
        <f t="shared" si="0"/>
        <v>1</v>
      </c>
      <c r="Z36" s="357">
        <f t="shared" si="1"/>
        <v>0.5</v>
      </c>
      <c r="AA36" s="358" t="b">
        <f t="shared" si="2"/>
        <v>1</v>
      </c>
      <c r="AB36" s="358" t="b">
        <f t="shared" si="3"/>
        <v>1</v>
      </c>
      <c r="AD36" s="330"/>
    </row>
    <row r="37" spans="1:30" s="327" customFormat="1" ht="22.5">
      <c r="A37" s="209">
        <v>35</v>
      </c>
      <c r="B37" s="209" t="s">
        <v>381</v>
      </c>
      <c r="C37" s="209" t="s">
        <v>152</v>
      </c>
      <c r="D37" s="221" t="s">
        <v>355</v>
      </c>
      <c r="E37" s="262" t="s">
        <v>439</v>
      </c>
      <c r="F37" s="353" t="s">
        <v>50</v>
      </c>
      <c r="G37" s="210" t="s">
        <v>412</v>
      </c>
      <c r="H37" s="354" t="s">
        <v>43</v>
      </c>
      <c r="I37" s="217">
        <v>0.80600000000000005</v>
      </c>
      <c r="J37" s="218" t="s">
        <v>457</v>
      </c>
      <c r="K37" s="359">
        <v>5663303</v>
      </c>
      <c r="L37" s="219">
        <v>2831651.5</v>
      </c>
      <c r="M37" s="213">
        <f t="shared" si="4"/>
        <v>2831651.5</v>
      </c>
      <c r="N37" s="214">
        <v>0.5</v>
      </c>
      <c r="O37" s="247"/>
      <c r="P37" s="247"/>
      <c r="Q37" s="261"/>
      <c r="R37" s="261"/>
      <c r="S37" s="261">
        <v>20000</v>
      </c>
      <c r="T37" s="261">
        <v>65165</v>
      </c>
      <c r="U37" s="261">
        <v>1830991</v>
      </c>
      <c r="V37" s="261">
        <v>915495.5</v>
      </c>
      <c r="W37" s="261"/>
      <c r="X37" s="261"/>
      <c r="Y37" s="356" t="b">
        <f t="shared" si="0"/>
        <v>1</v>
      </c>
      <c r="Z37" s="357">
        <f t="shared" si="1"/>
        <v>0.5</v>
      </c>
      <c r="AA37" s="358" t="b">
        <f t="shared" si="2"/>
        <v>1</v>
      </c>
      <c r="AB37" s="358" t="b">
        <f t="shared" si="3"/>
        <v>1</v>
      </c>
      <c r="AD37" s="349"/>
    </row>
    <row r="38" spans="1:30" s="327" customFormat="1" ht="22.5">
      <c r="A38" s="209">
        <v>36</v>
      </c>
      <c r="B38" s="209" t="s">
        <v>382</v>
      </c>
      <c r="C38" s="209" t="s">
        <v>152</v>
      </c>
      <c r="D38" s="221" t="s">
        <v>356</v>
      </c>
      <c r="E38" s="262" t="s">
        <v>440</v>
      </c>
      <c r="F38" s="353" t="s">
        <v>62</v>
      </c>
      <c r="G38" s="210" t="s">
        <v>413</v>
      </c>
      <c r="H38" s="354" t="s">
        <v>43</v>
      </c>
      <c r="I38" s="217">
        <v>1.135</v>
      </c>
      <c r="J38" s="218" t="s">
        <v>458</v>
      </c>
      <c r="K38" s="359">
        <v>3716261</v>
      </c>
      <c r="L38" s="219">
        <v>1858130.5</v>
      </c>
      <c r="M38" s="213">
        <f t="shared" si="4"/>
        <v>1858130.5</v>
      </c>
      <c r="N38" s="214">
        <v>0.5</v>
      </c>
      <c r="O38" s="247"/>
      <c r="P38" s="247"/>
      <c r="Q38" s="261"/>
      <c r="R38" s="261"/>
      <c r="S38" s="261">
        <v>929065</v>
      </c>
      <c r="T38" s="261">
        <v>929065.5</v>
      </c>
      <c r="U38" s="261">
        <v>0</v>
      </c>
      <c r="V38" s="261">
        <v>0</v>
      </c>
      <c r="W38" s="261"/>
      <c r="X38" s="261"/>
      <c r="Y38" s="356" t="b">
        <f t="shared" si="0"/>
        <v>1</v>
      </c>
      <c r="Z38" s="357">
        <f t="shared" si="1"/>
        <v>0.5</v>
      </c>
      <c r="AA38" s="358" t="b">
        <f t="shared" si="2"/>
        <v>1</v>
      </c>
      <c r="AB38" s="358" t="b">
        <f t="shared" si="3"/>
        <v>1</v>
      </c>
      <c r="AD38" s="349"/>
    </row>
    <row r="39" spans="1:30" s="334" customFormat="1" ht="22.5">
      <c r="A39" s="227">
        <v>37</v>
      </c>
      <c r="B39" s="227" t="s">
        <v>383</v>
      </c>
      <c r="C39" s="227" t="s">
        <v>296</v>
      </c>
      <c r="D39" s="236" t="s">
        <v>357</v>
      </c>
      <c r="E39" s="246" t="s">
        <v>441</v>
      </c>
      <c r="F39" s="336" t="s">
        <v>146</v>
      </c>
      <c r="G39" s="226" t="s">
        <v>414</v>
      </c>
      <c r="H39" s="337" t="s">
        <v>44</v>
      </c>
      <c r="I39" s="245">
        <v>0.55600000000000005</v>
      </c>
      <c r="J39" s="229" t="s">
        <v>456</v>
      </c>
      <c r="K39" s="287">
        <v>7208567</v>
      </c>
      <c r="L39" s="231">
        <v>3604283.5</v>
      </c>
      <c r="M39" s="223">
        <f t="shared" si="4"/>
        <v>3604283.5</v>
      </c>
      <c r="N39" s="232">
        <v>0.5</v>
      </c>
      <c r="O39" s="250"/>
      <c r="P39" s="250"/>
      <c r="Q39" s="304"/>
      <c r="R39" s="304"/>
      <c r="S39" s="304">
        <v>3604283.5</v>
      </c>
      <c r="T39" s="304">
        <v>0</v>
      </c>
      <c r="U39" s="304">
        <v>0</v>
      </c>
      <c r="V39" s="304">
        <v>0</v>
      </c>
      <c r="W39" s="304"/>
      <c r="X39" s="304"/>
      <c r="Y39" s="356" t="b">
        <f t="shared" si="0"/>
        <v>1</v>
      </c>
      <c r="Z39" s="357">
        <f t="shared" si="1"/>
        <v>0.5</v>
      </c>
      <c r="AA39" s="358" t="b">
        <f t="shared" si="2"/>
        <v>1</v>
      </c>
      <c r="AB39" s="358" t="b">
        <f t="shared" si="3"/>
        <v>1</v>
      </c>
      <c r="AD39" s="330"/>
    </row>
    <row r="40" spans="1:30" s="334" customFormat="1" ht="22.5">
      <c r="A40" s="227">
        <v>38</v>
      </c>
      <c r="B40" s="227" t="s">
        <v>384</v>
      </c>
      <c r="C40" s="227" t="s">
        <v>296</v>
      </c>
      <c r="D40" s="236" t="s">
        <v>358</v>
      </c>
      <c r="E40" s="246">
        <v>2403113</v>
      </c>
      <c r="F40" s="336" t="s">
        <v>56</v>
      </c>
      <c r="G40" s="226" t="s">
        <v>415</v>
      </c>
      <c r="H40" s="337" t="s">
        <v>44</v>
      </c>
      <c r="I40" s="245">
        <v>0.107</v>
      </c>
      <c r="J40" s="229" t="s">
        <v>459</v>
      </c>
      <c r="K40" s="287">
        <v>380076</v>
      </c>
      <c r="L40" s="231">
        <v>190038</v>
      </c>
      <c r="M40" s="223">
        <f t="shared" si="4"/>
        <v>190038</v>
      </c>
      <c r="N40" s="232">
        <v>0.5</v>
      </c>
      <c r="O40" s="250"/>
      <c r="P40" s="250"/>
      <c r="Q40" s="304"/>
      <c r="R40" s="304"/>
      <c r="S40" s="304">
        <v>190038</v>
      </c>
      <c r="T40" s="304">
        <v>0</v>
      </c>
      <c r="U40" s="304">
        <v>0</v>
      </c>
      <c r="V40" s="304">
        <v>0</v>
      </c>
      <c r="W40" s="304"/>
      <c r="X40" s="304"/>
      <c r="Y40" s="356" t="b">
        <f t="shared" si="0"/>
        <v>1</v>
      </c>
      <c r="Z40" s="357">
        <f t="shared" si="1"/>
        <v>0.5</v>
      </c>
      <c r="AA40" s="358" t="b">
        <f t="shared" si="2"/>
        <v>1</v>
      </c>
      <c r="AB40" s="358" t="b">
        <f t="shared" si="3"/>
        <v>1</v>
      </c>
      <c r="AD40" s="330"/>
    </row>
    <row r="41" spans="1:30" s="334" customFormat="1" ht="22.5">
      <c r="A41" s="227">
        <v>39</v>
      </c>
      <c r="B41" s="227" t="s">
        <v>385</v>
      </c>
      <c r="C41" s="227" t="s">
        <v>296</v>
      </c>
      <c r="D41" s="236" t="s">
        <v>223</v>
      </c>
      <c r="E41" s="246">
        <v>2472011</v>
      </c>
      <c r="F41" s="336" t="s">
        <v>130</v>
      </c>
      <c r="G41" s="226" t="s">
        <v>416</v>
      </c>
      <c r="H41" s="337" t="s">
        <v>43</v>
      </c>
      <c r="I41" s="245">
        <v>0.26900000000000002</v>
      </c>
      <c r="J41" s="229" t="s">
        <v>300</v>
      </c>
      <c r="K41" s="287">
        <v>1322286</v>
      </c>
      <c r="L41" s="231">
        <v>661143</v>
      </c>
      <c r="M41" s="223">
        <f t="shared" si="4"/>
        <v>661143</v>
      </c>
      <c r="N41" s="232">
        <v>0.5</v>
      </c>
      <c r="O41" s="250"/>
      <c r="P41" s="250"/>
      <c r="Q41" s="304"/>
      <c r="R41" s="304"/>
      <c r="S41" s="304">
        <v>661143</v>
      </c>
      <c r="T41" s="304">
        <v>0</v>
      </c>
      <c r="U41" s="304">
        <v>0</v>
      </c>
      <c r="V41" s="304">
        <v>0</v>
      </c>
      <c r="W41" s="304"/>
      <c r="X41" s="304"/>
      <c r="Y41" s="356" t="b">
        <f t="shared" si="0"/>
        <v>1</v>
      </c>
      <c r="Z41" s="357">
        <f t="shared" si="1"/>
        <v>0.5</v>
      </c>
      <c r="AA41" s="358" t="b">
        <f t="shared" si="2"/>
        <v>1</v>
      </c>
      <c r="AB41" s="358" t="b">
        <f t="shared" si="3"/>
        <v>1</v>
      </c>
      <c r="AD41" s="330"/>
    </row>
    <row r="42" spans="1:30" s="327" customFormat="1" ht="22.5">
      <c r="A42" s="209">
        <v>40</v>
      </c>
      <c r="B42" s="209" t="s">
        <v>386</v>
      </c>
      <c r="C42" s="209" t="s">
        <v>152</v>
      </c>
      <c r="D42" s="221" t="s">
        <v>126</v>
      </c>
      <c r="E42" s="262" t="s">
        <v>63</v>
      </c>
      <c r="F42" s="353" t="s">
        <v>64</v>
      </c>
      <c r="G42" s="210" t="s">
        <v>417</v>
      </c>
      <c r="H42" s="354" t="s">
        <v>43</v>
      </c>
      <c r="I42" s="217">
        <v>1.02</v>
      </c>
      <c r="J42" s="218" t="s">
        <v>340</v>
      </c>
      <c r="K42" s="359">
        <v>11900600</v>
      </c>
      <c r="L42" s="219">
        <v>5950300</v>
      </c>
      <c r="M42" s="213">
        <f t="shared" si="4"/>
        <v>5950300</v>
      </c>
      <c r="N42" s="214">
        <v>0.5</v>
      </c>
      <c r="O42" s="247"/>
      <c r="P42" s="247"/>
      <c r="Q42" s="261"/>
      <c r="R42" s="261"/>
      <c r="S42" s="261">
        <v>2000000</v>
      </c>
      <c r="T42" s="261">
        <v>3950300</v>
      </c>
      <c r="U42" s="261">
        <v>0</v>
      </c>
      <c r="V42" s="261">
        <v>0</v>
      </c>
      <c r="W42" s="261"/>
      <c r="X42" s="261"/>
      <c r="Y42" s="356" t="b">
        <f t="shared" si="0"/>
        <v>1</v>
      </c>
      <c r="Z42" s="357">
        <f t="shared" si="1"/>
        <v>0.5</v>
      </c>
      <c r="AA42" s="358" t="b">
        <f t="shared" si="2"/>
        <v>1</v>
      </c>
      <c r="AB42" s="358" t="b">
        <f t="shared" si="3"/>
        <v>1</v>
      </c>
      <c r="AD42" s="349"/>
    </row>
    <row r="43" spans="1:30" s="327" customFormat="1" ht="22.5">
      <c r="A43" s="209">
        <v>41</v>
      </c>
      <c r="B43" s="209" t="s">
        <v>387</v>
      </c>
      <c r="C43" s="209" t="s">
        <v>152</v>
      </c>
      <c r="D43" s="221" t="s">
        <v>310</v>
      </c>
      <c r="E43" s="262" t="s">
        <v>442</v>
      </c>
      <c r="F43" s="353" t="s">
        <v>128</v>
      </c>
      <c r="G43" s="210" t="s">
        <v>418</v>
      </c>
      <c r="H43" s="354" t="s">
        <v>44</v>
      </c>
      <c r="I43" s="217">
        <v>0.89300000000000002</v>
      </c>
      <c r="J43" s="218" t="s">
        <v>460</v>
      </c>
      <c r="K43" s="359">
        <v>6781902</v>
      </c>
      <c r="L43" s="219">
        <v>3390951</v>
      </c>
      <c r="M43" s="213">
        <f t="shared" si="4"/>
        <v>3390951</v>
      </c>
      <c r="N43" s="214">
        <v>0.5</v>
      </c>
      <c r="O43" s="247"/>
      <c r="P43" s="247"/>
      <c r="Q43" s="261"/>
      <c r="R43" s="261"/>
      <c r="S43" s="261">
        <v>1500000</v>
      </c>
      <c r="T43" s="261">
        <v>1890951</v>
      </c>
      <c r="U43" s="261">
        <v>0</v>
      </c>
      <c r="V43" s="261">
        <v>0</v>
      </c>
      <c r="W43" s="261"/>
      <c r="X43" s="261"/>
      <c r="Y43" s="356" t="b">
        <f t="shared" si="0"/>
        <v>1</v>
      </c>
      <c r="Z43" s="357">
        <f t="shared" si="1"/>
        <v>0.5</v>
      </c>
      <c r="AA43" s="358" t="b">
        <f t="shared" si="2"/>
        <v>1</v>
      </c>
      <c r="AB43" s="358" t="b">
        <f t="shared" si="3"/>
        <v>1</v>
      </c>
      <c r="AD43" s="349"/>
    </row>
    <row r="44" spans="1:30" s="334" customFormat="1" ht="22.5">
      <c r="A44" s="227">
        <v>42</v>
      </c>
      <c r="B44" s="227" t="s">
        <v>388</v>
      </c>
      <c r="C44" s="227" t="s">
        <v>296</v>
      </c>
      <c r="D44" s="236" t="s">
        <v>359</v>
      </c>
      <c r="E44" s="246">
        <v>2409023</v>
      </c>
      <c r="F44" s="336" t="s">
        <v>53</v>
      </c>
      <c r="G44" s="226" t="s">
        <v>419</v>
      </c>
      <c r="H44" s="337" t="s">
        <v>44</v>
      </c>
      <c r="I44" s="245">
        <v>4.3680000000000003</v>
      </c>
      <c r="J44" s="229" t="s">
        <v>461</v>
      </c>
      <c r="K44" s="287">
        <v>6935188</v>
      </c>
      <c r="L44" s="231">
        <v>3467594</v>
      </c>
      <c r="M44" s="223">
        <f t="shared" si="4"/>
        <v>3467594</v>
      </c>
      <c r="N44" s="232">
        <v>0.5</v>
      </c>
      <c r="O44" s="250"/>
      <c r="P44" s="250"/>
      <c r="Q44" s="304"/>
      <c r="R44" s="304"/>
      <c r="S44" s="304">
        <v>3467594</v>
      </c>
      <c r="T44" s="304">
        <v>0</v>
      </c>
      <c r="U44" s="304">
        <v>0</v>
      </c>
      <c r="V44" s="304">
        <v>0</v>
      </c>
      <c r="W44" s="304"/>
      <c r="X44" s="304"/>
      <c r="Y44" s="356" t="b">
        <f t="shared" si="0"/>
        <v>1</v>
      </c>
      <c r="Z44" s="357">
        <f t="shared" si="1"/>
        <v>0.5</v>
      </c>
      <c r="AA44" s="358" t="b">
        <f t="shared" si="2"/>
        <v>1</v>
      </c>
      <c r="AB44" s="358" t="b">
        <f t="shared" si="3"/>
        <v>1</v>
      </c>
      <c r="AD44" s="330"/>
    </row>
    <row r="45" spans="1:30" s="334" customFormat="1" ht="22.5">
      <c r="A45" s="227">
        <v>43</v>
      </c>
      <c r="B45" s="227" t="s">
        <v>389</v>
      </c>
      <c r="C45" s="227" t="s">
        <v>296</v>
      </c>
      <c r="D45" s="236" t="s">
        <v>360</v>
      </c>
      <c r="E45" s="246" t="s">
        <v>443</v>
      </c>
      <c r="F45" s="336" t="s">
        <v>55</v>
      </c>
      <c r="G45" s="226" t="s">
        <v>420</v>
      </c>
      <c r="H45" s="337" t="s">
        <v>44</v>
      </c>
      <c r="I45" s="245">
        <v>1.9550000000000001</v>
      </c>
      <c r="J45" s="229" t="s">
        <v>462</v>
      </c>
      <c r="K45" s="287">
        <v>12635485</v>
      </c>
      <c r="L45" s="231">
        <v>6317742.5</v>
      </c>
      <c r="M45" s="223">
        <f t="shared" si="4"/>
        <v>6317742.5</v>
      </c>
      <c r="N45" s="232">
        <v>0.5</v>
      </c>
      <c r="O45" s="250"/>
      <c r="P45" s="250"/>
      <c r="Q45" s="304"/>
      <c r="R45" s="304"/>
      <c r="S45" s="304">
        <v>6317742.5</v>
      </c>
      <c r="T45" s="304">
        <v>0</v>
      </c>
      <c r="U45" s="304">
        <v>0</v>
      </c>
      <c r="V45" s="304">
        <v>0</v>
      </c>
      <c r="W45" s="304"/>
      <c r="X45" s="304"/>
      <c r="Y45" s="356" t="b">
        <f t="shared" si="0"/>
        <v>1</v>
      </c>
      <c r="Z45" s="357">
        <f t="shared" si="1"/>
        <v>0.5</v>
      </c>
      <c r="AA45" s="358" t="b">
        <f t="shared" si="2"/>
        <v>1</v>
      </c>
      <c r="AB45" s="358" t="b">
        <f t="shared" si="3"/>
        <v>1</v>
      </c>
      <c r="AD45" s="330"/>
    </row>
    <row r="46" spans="1:30" s="334" customFormat="1" ht="22.5">
      <c r="A46" s="227">
        <v>44</v>
      </c>
      <c r="B46" s="227" t="s">
        <v>390</v>
      </c>
      <c r="C46" s="227" t="s">
        <v>296</v>
      </c>
      <c r="D46" s="236" t="s">
        <v>361</v>
      </c>
      <c r="E46" s="246" t="s">
        <v>444</v>
      </c>
      <c r="F46" s="336" t="s">
        <v>50</v>
      </c>
      <c r="G46" s="226" t="s">
        <v>421</v>
      </c>
      <c r="H46" s="337" t="s">
        <v>43</v>
      </c>
      <c r="I46" s="245">
        <v>0.45400000000000001</v>
      </c>
      <c r="J46" s="229" t="s">
        <v>342</v>
      </c>
      <c r="K46" s="287">
        <v>1166990</v>
      </c>
      <c r="L46" s="231">
        <v>583495</v>
      </c>
      <c r="M46" s="223">
        <f t="shared" si="4"/>
        <v>583495</v>
      </c>
      <c r="N46" s="232">
        <v>0.5</v>
      </c>
      <c r="O46" s="250"/>
      <c r="P46" s="250"/>
      <c r="Q46" s="304"/>
      <c r="R46" s="304"/>
      <c r="S46" s="304">
        <v>583495</v>
      </c>
      <c r="T46" s="304">
        <v>0</v>
      </c>
      <c r="U46" s="304">
        <v>0</v>
      </c>
      <c r="V46" s="304">
        <v>0</v>
      </c>
      <c r="W46" s="304"/>
      <c r="X46" s="304"/>
      <c r="Y46" s="356" t="b">
        <f t="shared" si="0"/>
        <v>1</v>
      </c>
      <c r="Z46" s="357">
        <f t="shared" si="1"/>
        <v>0.5</v>
      </c>
      <c r="AA46" s="358" t="b">
        <f t="shared" si="2"/>
        <v>1</v>
      </c>
      <c r="AB46" s="358" t="b">
        <f t="shared" si="3"/>
        <v>1</v>
      </c>
      <c r="AD46" s="330"/>
    </row>
    <row r="47" spans="1:30" s="364" customFormat="1" ht="22.5">
      <c r="A47" s="209">
        <v>45</v>
      </c>
      <c r="B47" s="209" t="s">
        <v>391</v>
      </c>
      <c r="C47" s="209" t="s">
        <v>152</v>
      </c>
      <c r="D47" s="221" t="s">
        <v>106</v>
      </c>
      <c r="E47" s="262" t="s">
        <v>71</v>
      </c>
      <c r="F47" s="209" t="s">
        <v>54</v>
      </c>
      <c r="G47" s="210" t="s">
        <v>422</v>
      </c>
      <c r="H47" s="354" t="s">
        <v>43</v>
      </c>
      <c r="I47" s="217">
        <v>0.33800000000000002</v>
      </c>
      <c r="J47" s="218" t="s">
        <v>454</v>
      </c>
      <c r="K47" s="359">
        <v>5000000</v>
      </c>
      <c r="L47" s="219">
        <v>2500000</v>
      </c>
      <c r="M47" s="213">
        <f t="shared" si="4"/>
        <v>2500000</v>
      </c>
      <c r="N47" s="214">
        <v>0.5</v>
      </c>
      <c r="O47" s="247"/>
      <c r="P47" s="247"/>
      <c r="Q47" s="261"/>
      <c r="R47" s="261"/>
      <c r="S47" s="261">
        <v>1000000</v>
      </c>
      <c r="T47" s="261">
        <v>1500000</v>
      </c>
      <c r="U47" s="261">
        <v>0</v>
      </c>
      <c r="V47" s="261">
        <v>0</v>
      </c>
      <c r="W47" s="261"/>
      <c r="X47" s="261"/>
      <c r="Y47" s="356" t="b">
        <f t="shared" si="0"/>
        <v>1</v>
      </c>
      <c r="Z47" s="357">
        <f t="shared" si="1"/>
        <v>0.5</v>
      </c>
      <c r="AA47" s="358" t="b">
        <f t="shared" si="2"/>
        <v>1</v>
      </c>
      <c r="AB47" s="358" t="b">
        <f t="shared" si="3"/>
        <v>1</v>
      </c>
    </row>
    <row r="48" spans="1:30" s="334" customFormat="1" ht="22.5">
      <c r="A48" s="227">
        <v>46</v>
      </c>
      <c r="B48" s="227" t="s">
        <v>392</v>
      </c>
      <c r="C48" s="227" t="s">
        <v>296</v>
      </c>
      <c r="D48" s="236" t="s">
        <v>362</v>
      </c>
      <c r="E48" s="246" t="s">
        <v>445</v>
      </c>
      <c r="F48" s="336" t="s">
        <v>51</v>
      </c>
      <c r="G48" s="226" t="s">
        <v>423</v>
      </c>
      <c r="H48" s="337" t="s">
        <v>44</v>
      </c>
      <c r="I48" s="245">
        <v>0.89</v>
      </c>
      <c r="J48" s="229" t="s">
        <v>338</v>
      </c>
      <c r="K48" s="287">
        <v>2944347</v>
      </c>
      <c r="L48" s="231">
        <v>1472173.5</v>
      </c>
      <c r="M48" s="223">
        <f t="shared" si="4"/>
        <v>1472173.5</v>
      </c>
      <c r="N48" s="232">
        <v>0.5</v>
      </c>
      <c r="O48" s="250"/>
      <c r="P48" s="250"/>
      <c r="Q48" s="304"/>
      <c r="R48" s="304"/>
      <c r="S48" s="304">
        <v>1472173.5</v>
      </c>
      <c r="T48" s="304">
        <v>0</v>
      </c>
      <c r="U48" s="304">
        <v>0</v>
      </c>
      <c r="V48" s="304">
        <v>0</v>
      </c>
      <c r="W48" s="304"/>
      <c r="X48" s="304"/>
      <c r="Y48" s="356" t="b">
        <f t="shared" si="0"/>
        <v>1</v>
      </c>
      <c r="Z48" s="357">
        <f t="shared" si="1"/>
        <v>0.5</v>
      </c>
      <c r="AA48" s="358" t="b">
        <f t="shared" si="2"/>
        <v>1</v>
      </c>
      <c r="AB48" s="358" t="b">
        <f t="shared" si="3"/>
        <v>1</v>
      </c>
      <c r="AD48" s="330"/>
    </row>
    <row r="49" spans="1:113" s="334" customFormat="1" ht="11.25">
      <c r="A49" s="227">
        <v>47</v>
      </c>
      <c r="B49" s="227" t="s">
        <v>393</v>
      </c>
      <c r="C49" s="227" t="s">
        <v>296</v>
      </c>
      <c r="D49" s="236" t="s">
        <v>363</v>
      </c>
      <c r="E49" s="246" t="s">
        <v>446</v>
      </c>
      <c r="F49" s="336" t="s">
        <v>58</v>
      </c>
      <c r="G49" s="226" t="s">
        <v>424</v>
      </c>
      <c r="H49" s="337" t="s">
        <v>43</v>
      </c>
      <c r="I49" s="245">
        <v>0.35299999999999998</v>
      </c>
      <c r="J49" s="229" t="s">
        <v>463</v>
      </c>
      <c r="K49" s="287">
        <v>1497440</v>
      </c>
      <c r="L49" s="231">
        <v>748720</v>
      </c>
      <c r="M49" s="223">
        <f t="shared" si="4"/>
        <v>748720</v>
      </c>
      <c r="N49" s="232">
        <v>0.5</v>
      </c>
      <c r="O49" s="250"/>
      <c r="P49" s="250"/>
      <c r="Q49" s="304"/>
      <c r="R49" s="304"/>
      <c r="S49" s="304">
        <v>748720</v>
      </c>
      <c r="T49" s="304">
        <v>0</v>
      </c>
      <c r="U49" s="304">
        <v>0</v>
      </c>
      <c r="V49" s="304">
        <v>0</v>
      </c>
      <c r="W49" s="304"/>
      <c r="X49" s="304"/>
      <c r="Y49" s="356" t="b">
        <f t="shared" si="0"/>
        <v>1</v>
      </c>
      <c r="Z49" s="357">
        <f t="shared" si="1"/>
        <v>0.5</v>
      </c>
      <c r="AA49" s="358" t="b">
        <f t="shared" si="2"/>
        <v>1</v>
      </c>
      <c r="AB49" s="358" t="b">
        <f t="shared" si="3"/>
        <v>1</v>
      </c>
      <c r="AD49" s="330"/>
    </row>
    <row r="50" spans="1:113" s="334" customFormat="1" ht="22.5">
      <c r="A50" s="227">
        <v>48</v>
      </c>
      <c r="B50" s="227" t="s">
        <v>394</v>
      </c>
      <c r="C50" s="227" t="s">
        <v>296</v>
      </c>
      <c r="D50" s="236" t="s">
        <v>364</v>
      </c>
      <c r="E50" s="246" t="s">
        <v>447</v>
      </c>
      <c r="F50" s="336" t="s">
        <v>56</v>
      </c>
      <c r="G50" s="226" t="s">
        <v>425</v>
      </c>
      <c r="H50" s="337" t="s">
        <v>43</v>
      </c>
      <c r="I50" s="245">
        <v>0.27500000000000002</v>
      </c>
      <c r="J50" s="229" t="s">
        <v>464</v>
      </c>
      <c r="K50" s="287">
        <v>1867601</v>
      </c>
      <c r="L50" s="231">
        <v>933800.5</v>
      </c>
      <c r="M50" s="223">
        <f t="shared" si="4"/>
        <v>933800.5</v>
      </c>
      <c r="N50" s="232">
        <v>0.5</v>
      </c>
      <c r="O50" s="250"/>
      <c r="P50" s="250"/>
      <c r="Q50" s="304"/>
      <c r="R50" s="304"/>
      <c r="S50" s="304">
        <v>933800.5</v>
      </c>
      <c r="T50" s="304">
        <v>0</v>
      </c>
      <c r="U50" s="304">
        <v>0</v>
      </c>
      <c r="V50" s="304">
        <v>0</v>
      </c>
      <c r="W50" s="304"/>
      <c r="X50" s="304"/>
      <c r="Y50" s="356" t="b">
        <f t="shared" si="0"/>
        <v>1</v>
      </c>
      <c r="Z50" s="357">
        <f t="shared" si="1"/>
        <v>0.5</v>
      </c>
      <c r="AA50" s="358" t="b">
        <f t="shared" si="2"/>
        <v>1</v>
      </c>
      <c r="AB50" s="358" t="b">
        <f t="shared" si="3"/>
        <v>1</v>
      </c>
      <c r="AD50" s="330"/>
    </row>
    <row r="51" spans="1:113" s="334" customFormat="1" ht="22.5">
      <c r="A51" s="227">
        <v>49</v>
      </c>
      <c r="B51" s="227" t="s">
        <v>395</v>
      </c>
      <c r="C51" s="227" t="s">
        <v>296</v>
      </c>
      <c r="D51" s="236" t="s">
        <v>365</v>
      </c>
      <c r="E51" s="246">
        <v>2412042</v>
      </c>
      <c r="F51" s="336" t="s">
        <v>127</v>
      </c>
      <c r="G51" s="226" t="s">
        <v>426</v>
      </c>
      <c r="H51" s="337" t="s">
        <v>44</v>
      </c>
      <c r="I51" s="245">
        <v>0.75900000000000001</v>
      </c>
      <c r="J51" s="229" t="s">
        <v>465</v>
      </c>
      <c r="K51" s="287">
        <v>1426000</v>
      </c>
      <c r="L51" s="231">
        <v>784300.00000000012</v>
      </c>
      <c r="M51" s="223">
        <f t="shared" si="4"/>
        <v>641699.99999999988</v>
      </c>
      <c r="N51" s="232">
        <v>0.55000000000000004</v>
      </c>
      <c r="O51" s="250"/>
      <c r="P51" s="250"/>
      <c r="Q51" s="304"/>
      <c r="R51" s="304"/>
      <c r="S51" s="304">
        <v>784300.00000000012</v>
      </c>
      <c r="T51" s="304">
        <v>0</v>
      </c>
      <c r="U51" s="304">
        <v>0</v>
      </c>
      <c r="V51" s="304">
        <v>0</v>
      </c>
      <c r="W51" s="304"/>
      <c r="X51" s="304"/>
      <c r="Y51" s="356" t="b">
        <f t="shared" si="0"/>
        <v>1</v>
      </c>
      <c r="Z51" s="357">
        <f t="shared" si="1"/>
        <v>0.55000000000000004</v>
      </c>
      <c r="AA51" s="358" t="b">
        <f t="shared" si="2"/>
        <v>1</v>
      </c>
      <c r="AB51" s="358" t="b">
        <f t="shared" si="3"/>
        <v>1</v>
      </c>
      <c r="AD51" s="330"/>
    </row>
    <row r="52" spans="1:113" s="334" customFormat="1" ht="22.5">
      <c r="A52" s="227">
        <v>50</v>
      </c>
      <c r="B52" s="227" t="s">
        <v>396</v>
      </c>
      <c r="C52" s="227" t="s">
        <v>296</v>
      </c>
      <c r="D52" s="236" t="s">
        <v>366</v>
      </c>
      <c r="E52" s="246" t="s">
        <v>448</v>
      </c>
      <c r="F52" s="336" t="s">
        <v>58</v>
      </c>
      <c r="G52" s="226" t="s">
        <v>427</v>
      </c>
      <c r="H52" s="337" t="s">
        <v>44</v>
      </c>
      <c r="I52" s="245">
        <v>0.35</v>
      </c>
      <c r="J52" s="229" t="s">
        <v>308</v>
      </c>
      <c r="K52" s="287">
        <v>826084</v>
      </c>
      <c r="L52" s="231">
        <v>413042</v>
      </c>
      <c r="M52" s="223">
        <f t="shared" si="4"/>
        <v>413042</v>
      </c>
      <c r="N52" s="232">
        <v>0.5</v>
      </c>
      <c r="O52" s="250"/>
      <c r="P52" s="250"/>
      <c r="Q52" s="304"/>
      <c r="R52" s="304"/>
      <c r="S52" s="304">
        <v>413042</v>
      </c>
      <c r="T52" s="304">
        <v>0</v>
      </c>
      <c r="U52" s="304">
        <v>0</v>
      </c>
      <c r="V52" s="304">
        <v>0</v>
      </c>
      <c r="W52" s="304"/>
      <c r="X52" s="304"/>
      <c r="Y52" s="356" t="b">
        <f t="shared" si="0"/>
        <v>1</v>
      </c>
      <c r="Z52" s="357">
        <f t="shared" si="1"/>
        <v>0.5</v>
      </c>
      <c r="AA52" s="358" t="b">
        <f t="shared" si="2"/>
        <v>1</v>
      </c>
      <c r="AB52" s="358" t="b">
        <f t="shared" si="3"/>
        <v>1</v>
      </c>
      <c r="AD52" s="330"/>
    </row>
    <row r="53" spans="1:113" s="327" customFormat="1" ht="22.5">
      <c r="A53" s="209">
        <v>51</v>
      </c>
      <c r="B53" s="209" t="s">
        <v>397</v>
      </c>
      <c r="C53" s="209" t="s">
        <v>152</v>
      </c>
      <c r="D53" s="221" t="s">
        <v>202</v>
      </c>
      <c r="E53" s="262" t="s">
        <v>72</v>
      </c>
      <c r="F53" s="353" t="s">
        <v>54</v>
      </c>
      <c r="G53" s="210" t="s">
        <v>428</v>
      </c>
      <c r="H53" s="354" t="s">
        <v>43</v>
      </c>
      <c r="I53" s="217">
        <v>0.73099999999999998</v>
      </c>
      <c r="J53" s="218" t="s">
        <v>305</v>
      </c>
      <c r="K53" s="359">
        <v>1260289</v>
      </c>
      <c r="L53" s="219">
        <v>630144.5</v>
      </c>
      <c r="M53" s="213">
        <f t="shared" si="4"/>
        <v>630144.5</v>
      </c>
      <c r="N53" s="214">
        <v>0.5</v>
      </c>
      <c r="O53" s="247"/>
      <c r="P53" s="247"/>
      <c r="Q53" s="261"/>
      <c r="R53" s="261"/>
      <c r="S53" s="261">
        <v>586996</v>
      </c>
      <c r="T53" s="261">
        <v>43148.5</v>
      </c>
      <c r="U53" s="261">
        <v>0</v>
      </c>
      <c r="V53" s="261">
        <v>0</v>
      </c>
      <c r="W53" s="261"/>
      <c r="X53" s="261"/>
      <c r="Y53" s="356" t="b">
        <f t="shared" si="0"/>
        <v>1</v>
      </c>
      <c r="Z53" s="357">
        <f t="shared" si="1"/>
        <v>0.5</v>
      </c>
      <c r="AA53" s="358" t="b">
        <f t="shared" si="2"/>
        <v>1</v>
      </c>
      <c r="AB53" s="358" t="b">
        <f t="shared" si="3"/>
        <v>1</v>
      </c>
      <c r="AD53" s="349"/>
    </row>
    <row r="54" spans="1:113" s="173" customFormat="1" ht="12">
      <c r="A54" s="227">
        <v>52</v>
      </c>
      <c r="B54" s="227" t="s">
        <v>398</v>
      </c>
      <c r="C54" s="227" t="s">
        <v>296</v>
      </c>
      <c r="D54" s="236" t="s">
        <v>367</v>
      </c>
      <c r="E54" s="246" t="s">
        <v>449</v>
      </c>
      <c r="F54" s="227" t="s">
        <v>54</v>
      </c>
      <c r="G54" s="226" t="s">
        <v>429</v>
      </c>
      <c r="H54" s="337" t="s">
        <v>212</v>
      </c>
      <c r="I54" s="245">
        <v>0.68700000000000006</v>
      </c>
      <c r="J54" s="229" t="s">
        <v>309</v>
      </c>
      <c r="K54" s="287">
        <v>973700</v>
      </c>
      <c r="L54" s="231">
        <v>486850</v>
      </c>
      <c r="M54" s="223">
        <f t="shared" si="4"/>
        <v>486850</v>
      </c>
      <c r="N54" s="232">
        <v>0.5</v>
      </c>
      <c r="O54" s="250"/>
      <c r="P54" s="250"/>
      <c r="Q54" s="304"/>
      <c r="R54" s="304"/>
      <c r="S54" s="304">
        <v>486850</v>
      </c>
      <c r="T54" s="304">
        <v>0</v>
      </c>
      <c r="U54" s="304">
        <v>0</v>
      </c>
      <c r="V54" s="304">
        <v>0</v>
      </c>
      <c r="W54" s="304"/>
      <c r="X54" s="304"/>
      <c r="Y54" s="356" t="b">
        <f t="shared" si="0"/>
        <v>1</v>
      </c>
      <c r="Z54" s="357">
        <f t="shared" si="1"/>
        <v>0.5</v>
      </c>
      <c r="AA54" s="358" t="b">
        <f t="shared" si="2"/>
        <v>1</v>
      </c>
      <c r="AB54" s="358" t="b">
        <f t="shared" si="3"/>
        <v>1</v>
      </c>
    </row>
    <row r="55" spans="1:113" s="327" customFormat="1" ht="22.5">
      <c r="A55" s="209">
        <v>53</v>
      </c>
      <c r="B55" s="209" t="s">
        <v>399</v>
      </c>
      <c r="C55" s="209" t="s">
        <v>152</v>
      </c>
      <c r="D55" s="221" t="s">
        <v>368</v>
      </c>
      <c r="E55" s="262" t="s">
        <v>450</v>
      </c>
      <c r="F55" s="353" t="s">
        <v>61</v>
      </c>
      <c r="G55" s="210" t="s">
        <v>430</v>
      </c>
      <c r="H55" s="354" t="s">
        <v>44</v>
      </c>
      <c r="I55" s="217">
        <v>1.355</v>
      </c>
      <c r="J55" s="218" t="s">
        <v>466</v>
      </c>
      <c r="K55" s="359">
        <v>9927699</v>
      </c>
      <c r="L55" s="219">
        <v>4963849.5</v>
      </c>
      <c r="M55" s="213">
        <f t="shared" si="4"/>
        <v>4963849.5</v>
      </c>
      <c r="N55" s="214">
        <v>0.5</v>
      </c>
      <c r="O55" s="247"/>
      <c r="P55" s="247"/>
      <c r="Q55" s="261"/>
      <c r="R55" s="261"/>
      <c r="S55" s="261">
        <v>100000</v>
      </c>
      <c r="T55" s="261">
        <v>3431924.5</v>
      </c>
      <c r="U55" s="261">
        <v>1431925</v>
      </c>
      <c r="V55" s="261">
        <v>0</v>
      </c>
      <c r="W55" s="261"/>
      <c r="X55" s="261"/>
      <c r="Y55" s="356" t="b">
        <f t="shared" si="0"/>
        <v>1</v>
      </c>
      <c r="Z55" s="357">
        <f t="shared" si="1"/>
        <v>0.5</v>
      </c>
      <c r="AA55" s="358" t="b">
        <f t="shared" si="2"/>
        <v>1</v>
      </c>
      <c r="AB55" s="358" t="b">
        <f t="shared" si="3"/>
        <v>1</v>
      </c>
      <c r="AD55" s="349"/>
    </row>
    <row r="56" spans="1:113" s="327" customFormat="1" ht="33.75">
      <c r="A56" s="209">
        <v>54</v>
      </c>
      <c r="B56" s="209" t="s">
        <v>609</v>
      </c>
      <c r="C56" s="209" t="s">
        <v>152</v>
      </c>
      <c r="D56" s="221" t="s">
        <v>467</v>
      </c>
      <c r="E56" s="262" t="s">
        <v>472</v>
      </c>
      <c r="F56" s="353" t="s">
        <v>58</v>
      </c>
      <c r="G56" s="210" t="s">
        <v>469</v>
      </c>
      <c r="H56" s="354" t="s">
        <v>43</v>
      </c>
      <c r="I56" s="217">
        <v>3.9129999999999998</v>
      </c>
      <c r="J56" s="218" t="s">
        <v>475</v>
      </c>
      <c r="K56" s="359">
        <v>19447948</v>
      </c>
      <c r="L56" s="219">
        <f>S56+T56+U56+V56+W56+X56</f>
        <v>8030973</v>
      </c>
      <c r="M56" s="213">
        <f t="shared" si="4"/>
        <v>11416975</v>
      </c>
      <c r="N56" s="214">
        <v>0.5</v>
      </c>
      <c r="O56" s="247"/>
      <c r="P56" s="247"/>
      <c r="Q56" s="261"/>
      <c r="R56" s="261"/>
      <c r="S56" s="261">
        <v>430695.5</v>
      </c>
      <c r="T56" s="261">
        <v>0</v>
      </c>
      <c r="U56" s="261">
        <v>1846500.5</v>
      </c>
      <c r="V56" s="261">
        <v>1846500.5</v>
      </c>
      <c r="W56" s="261">
        <v>2193001</v>
      </c>
      <c r="X56" s="261">
        <v>1714275.5</v>
      </c>
      <c r="Y56" s="356" t="b">
        <f>L56=SUM(O56:X56)</f>
        <v>1</v>
      </c>
      <c r="Z56" s="357">
        <f>ROUND(L56/K56,4)</f>
        <v>0.41289999999999999</v>
      </c>
      <c r="AA56" s="358" t="b">
        <f>Z56=N56</f>
        <v>0</v>
      </c>
      <c r="AB56" s="358" t="b">
        <f>K56=L56+M56</f>
        <v>1</v>
      </c>
      <c r="AD56" s="349"/>
    </row>
    <row r="57" spans="1:113" s="327" customFormat="1" ht="33.75">
      <c r="A57" s="209">
        <v>55</v>
      </c>
      <c r="B57" s="209" t="s">
        <v>610</v>
      </c>
      <c r="C57" s="209" t="s">
        <v>152</v>
      </c>
      <c r="D57" s="221" t="s">
        <v>468</v>
      </c>
      <c r="E57" s="262" t="s">
        <v>473</v>
      </c>
      <c r="F57" s="353" t="s">
        <v>47</v>
      </c>
      <c r="G57" s="210" t="s">
        <v>470</v>
      </c>
      <c r="H57" s="354" t="s">
        <v>43</v>
      </c>
      <c r="I57" s="217">
        <v>3.895</v>
      </c>
      <c r="J57" s="218" t="s">
        <v>476</v>
      </c>
      <c r="K57" s="359">
        <v>19991154</v>
      </c>
      <c r="L57" s="219">
        <f>S57+T57+U57+V57+W57+X57</f>
        <v>5097788.5</v>
      </c>
      <c r="M57" s="213">
        <f t="shared" si="4"/>
        <v>14893365.5</v>
      </c>
      <c r="N57" s="214">
        <v>0.5</v>
      </c>
      <c r="O57" s="247"/>
      <c r="P57" s="247"/>
      <c r="Q57" s="261"/>
      <c r="R57" s="261"/>
      <c r="S57" s="261">
        <v>200000</v>
      </c>
      <c r="T57" s="261">
        <v>0</v>
      </c>
      <c r="U57" s="261">
        <v>4897788.5</v>
      </c>
      <c r="V57" s="261"/>
      <c r="W57" s="261"/>
      <c r="X57" s="261"/>
      <c r="Y57" s="356" t="b">
        <f>L57=SUM(O57:X57)</f>
        <v>1</v>
      </c>
      <c r="Z57" s="357">
        <f>ROUND(L57/K57,4)</f>
        <v>0.255</v>
      </c>
      <c r="AA57" s="358" t="b">
        <f>Z57=N57</f>
        <v>0</v>
      </c>
      <c r="AB57" s="358" t="b">
        <f>K57=L57+M57</f>
        <v>1</v>
      </c>
      <c r="AD57" s="349"/>
    </row>
    <row r="58" spans="1:113" s="327" customFormat="1" ht="33.75">
      <c r="A58" s="209" t="s">
        <v>614</v>
      </c>
      <c r="B58" s="209" t="s">
        <v>611</v>
      </c>
      <c r="C58" s="209" t="s">
        <v>152</v>
      </c>
      <c r="D58" s="221" t="s">
        <v>165</v>
      </c>
      <c r="E58" s="262" t="s">
        <v>474</v>
      </c>
      <c r="F58" s="353" t="s">
        <v>131</v>
      </c>
      <c r="G58" s="210" t="s">
        <v>471</v>
      </c>
      <c r="H58" s="354" t="s">
        <v>44</v>
      </c>
      <c r="I58" s="217">
        <v>0.75</v>
      </c>
      <c r="J58" s="218" t="s">
        <v>477</v>
      </c>
      <c r="K58" s="359">
        <v>9478872</v>
      </c>
      <c r="L58" s="219">
        <f>S58+T58+U58+V58+W58+X58</f>
        <v>684178.3900000155</v>
      </c>
      <c r="M58" s="213">
        <f t="shared" si="4"/>
        <v>8794693.6099999845</v>
      </c>
      <c r="N58" s="214">
        <v>0.5</v>
      </c>
      <c r="O58" s="247"/>
      <c r="P58" s="247"/>
      <c r="Q58" s="261"/>
      <c r="R58" s="261"/>
      <c r="S58" s="261">
        <v>684178.3900000155</v>
      </c>
      <c r="T58" s="261">
        <v>0</v>
      </c>
      <c r="U58" s="261"/>
      <c r="V58" s="261"/>
      <c r="W58" s="261"/>
      <c r="X58" s="261"/>
      <c r="Y58" s="356" t="b">
        <f>L58=SUM(O58:X58)</f>
        <v>1</v>
      </c>
      <c r="Z58" s="357">
        <f>ROUND(L58/K58,4)</f>
        <v>7.22E-2</v>
      </c>
      <c r="AA58" s="358" t="b">
        <f>Z58=N58</f>
        <v>0</v>
      </c>
      <c r="AB58" s="358" t="b">
        <f>K58=L58+M58</f>
        <v>1</v>
      </c>
      <c r="AD58" s="349"/>
    </row>
    <row r="59" spans="1:113" s="184" customFormat="1" ht="20.100000000000001" customHeight="1">
      <c r="A59" s="406" t="s">
        <v>41</v>
      </c>
      <c r="B59" s="407"/>
      <c r="C59" s="407"/>
      <c r="D59" s="407"/>
      <c r="E59" s="407"/>
      <c r="F59" s="407"/>
      <c r="G59" s="407"/>
      <c r="H59" s="408"/>
      <c r="I59" s="238">
        <f>SUM(I3:I58)</f>
        <v>65.740999999999985</v>
      </c>
      <c r="J59" s="332" t="s">
        <v>14</v>
      </c>
      <c r="K59" s="223">
        <f>SUM(K3:K58)</f>
        <v>327038654.13999999</v>
      </c>
      <c r="L59" s="223">
        <f>SUM(L3:L58)</f>
        <v>148254535.46000001</v>
      </c>
      <c r="M59" s="223">
        <f>SUM(M3:M58)</f>
        <v>178784118.67999998</v>
      </c>
      <c r="N59" s="239" t="s">
        <v>14</v>
      </c>
      <c r="O59" s="223">
        <f t="shared" ref="O59:X59" si="5">SUM(O3:O58)</f>
        <v>0</v>
      </c>
      <c r="P59" s="223">
        <f t="shared" si="5"/>
        <v>0</v>
      </c>
      <c r="Q59" s="223">
        <f t="shared" si="5"/>
        <v>9360007.4000000004</v>
      </c>
      <c r="R59" s="223">
        <f t="shared" si="5"/>
        <v>19662608.82</v>
      </c>
      <c r="S59" s="223">
        <f t="shared" si="5"/>
        <v>70058642.74000001</v>
      </c>
      <c r="T59" s="223">
        <f t="shared" si="5"/>
        <v>26907693.5</v>
      </c>
      <c r="U59" s="223">
        <f t="shared" si="5"/>
        <v>12518366.5</v>
      </c>
      <c r="V59" s="223">
        <f t="shared" si="5"/>
        <v>5839940</v>
      </c>
      <c r="W59" s="223">
        <f t="shared" si="5"/>
        <v>2193001</v>
      </c>
      <c r="X59" s="223">
        <f t="shared" si="5"/>
        <v>1714275.5</v>
      </c>
      <c r="Y59" s="297"/>
      <c r="Z59" s="297"/>
      <c r="AA59" s="297"/>
      <c r="AB59" s="297"/>
      <c r="AC59" s="309"/>
      <c r="AD59" s="138"/>
      <c r="AE59" s="165"/>
      <c r="AF59" s="138"/>
      <c r="AG59" s="298"/>
      <c r="AH59" s="165"/>
      <c r="AI59" s="165"/>
      <c r="AJ59" s="165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  <c r="AW59" s="138"/>
      <c r="AX59" s="138"/>
      <c r="AY59" s="138"/>
      <c r="AZ59" s="138"/>
      <c r="BA59" s="138"/>
      <c r="BB59" s="138"/>
      <c r="BC59" s="138"/>
      <c r="BD59" s="138"/>
      <c r="BE59" s="138"/>
      <c r="BF59" s="138"/>
      <c r="BG59" s="138"/>
      <c r="BH59" s="138"/>
      <c r="BI59" s="138"/>
      <c r="BJ59" s="138"/>
      <c r="BK59" s="138"/>
      <c r="BL59" s="138"/>
      <c r="BM59" s="138"/>
      <c r="BN59" s="138"/>
      <c r="BO59" s="138"/>
      <c r="BP59" s="138"/>
      <c r="BQ59" s="138"/>
      <c r="BR59" s="138"/>
      <c r="BS59" s="138"/>
      <c r="BT59" s="138"/>
      <c r="BU59" s="138"/>
      <c r="BV59" s="138"/>
      <c r="BW59" s="138"/>
      <c r="BX59" s="138"/>
      <c r="BY59" s="138"/>
      <c r="BZ59" s="138"/>
      <c r="CA59" s="138"/>
      <c r="CB59" s="138"/>
      <c r="CC59" s="138"/>
      <c r="CD59" s="138"/>
      <c r="CE59" s="138"/>
      <c r="CF59" s="138"/>
      <c r="CG59" s="138"/>
      <c r="CH59" s="138"/>
      <c r="CI59" s="138"/>
      <c r="CJ59" s="138"/>
      <c r="CK59" s="138"/>
      <c r="CL59" s="138"/>
      <c r="CM59" s="138"/>
      <c r="CN59" s="138"/>
      <c r="CO59" s="138"/>
      <c r="CP59" s="138"/>
      <c r="CQ59" s="138"/>
      <c r="CR59" s="138"/>
      <c r="CS59" s="138"/>
      <c r="CT59" s="138"/>
      <c r="CU59" s="138"/>
      <c r="CV59" s="138"/>
      <c r="CW59" s="138"/>
      <c r="CX59" s="138"/>
      <c r="CY59" s="138"/>
      <c r="CZ59" s="138"/>
      <c r="DA59" s="138"/>
      <c r="DB59" s="138"/>
      <c r="DC59" s="138"/>
      <c r="DD59" s="138"/>
      <c r="DE59" s="138"/>
      <c r="DF59" s="138"/>
      <c r="DG59" s="138"/>
      <c r="DH59" s="138"/>
      <c r="DI59" s="138"/>
    </row>
    <row r="60" spans="1:113" s="185" customFormat="1" ht="20.100000000000001" customHeight="1">
      <c r="A60" s="403" t="s">
        <v>34</v>
      </c>
      <c r="B60" s="404"/>
      <c r="C60" s="404"/>
      <c r="D60" s="404"/>
      <c r="E60" s="404"/>
      <c r="F60" s="404"/>
      <c r="G60" s="404"/>
      <c r="H60" s="405"/>
      <c r="I60" s="241">
        <f>SUMIF($C$3:$C$58,"K",I3:I58)</f>
        <v>28.688999999999993</v>
      </c>
      <c r="J60" s="333" t="s">
        <v>14</v>
      </c>
      <c r="K60" s="213">
        <f>SUMIF($C$3:$C$58,"K",K3:K58)</f>
        <v>127953475.14</v>
      </c>
      <c r="L60" s="213">
        <f>SUMIF($C$3:$C$58,"K",L3:L58)</f>
        <v>59286693.07</v>
      </c>
      <c r="M60" s="213">
        <f>SUMIF($C$3:$C$58,"K",M3:M58)</f>
        <v>68666782.070000008</v>
      </c>
      <c r="N60" s="242" t="s">
        <v>14</v>
      </c>
      <c r="O60" s="213">
        <f t="shared" ref="O60:X60" si="6">SUMIF($C$3:$C$58,"K",O3:O58)</f>
        <v>0</v>
      </c>
      <c r="P60" s="213">
        <f t="shared" si="6"/>
        <v>0</v>
      </c>
      <c r="Q60" s="213">
        <f t="shared" si="6"/>
        <v>9360007.4000000004</v>
      </c>
      <c r="R60" s="213">
        <f t="shared" si="6"/>
        <v>19662608.82</v>
      </c>
      <c r="S60" s="213">
        <f t="shared" si="6"/>
        <v>24459871.849999998</v>
      </c>
      <c r="T60" s="213">
        <f t="shared" si="6"/>
        <v>3765099.5</v>
      </c>
      <c r="U60" s="213">
        <f t="shared" si="6"/>
        <v>1011161.5</v>
      </c>
      <c r="V60" s="213">
        <f t="shared" si="6"/>
        <v>1027944</v>
      </c>
      <c r="W60" s="213">
        <f t="shared" si="6"/>
        <v>0</v>
      </c>
      <c r="X60" s="213">
        <f t="shared" si="6"/>
        <v>0</v>
      </c>
      <c r="Y60" s="297"/>
      <c r="Z60" s="297"/>
      <c r="AA60" s="297"/>
      <c r="AB60" s="297"/>
      <c r="AC60" s="309"/>
      <c r="AD60" s="138"/>
      <c r="AE60" s="165"/>
      <c r="AF60" s="138"/>
      <c r="AG60" s="298"/>
      <c r="AH60" s="138"/>
      <c r="AI60" s="29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  <c r="AW60" s="138"/>
      <c r="AX60" s="138"/>
      <c r="AY60" s="138"/>
      <c r="AZ60" s="138"/>
      <c r="BA60" s="138"/>
      <c r="BB60" s="138"/>
      <c r="BC60" s="138"/>
      <c r="BD60" s="138"/>
      <c r="BE60" s="138"/>
      <c r="BF60" s="138"/>
      <c r="BG60" s="138"/>
      <c r="BH60" s="138"/>
      <c r="BI60" s="138"/>
      <c r="BJ60" s="138"/>
      <c r="BK60" s="138"/>
      <c r="BL60" s="138"/>
      <c r="BM60" s="138"/>
      <c r="BN60" s="138"/>
      <c r="BO60" s="138"/>
      <c r="BP60" s="138"/>
      <c r="BQ60" s="138"/>
      <c r="BR60" s="138"/>
      <c r="BS60" s="138"/>
      <c r="BT60" s="138"/>
      <c r="BU60" s="138"/>
      <c r="BV60" s="138"/>
      <c r="BW60" s="138"/>
      <c r="BX60" s="138"/>
      <c r="BY60" s="138"/>
      <c r="BZ60" s="138"/>
      <c r="CA60" s="138"/>
      <c r="CB60" s="138"/>
      <c r="CC60" s="138"/>
      <c r="CD60" s="138"/>
      <c r="CE60" s="138"/>
      <c r="CF60" s="138"/>
      <c r="CG60" s="138"/>
      <c r="CH60" s="138"/>
      <c r="CI60" s="138"/>
      <c r="CJ60" s="138"/>
      <c r="CK60" s="138"/>
      <c r="CL60" s="138"/>
      <c r="CM60" s="138"/>
      <c r="CN60" s="138"/>
      <c r="CO60" s="138"/>
      <c r="CP60" s="138"/>
      <c r="CQ60" s="138"/>
      <c r="CR60" s="138"/>
      <c r="CS60" s="138"/>
      <c r="CT60" s="138"/>
      <c r="CU60" s="138"/>
      <c r="CV60" s="138"/>
      <c r="CW60" s="138"/>
      <c r="CX60" s="138"/>
      <c r="CY60" s="138"/>
      <c r="CZ60" s="138"/>
      <c r="DA60" s="138"/>
      <c r="DB60" s="138"/>
      <c r="DC60" s="138"/>
      <c r="DD60" s="138"/>
      <c r="DE60" s="138"/>
      <c r="DF60" s="138"/>
      <c r="DG60" s="138"/>
      <c r="DH60" s="138"/>
      <c r="DI60" s="138"/>
    </row>
    <row r="61" spans="1:113" s="184" customFormat="1" ht="20.100000000000001" customHeight="1">
      <c r="A61" s="406" t="s">
        <v>35</v>
      </c>
      <c r="B61" s="407"/>
      <c r="C61" s="407"/>
      <c r="D61" s="407"/>
      <c r="E61" s="407"/>
      <c r="F61" s="407"/>
      <c r="G61" s="407"/>
      <c r="H61" s="408"/>
      <c r="I61" s="238">
        <f>SUMIF($C$3:$C$58,"N",I3:I58)</f>
        <v>15.916000000000002</v>
      </c>
      <c r="J61" s="332" t="s">
        <v>14</v>
      </c>
      <c r="K61" s="223">
        <f>SUMIF($C$3:$C$58,"N",K3:K58)</f>
        <v>64307204</v>
      </c>
      <c r="L61" s="223">
        <f>SUMIF($C$3:$C$58,"N",L3:L58)</f>
        <v>32224902</v>
      </c>
      <c r="M61" s="223">
        <f>SUMIF($C$3:$C$58,"N",M3:M58)</f>
        <v>32082302</v>
      </c>
      <c r="N61" s="239" t="s">
        <v>14</v>
      </c>
      <c r="O61" s="223">
        <f t="shared" ref="O61:X61" si="7">SUMIF($C$3:$C$58,"N",O3:O58)</f>
        <v>0</v>
      </c>
      <c r="P61" s="223">
        <f t="shared" si="7"/>
        <v>0</v>
      </c>
      <c r="Q61" s="223">
        <f t="shared" si="7"/>
        <v>0</v>
      </c>
      <c r="R61" s="223">
        <f t="shared" si="7"/>
        <v>0</v>
      </c>
      <c r="S61" s="223">
        <f t="shared" si="7"/>
        <v>32224902</v>
      </c>
      <c r="T61" s="223">
        <f t="shared" si="7"/>
        <v>0</v>
      </c>
      <c r="U61" s="223">
        <f t="shared" si="7"/>
        <v>0</v>
      </c>
      <c r="V61" s="223">
        <f t="shared" si="7"/>
        <v>0</v>
      </c>
      <c r="W61" s="223">
        <f t="shared" si="7"/>
        <v>0</v>
      </c>
      <c r="X61" s="223">
        <f t="shared" si="7"/>
        <v>0</v>
      </c>
      <c r="Y61" s="297"/>
      <c r="Z61" s="297"/>
      <c r="AA61" s="297"/>
      <c r="AB61" s="297"/>
      <c r="AC61" s="309"/>
      <c r="AD61" s="138"/>
      <c r="AE61" s="165"/>
      <c r="AF61" s="138"/>
      <c r="AG61" s="138"/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  <c r="AW61" s="138"/>
      <c r="AX61" s="138"/>
      <c r="AY61" s="138"/>
      <c r="AZ61" s="138"/>
      <c r="BA61" s="138"/>
      <c r="BB61" s="138"/>
      <c r="BC61" s="138"/>
      <c r="BD61" s="138"/>
      <c r="BE61" s="138"/>
      <c r="BF61" s="138"/>
      <c r="BG61" s="138"/>
      <c r="BH61" s="138"/>
      <c r="BI61" s="138"/>
      <c r="BJ61" s="138"/>
      <c r="BK61" s="138"/>
      <c r="BL61" s="138"/>
      <c r="BM61" s="138"/>
      <c r="BN61" s="138"/>
      <c r="BO61" s="138"/>
      <c r="BP61" s="138"/>
      <c r="BQ61" s="138"/>
      <c r="BR61" s="138"/>
      <c r="BS61" s="138"/>
      <c r="BT61" s="138"/>
      <c r="BU61" s="138"/>
      <c r="BV61" s="138"/>
      <c r="BW61" s="138"/>
      <c r="BX61" s="138"/>
      <c r="BY61" s="138"/>
      <c r="BZ61" s="138"/>
      <c r="CA61" s="138"/>
      <c r="CB61" s="138"/>
      <c r="CC61" s="138"/>
      <c r="CD61" s="138"/>
      <c r="CE61" s="138"/>
      <c r="CF61" s="138"/>
      <c r="CG61" s="138"/>
      <c r="CH61" s="138"/>
      <c r="CI61" s="138"/>
      <c r="CJ61" s="138"/>
      <c r="CK61" s="138"/>
      <c r="CL61" s="138"/>
      <c r="CM61" s="138"/>
      <c r="CN61" s="138"/>
      <c r="CO61" s="138"/>
      <c r="CP61" s="138"/>
      <c r="CQ61" s="138"/>
      <c r="CR61" s="138"/>
      <c r="CS61" s="138"/>
      <c r="CT61" s="138"/>
      <c r="CU61" s="138"/>
      <c r="CV61" s="138"/>
      <c r="CW61" s="138"/>
      <c r="CX61" s="138"/>
      <c r="CY61" s="138"/>
      <c r="CZ61" s="138"/>
      <c r="DA61" s="138"/>
      <c r="DB61" s="138"/>
      <c r="DC61" s="138"/>
      <c r="DD61" s="138"/>
      <c r="DE61" s="138"/>
      <c r="DF61" s="138"/>
      <c r="DG61" s="138"/>
      <c r="DH61" s="138"/>
      <c r="DI61" s="138"/>
    </row>
    <row r="62" spans="1:113" s="185" customFormat="1" ht="20.100000000000001" customHeight="1">
      <c r="A62" s="403" t="s">
        <v>36</v>
      </c>
      <c r="B62" s="404"/>
      <c r="C62" s="404"/>
      <c r="D62" s="404"/>
      <c r="E62" s="404"/>
      <c r="F62" s="404"/>
      <c r="G62" s="404"/>
      <c r="H62" s="405"/>
      <c r="I62" s="241">
        <f>SUMIF($C$3:$C$58,"W",I3:I58)</f>
        <v>21.135999999999999</v>
      </c>
      <c r="J62" s="333" t="s">
        <v>14</v>
      </c>
      <c r="K62" s="213">
        <f>SUMIF($C$3:$C$58,"W",K3:K58)</f>
        <v>134777975</v>
      </c>
      <c r="L62" s="213">
        <f>SUMIF($C$3:$C$58,"W",L3:L58)</f>
        <v>56742940.390000015</v>
      </c>
      <c r="M62" s="213">
        <f>SUMIF($C$3:$C$58,"W",M3:M58)</f>
        <v>78035034.609999985</v>
      </c>
      <c r="N62" s="242" t="s">
        <v>14</v>
      </c>
      <c r="O62" s="213">
        <f t="shared" ref="O62:X62" si="8">SUMIF($C$3:$C$58,"W",O3:O58)</f>
        <v>0</v>
      </c>
      <c r="P62" s="213">
        <f t="shared" si="8"/>
        <v>0</v>
      </c>
      <c r="Q62" s="213">
        <f t="shared" si="8"/>
        <v>0</v>
      </c>
      <c r="R62" s="213">
        <f t="shared" si="8"/>
        <v>0</v>
      </c>
      <c r="S62" s="213">
        <f t="shared" si="8"/>
        <v>13373868.890000015</v>
      </c>
      <c r="T62" s="213">
        <f t="shared" si="8"/>
        <v>23142594</v>
      </c>
      <c r="U62" s="213">
        <f t="shared" si="8"/>
        <v>11507205</v>
      </c>
      <c r="V62" s="213">
        <f t="shared" si="8"/>
        <v>4811996</v>
      </c>
      <c r="W62" s="213">
        <f t="shared" si="8"/>
        <v>2193001</v>
      </c>
      <c r="X62" s="213">
        <f t="shared" si="8"/>
        <v>1714275.5</v>
      </c>
      <c r="Y62" s="297"/>
      <c r="Z62" s="297"/>
      <c r="AA62" s="297"/>
      <c r="AB62" s="297"/>
      <c r="AC62" s="309"/>
      <c r="AD62" s="138"/>
      <c r="AE62" s="165"/>
      <c r="AF62" s="138"/>
      <c r="AG62" s="138"/>
      <c r="AH62" s="138"/>
      <c r="AI62" s="298"/>
      <c r="AJ62" s="138"/>
      <c r="AK62" s="138"/>
      <c r="AL62" s="138"/>
      <c r="AM62" s="138"/>
      <c r="AN62" s="138"/>
      <c r="AO62" s="138"/>
      <c r="AP62" s="138"/>
      <c r="AQ62" s="138"/>
      <c r="AR62" s="138"/>
      <c r="AS62" s="138"/>
      <c r="AT62" s="138"/>
      <c r="AU62" s="138"/>
      <c r="AV62" s="138"/>
      <c r="AW62" s="138"/>
      <c r="AX62" s="138"/>
      <c r="AY62" s="138"/>
      <c r="AZ62" s="138"/>
      <c r="BA62" s="138"/>
      <c r="BB62" s="138"/>
      <c r="BC62" s="138"/>
      <c r="BD62" s="138"/>
      <c r="BE62" s="138"/>
      <c r="BF62" s="138"/>
      <c r="BG62" s="138"/>
      <c r="BH62" s="138"/>
      <c r="BI62" s="138"/>
      <c r="BJ62" s="138"/>
      <c r="BK62" s="138"/>
      <c r="BL62" s="138"/>
      <c r="BM62" s="138"/>
      <c r="BN62" s="138"/>
      <c r="BO62" s="138"/>
      <c r="BP62" s="138"/>
      <c r="BQ62" s="138"/>
      <c r="BR62" s="138"/>
      <c r="BS62" s="138"/>
      <c r="BT62" s="138"/>
      <c r="BU62" s="138"/>
      <c r="BV62" s="138"/>
      <c r="BW62" s="138"/>
      <c r="BX62" s="138"/>
      <c r="BY62" s="138"/>
      <c r="BZ62" s="138"/>
      <c r="CA62" s="138"/>
      <c r="CB62" s="138"/>
      <c r="CC62" s="138"/>
      <c r="CD62" s="138"/>
      <c r="CE62" s="138"/>
      <c r="CF62" s="138"/>
      <c r="CG62" s="138"/>
      <c r="CH62" s="138"/>
      <c r="CI62" s="138"/>
      <c r="CJ62" s="138"/>
      <c r="CK62" s="138"/>
      <c r="CL62" s="138"/>
      <c r="CM62" s="138"/>
      <c r="CN62" s="138"/>
      <c r="CO62" s="138"/>
      <c r="CP62" s="138"/>
      <c r="CQ62" s="138"/>
      <c r="CR62" s="138"/>
      <c r="CS62" s="138"/>
      <c r="CT62" s="138"/>
      <c r="CU62" s="138"/>
      <c r="CV62" s="138"/>
      <c r="CW62" s="138"/>
      <c r="CX62" s="138"/>
      <c r="CY62" s="138"/>
      <c r="CZ62" s="138"/>
      <c r="DA62" s="138"/>
      <c r="DB62" s="138"/>
      <c r="DC62" s="138"/>
      <c r="DD62" s="138"/>
      <c r="DE62" s="138"/>
      <c r="DF62" s="138"/>
      <c r="DG62" s="138"/>
      <c r="DH62" s="138"/>
      <c r="DI62" s="138"/>
    </row>
    <row r="63" spans="1:113" s="309" customFormat="1" ht="15">
      <c r="K63" s="296"/>
      <c r="L63" s="296"/>
      <c r="M63" s="296"/>
      <c r="AE63" s="165"/>
    </row>
    <row r="64" spans="1:113" s="184" customFormat="1" ht="15">
      <c r="A64" s="107" t="s">
        <v>22</v>
      </c>
      <c r="B64" s="153"/>
      <c r="C64" s="153"/>
      <c r="D64" s="153"/>
      <c r="E64" s="186"/>
      <c r="F64" s="186"/>
      <c r="G64" s="187"/>
      <c r="H64" s="186"/>
      <c r="I64" s="186"/>
      <c r="J64" s="187"/>
      <c r="K64" s="302"/>
      <c r="L64" s="288"/>
      <c r="M64" s="192"/>
      <c r="N64" s="189"/>
      <c r="O64" s="188"/>
      <c r="P64" s="187"/>
      <c r="Q64" s="190"/>
      <c r="R64" s="187"/>
      <c r="S64" s="187"/>
      <c r="T64" s="187"/>
      <c r="U64" s="187"/>
      <c r="V64" s="187"/>
      <c r="W64" s="187"/>
      <c r="X64" s="191"/>
      <c r="Y64" s="309"/>
      <c r="Z64" s="309"/>
      <c r="AA64" s="309"/>
      <c r="AB64" s="309"/>
      <c r="AC64" s="309"/>
      <c r="AD64" s="138"/>
      <c r="AE64" s="165"/>
      <c r="AF64" s="138"/>
      <c r="AG64" s="138"/>
      <c r="AH64" s="138"/>
      <c r="AI64" s="29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  <c r="AW64" s="138"/>
      <c r="AX64" s="138"/>
      <c r="AY64" s="138"/>
      <c r="AZ64" s="138"/>
      <c r="BA64" s="138"/>
      <c r="BB64" s="138"/>
      <c r="BC64" s="138"/>
      <c r="BD64" s="138"/>
      <c r="BE64" s="138"/>
      <c r="BF64" s="138"/>
      <c r="BG64" s="138"/>
      <c r="BH64" s="138"/>
      <c r="BI64" s="138"/>
      <c r="BJ64" s="138"/>
      <c r="BK64" s="138"/>
      <c r="BL64" s="138"/>
      <c r="BM64" s="138"/>
      <c r="BN64" s="138"/>
      <c r="BO64" s="138"/>
      <c r="BP64" s="138"/>
      <c r="BQ64" s="138"/>
      <c r="BR64" s="138"/>
      <c r="BS64" s="138"/>
      <c r="BT64" s="138"/>
      <c r="BU64" s="138"/>
      <c r="BV64" s="138"/>
      <c r="BW64" s="138"/>
      <c r="BX64" s="138"/>
      <c r="BY64" s="138"/>
      <c r="BZ64" s="138"/>
      <c r="CA64" s="138"/>
      <c r="CB64" s="138"/>
      <c r="CC64" s="138"/>
      <c r="CD64" s="138"/>
      <c r="CE64" s="138"/>
      <c r="CF64" s="138"/>
      <c r="CG64" s="138"/>
      <c r="CH64" s="138"/>
      <c r="CI64" s="138"/>
      <c r="CJ64" s="138"/>
      <c r="CK64" s="138"/>
      <c r="CL64" s="138"/>
      <c r="CM64" s="138"/>
      <c r="CN64" s="138"/>
      <c r="CO64" s="138"/>
      <c r="CP64" s="138"/>
      <c r="CQ64" s="138"/>
      <c r="CR64" s="138"/>
      <c r="CS64" s="138"/>
      <c r="CT64" s="138"/>
      <c r="CU64" s="138"/>
      <c r="CV64" s="138"/>
      <c r="CW64" s="138"/>
      <c r="CX64" s="138"/>
      <c r="CY64" s="138"/>
      <c r="CZ64" s="138"/>
      <c r="DA64" s="138"/>
      <c r="DB64" s="138"/>
      <c r="DC64" s="138"/>
      <c r="DD64" s="138"/>
      <c r="DE64" s="138"/>
      <c r="DF64" s="138"/>
      <c r="DG64" s="138"/>
      <c r="DH64" s="138"/>
      <c r="DI64" s="138"/>
    </row>
    <row r="65" spans="1:113" s="184" customFormat="1" ht="15">
      <c r="A65" s="108" t="s">
        <v>23</v>
      </c>
      <c r="B65" s="153"/>
      <c r="C65" s="153"/>
      <c r="D65" s="153"/>
      <c r="E65" s="186"/>
      <c r="F65" s="186"/>
      <c r="G65" s="187"/>
      <c r="H65" s="186"/>
      <c r="I65" s="186"/>
      <c r="J65" s="187"/>
      <c r="K65" s="192"/>
      <c r="L65" s="192"/>
      <c r="M65" s="192"/>
      <c r="N65" s="189"/>
      <c r="O65" s="187"/>
      <c r="P65" s="188"/>
      <c r="Q65" s="192"/>
      <c r="R65" s="188"/>
      <c r="S65" s="188"/>
      <c r="T65" s="187"/>
      <c r="U65" s="187"/>
      <c r="V65" s="187"/>
      <c r="W65" s="187"/>
      <c r="X65" s="191"/>
      <c r="Y65" s="309"/>
      <c r="Z65" s="309"/>
      <c r="AA65" s="309"/>
      <c r="AB65" s="309"/>
      <c r="AC65" s="309"/>
      <c r="AD65" s="138"/>
      <c r="AE65" s="165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8"/>
      <c r="BC65" s="138"/>
      <c r="BD65" s="138"/>
      <c r="BE65" s="138"/>
      <c r="BF65" s="138"/>
      <c r="BG65" s="138"/>
      <c r="BH65" s="138"/>
      <c r="BI65" s="138"/>
      <c r="BJ65" s="138"/>
      <c r="BK65" s="138"/>
      <c r="BL65" s="138"/>
      <c r="BM65" s="138"/>
      <c r="BN65" s="138"/>
      <c r="BO65" s="138"/>
      <c r="BP65" s="138"/>
      <c r="BQ65" s="138"/>
      <c r="BR65" s="138"/>
      <c r="BS65" s="138"/>
      <c r="BT65" s="138"/>
      <c r="BU65" s="138"/>
      <c r="BV65" s="138"/>
      <c r="BW65" s="138"/>
      <c r="BX65" s="138"/>
      <c r="BY65" s="138"/>
      <c r="BZ65" s="138"/>
      <c r="CA65" s="138"/>
      <c r="CB65" s="138"/>
      <c r="CC65" s="138"/>
      <c r="CD65" s="138"/>
      <c r="CE65" s="138"/>
      <c r="CF65" s="138"/>
      <c r="CG65" s="138"/>
      <c r="CH65" s="138"/>
      <c r="CI65" s="138"/>
      <c r="CJ65" s="138"/>
      <c r="CK65" s="138"/>
      <c r="CL65" s="138"/>
      <c r="CM65" s="138"/>
      <c r="CN65" s="138"/>
      <c r="CO65" s="138"/>
      <c r="CP65" s="138"/>
      <c r="CQ65" s="138"/>
      <c r="CR65" s="138"/>
      <c r="CS65" s="138"/>
      <c r="CT65" s="138"/>
      <c r="CU65" s="138"/>
      <c r="CV65" s="138"/>
      <c r="CW65" s="138"/>
      <c r="CX65" s="138"/>
      <c r="CY65" s="138"/>
      <c r="CZ65" s="138"/>
      <c r="DA65" s="138"/>
      <c r="DB65" s="138"/>
      <c r="DC65" s="138"/>
      <c r="DD65" s="138"/>
      <c r="DE65" s="138"/>
      <c r="DF65" s="138"/>
      <c r="DG65" s="138"/>
      <c r="DH65" s="138"/>
      <c r="DI65" s="138"/>
    </row>
    <row r="66" spans="1:113" s="184" customFormat="1" ht="15">
      <c r="A66" s="107" t="s">
        <v>39</v>
      </c>
      <c r="B66" s="153"/>
      <c r="C66" s="153"/>
      <c r="D66" s="153"/>
      <c r="E66" s="186"/>
      <c r="F66" s="186"/>
      <c r="G66" s="187"/>
      <c r="H66" s="186"/>
      <c r="I66" s="186"/>
      <c r="J66" s="187"/>
      <c r="K66" s="190"/>
      <c r="L66" s="192"/>
      <c r="M66" s="190"/>
      <c r="N66" s="193"/>
      <c r="O66" s="188"/>
      <c r="P66" s="187"/>
      <c r="Q66" s="192"/>
      <c r="R66" s="187"/>
      <c r="S66" s="188"/>
      <c r="T66" s="187"/>
      <c r="U66" s="187"/>
      <c r="V66" s="187"/>
      <c r="W66" s="187"/>
      <c r="X66" s="191"/>
      <c r="Y66" s="153"/>
      <c r="Z66" s="153"/>
      <c r="AA66" s="153"/>
      <c r="AB66" s="186"/>
      <c r="AC66" s="138"/>
      <c r="AD66" s="138"/>
      <c r="AE66" s="165"/>
      <c r="AF66" s="138"/>
      <c r="AG66" s="138"/>
      <c r="AH66" s="138"/>
      <c r="AI66" s="138"/>
      <c r="AJ66" s="138"/>
      <c r="AK66" s="138"/>
      <c r="AL66" s="138"/>
      <c r="AM66" s="138"/>
      <c r="AN66" s="138"/>
      <c r="AO66" s="138"/>
      <c r="AP66" s="138"/>
      <c r="AQ66" s="138"/>
      <c r="AR66" s="138"/>
      <c r="AS66" s="138"/>
      <c r="AT66" s="138"/>
      <c r="AU66" s="138"/>
      <c r="AV66" s="138"/>
      <c r="AW66" s="138"/>
      <c r="AX66" s="138"/>
      <c r="AY66" s="138"/>
      <c r="AZ66" s="138"/>
      <c r="BA66" s="138"/>
      <c r="BB66" s="138"/>
      <c r="BC66" s="138"/>
      <c r="BD66" s="138"/>
      <c r="BE66" s="138"/>
      <c r="BF66" s="138"/>
      <c r="BG66" s="138"/>
      <c r="BH66" s="138"/>
      <c r="BI66" s="138"/>
      <c r="BJ66" s="138"/>
      <c r="BK66" s="138"/>
      <c r="BL66" s="138"/>
      <c r="BM66" s="138"/>
      <c r="BN66" s="138"/>
      <c r="BO66" s="138"/>
      <c r="BP66" s="138"/>
      <c r="BQ66" s="138"/>
      <c r="BR66" s="138"/>
      <c r="BS66" s="138"/>
      <c r="BT66" s="138"/>
      <c r="BU66" s="138"/>
      <c r="BV66" s="138"/>
      <c r="BW66" s="138"/>
      <c r="BX66" s="138"/>
      <c r="BY66" s="138"/>
      <c r="BZ66" s="138"/>
      <c r="CA66" s="138"/>
      <c r="CB66" s="138"/>
      <c r="CC66" s="138"/>
      <c r="CD66" s="138"/>
      <c r="CE66" s="138"/>
      <c r="CF66" s="138"/>
      <c r="CG66" s="138"/>
      <c r="CH66" s="138"/>
      <c r="CI66" s="138"/>
      <c r="CJ66" s="138"/>
      <c r="CK66" s="138"/>
      <c r="CL66" s="138"/>
      <c r="CM66" s="138"/>
      <c r="CN66" s="138"/>
      <c r="CO66" s="138"/>
      <c r="CP66" s="138"/>
      <c r="CQ66" s="138"/>
      <c r="CR66" s="138"/>
      <c r="CS66" s="138"/>
      <c r="CT66" s="138"/>
      <c r="CU66" s="138"/>
      <c r="CV66" s="138"/>
      <c r="CW66" s="138"/>
      <c r="CX66" s="138"/>
      <c r="CY66" s="138"/>
      <c r="CZ66" s="138"/>
      <c r="DA66" s="138"/>
      <c r="DB66" s="138"/>
      <c r="DC66" s="138"/>
      <c r="DD66" s="138"/>
      <c r="DE66" s="138"/>
      <c r="DF66" s="138"/>
      <c r="DG66" s="138"/>
      <c r="DH66" s="138"/>
      <c r="DI66" s="138"/>
    </row>
    <row r="67" spans="1:113" ht="12.6" customHeight="1">
      <c r="A67" s="152" t="s">
        <v>346</v>
      </c>
      <c r="X67" s="158"/>
      <c r="AE67" s="165"/>
    </row>
    <row r="68" spans="1:113" ht="12.6" customHeight="1">
      <c r="A68" s="152" t="s">
        <v>612</v>
      </c>
      <c r="X68" s="158"/>
      <c r="AE68" s="165"/>
    </row>
    <row r="69" spans="1:113">
      <c r="A69" s="159"/>
      <c r="X69" s="158"/>
    </row>
    <row r="70" spans="1:113" s="309" customFormat="1" ht="15">
      <c r="K70" s="296"/>
      <c r="L70" s="299"/>
      <c r="M70" s="303"/>
      <c r="Q70" s="165"/>
    </row>
    <row r="71" spans="1:113" s="309" customFormat="1" ht="15">
      <c r="K71" s="299"/>
      <c r="L71" s="296"/>
      <c r="M71" s="296"/>
      <c r="R71" s="165"/>
    </row>
    <row r="72" spans="1:113" s="309" customFormat="1" ht="15">
      <c r="K72" s="296"/>
      <c r="L72" s="296"/>
      <c r="M72" s="296"/>
      <c r="O72" s="165"/>
    </row>
    <row r="73" spans="1:113" s="309" customFormat="1" ht="15">
      <c r="K73" s="296"/>
      <c r="L73" s="296"/>
      <c r="M73" s="296"/>
    </row>
    <row r="74" spans="1:113" s="309" customFormat="1" ht="15">
      <c r="J74" s="300"/>
      <c r="K74" s="296"/>
      <c r="L74" s="296"/>
      <c r="M74" s="296"/>
    </row>
    <row r="75" spans="1:113" s="309" customFormat="1" ht="15">
      <c r="K75" s="296"/>
      <c r="L75" s="296"/>
      <c r="M75" s="296"/>
    </row>
    <row r="76" spans="1:113" s="309" customFormat="1" ht="15">
      <c r="K76" s="296"/>
      <c r="L76" s="296"/>
      <c r="M76" s="296"/>
    </row>
    <row r="77" spans="1:113" s="309" customFormat="1" ht="15">
      <c r="K77" s="296"/>
      <c r="L77" s="296"/>
      <c r="M77" s="296"/>
    </row>
    <row r="78" spans="1:113" s="309" customFormat="1" ht="15">
      <c r="K78" s="296"/>
      <c r="L78" s="296"/>
      <c r="M78" s="296"/>
    </row>
    <row r="79" spans="1:113" s="309" customFormat="1" ht="15">
      <c r="K79" s="296"/>
      <c r="L79" s="296"/>
      <c r="M79" s="296"/>
    </row>
    <row r="80" spans="1:113" s="309" customFormat="1" ht="15">
      <c r="K80" s="296"/>
      <c r="L80" s="296"/>
      <c r="M80" s="296"/>
    </row>
    <row r="81" spans="11:13" s="309" customFormat="1" ht="15">
      <c r="K81" s="296"/>
      <c r="L81" s="296"/>
      <c r="M81" s="296"/>
    </row>
    <row r="82" spans="11:13" s="309" customFormat="1" ht="15">
      <c r="K82" s="296"/>
      <c r="L82" s="296"/>
      <c r="M82" s="296"/>
    </row>
    <row r="83" spans="11:13" s="309" customFormat="1" ht="15">
      <c r="K83" s="296"/>
      <c r="L83" s="296"/>
      <c r="M83" s="296"/>
    </row>
    <row r="84" spans="11:13" s="309" customFormat="1" ht="15">
      <c r="K84" s="296"/>
      <c r="L84" s="296"/>
      <c r="M84" s="296"/>
    </row>
    <row r="85" spans="11:13" s="309" customFormat="1" ht="15">
      <c r="K85" s="296"/>
      <c r="L85" s="296"/>
      <c r="M85" s="296"/>
    </row>
    <row r="86" spans="11:13" s="309" customFormat="1" ht="15">
      <c r="K86" s="296"/>
      <c r="L86" s="296"/>
      <c r="M86" s="296"/>
    </row>
    <row r="87" spans="11:13" s="309" customFormat="1" ht="15">
      <c r="K87" s="296"/>
      <c r="L87" s="296"/>
      <c r="M87" s="296"/>
    </row>
    <row r="88" spans="11:13" s="309" customFormat="1" ht="15">
      <c r="K88" s="296"/>
      <c r="L88" s="296"/>
      <c r="M88" s="296"/>
    </row>
    <row r="89" spans="11:13" s="309" customFormat="1" ht="15">
      <c r="K89" s="296"/>
      <c r="L89" s="296"/>
      <c r="M89" s="296"/>
    </row>
    <row r="90" spans="11:13" s="309" customFormat="1" ht="15">
      <c r="K90" s="296"/>
      <c r="L90" s="296"/>
      <c r="M90" s="296"/>
    </row>
    <row r="91" spans="11:13" s="309" customFormat="1" ht="15">
      <c r="K91" s="296"/>
      <c r="L91" s="296"/>
      <c r="M91" s="296"/>
    </row>
    <row r="92" spans="11:13" s="309" customFormat="1" ht="15">
      <c r="K92" s="296"/>
      <c r="L92" s="296"/>
      <c r="M92" s="296"/>
    </row>
    <row r="93" spans="11:13" s="309" customFormat="1" ht="15">
      <c r="K93" s="296"/>
      <c r="L93" s="296"/>
      <c r="M93" s="296"/>
    </row>
    <row r="94" spans="11:13" s="309" customFormat="1" ht="15">
      <c r="K94" s="296"/>
      <c r="L94" s="296"/>
      <c r="M94" s="296"/>
    </row>
    <row r="95" spans="11:13" s="309" customFormat="1" ht="15">
      <c r="K95" s="296"/>
      <c r="L95" s="296"/>
      <c r="M95" s="296"/>
    </row>
    <row r="96" spans="11:13" s="309" customFormat="1" ht="15">
      <c r="K96" s="296"/>
      <c r="L96" s="296"/>
      <c r="M96" s="296"/>
    </row>
    <row r="97" spans="11:13" s="309" customFormat="1" ht="15">
      <c r="K97" s="296"/>
      <c r="L97" s="296"/>
      <c r="M97" s="296"/>
    </row>
    <row r="98" spans="11:13" s="309" customFormat="1" ht="15">
      <c r="K98" s="296"/>
      <c r="L98" s="296"/>
      <c r="M98" s="296"/>
    </row>
    <row r="99" spans="11:13" s="309" customFormat="1" ht="15">
      <c r="K99" s="296"/>
      <c r="L99" s="296"/>
      <c r="M99" s="296"/>
    </row>
    <row r="100" spans="11:13" s="309" customFormat="1" ht="15">
      <c r="K100" s="296"/>
      <c r="L100" s="296"/>
      <c r="M100" s="296"/>
    </row>
    <row r="101" spans="11:13" s="309" customFormat="1" ht="15">
      <c r="K101" s="296"/>
      <c r="L101" s="296"/>
      <c r="M101" s="296"/>
    </row>
    <row r="102" spans="11:13" s="309" customFormat="1" ht="15">
      <c r="K102" s="296"/>
      <c r="L102" s="296"/>
      <c r="M102" s="296"/>
    </row>
    <row r="103" spans="11:13" s="309" customFormat="1" ht="15">
      <c r="K103" s="296"/>
      <c r="L103" s="296"/>
      <c r="M103" s="296"/>
    </row>
    <row r="104" spans="11:13" s="309" customFormat="1" ht="15">
      <c r="K104" s="296"/>
      <c r="L104" s="296"/>
      <c r="M104" s="296"/>
    </row>
    <row r="105" spans="11:13" s="309" customFormat="1" ht="15">
      <c r="K105" s="296"/>
      <c r="L105" s="296"/>
      <c r="M105" s="296"/>
    </row>
    <row r="106" spans="11:13" s="309" customFormat="1" ht="15">
      <c r="K106" s="296"/>
      <c r="L106" s="296"/>
      <c r="M106" s="296"/>
    </row>
    <row r="107" spans="11:13" s="309" customFormat="1" ht="15">
      <c r="K107" s="296"/>
      <c r="L107" s="296"/>
      <c r="M107" s="296"/>
    </row>
    <row r="108" spans="11:13" s="309" customFormat="1" ht="15">
      <c r="K108" s="296"/>
      <c r="L108" s="296"/>
      <c r="M108" s="296"/>
    </row>
    <row r="109" spans="11:13" s="309" customFormat="1" ht="15">
      <c r="K109" s="296"/>
      <c r="L109" s="296"/>
      <c r="M109" s="296"/>
    </row>
    <row r="110" spans="11:13" s="309" customFormat="1" ht="15">
      <c r="K110" s="296"/>
      <c r="L110" s="296"/>
      <c r="M110" s="296"/>
    </row>
    <row r="111" spans="11:13" s="309" customFormat="1" ht="15">
      <c r="K111" s="296"/>
      <c r="L111" s="296"/>
      <c r="M111" s="296"/>
    </row>
    <row r="112" spans="11:13" s="309" customFormat="1" ht="15">
      <c r="K112" s="296"/>
      <c r="L112" s="296"/>
      <c r="M112" s="296"/>
    </row>
    <row r="113" spans="11:13" s="309" customFormat="1" ht="15">
      <c r="K113" s="296"/>
      <c r="L113" s="296"/>
      <c r="M113" s="296"/>
    </row>
    <row r="114" spans="11:13" s="309" customFormat="1" ht="15">
      <c r="K114" s="296"/>
      <c r="L114" s="296"/>
      <c r="M114" s="296"/>
    </row>
    <row r="115" spans="11:13" s="309" customFormat="1" ht="15">
      <c r="K115" s="296"/>
      <c r="L115" s="296"/>
      <c r="M115" s="296"/>
    </row>
    <row r="116" spans="11:13" s="309" customFormat="1" ht="15">
      <c r="K116" s="296"/>
      <c r="L116" s="296"/>
      <c r="M116" s="296"/>
    </row>
    <row r="117" spans="11:13" s="309" customFormat="1" ht="15">
      <c r="K117" s="296"/>
      <c r="L117" s="296"/>
      <c r="M117" s="296"/>
    </row>
    <row r="118" spans="11:13" s="309" customFormat="1" ht="15">
      <c r="K118" s="296"/>
      <c r="L118" s="296"/>
      <c r="M118" s="296"/>
    </row>
    <row r="119" spans="11:13" s="309" customFormat="1" ht="15">
      <c r="K119" s="296"/>
      <c r="L119" s="296"/>
      <c r="M119" s="296"/>
    </row>
    <row r="120" spans="11:13" s="309" customFormat="1" ht="15">
      <c r="K120" s="296"/>
      <c r="L120" s="296"/>
      <c r="M120" s="296"/>
    </row>
    <row r="121" spans="11:13" s="309" customFormat="1" ht="15">
      <c r="K121" s="296"/>
      <c r="L121" s="296"/>
      <c r="M121" s="296"/>
    </row>
    <row r="122" spans="11:13" s="309" customFormat="1" ht="15">
      <c r="K122" s="296"/>
      <c r="L122" s="296"/>
      <c r="M122" s="296"/>
    </row>
    <row r="123" spans="11:13" s="309" customFormat="1" ht="15">
      <c r="K123" s="296"/>
      <c r="L123" s="296"/>
      <c r="M123" s="296"/>
    </row>
    <row r="124" spans="11:13" s="309" customFormat="1" ht="15">
      <c r="K124" s="296"/>
      <c r="L124" s="296"/>
      <c r="M124" s="296"/>
    </row>
    <row r="125" spans="11:13" s="309" customFormat="1" ht="15">
      <c r="K125" s="296"/>
      <c r="L125" s="296"/>
      <c r="M125" s="296"/>
    </row>
    <row r="126" spans="11:13" s="309" customFormat="1" ht="15">
      <c r="K126" s="296"/>
      <c r="L126" s="296"/>
      <c r="M126" s="296"/>
    </row>
    <row r="127" spans="11:13" s="309" customFormat="1" ht="15">
      <c r="K127" s="296"/>
      <c r="L127" s="296"/>
      <c r="M127" s="296"/>
    </row>
    <row r="128" spans="11:13" s="309" customFormat="1" ht="15">
      <c r="K128" s="296"/>
      <c r="L128" s="296"/>
      <c r="M128" s="296"/>
    </row>
    <row r="129" spans="11:13" s="309" customFormat="1" ht="15">
      <c r="K129" s="296"/>
      <c r="L129" s="296"/>
      <c r="M129" s="296"/>
    </row>
    <row r="130" spans="11:13" s="309" customFormat="1" ht="15">
      <c r="K130" s="296"/>
      <c r="L130" s="296"/>
      <c r="M130" s="296"/>
    </row>
    <row r="131" spans="11:13" s="309" customFormat="1" ht="15">
      <c r="K131" s="296"/>
      <c r="L131" s="296"/>
      <c r="M131" s="296"/>
    </row>
    <row r="132" spans="11:13" s="309" customFormat="1" ht="15">
      <c r="K132" s="296"/>
      <c r="L132" s="296"/>
      <c r="M132" s="296"/>
    </row>
    <row r="133" spans="11:13" s="309" customFormat="1" ht="15">
      <c r="K133" s="296"/>
      <c r="L133" s="296"/>
      <c r="M133" s="296"/>
    </row>
    <row r="134" spans="11:13" s="309" customFormat="1" ht="15">
      <c r="K134" s="296"/>
      <c r="L134" s="296"/>
      <c r="M134" s="296"/>
    </row>
    <row r="135" spans="11:13" s="309" customFormat="1" ht="15">
      <c r="K135" s="296"/>
      <c r="L135" s="296"/>
      <c r="M135" s="296"/>
    </row>
    <row r="136" spans="11:13" s="309" customFormat="1" ht="15">
      <c r="K136" s="296"/>
      <c r="L136" s="296"/>
      <c r="M136" s="296"/>
    </row>
    <row r="137" spans="11:13" s="309" customFormat="1" ht="15">
      <c r="K137" s="296"/>
      <c r="L137" s="296"/>
      <c r="M137" s="296"/>
    </row>
    <row r="138" spans="11:13" s="309" customFormat="1" ht="15">
      <c r="K138" s="296"/>
      <c r="L138" s="296"/>
      <c r="M138" s="296"/>
    </row>
    <row r="139" spans="11:13" s="309" customFormat="1" ht="15">
      <c r="K139" s="296"/>
      <c r="L139" s="296"/>
      <c r="M139" s="296"/>
    </row>
    <row r="140" spans="11:13" s="309" customFormat="1" ht="15">
      <c r="K140" s="296"/>
      <c r="L140" s="296"/>
      <c r="M140" s="296"/>
    </row>
    <row r="141" spans="11:13" s="309" customFormat="1" ht="15">
      <c r="K141" s="296"/>
      <c r="L141" s="296"/>
      <c r="M141" s="296"/>
    </row>
    <row r="142" spans="11:13" s="309" customFormat="1" ht="15">
      <c r="K142" s="296"/>
      <c r="L142" s="296"/>
      <c r="M142" s="296"/>
    </row>
    <row r="143" spans="11:13" s="309" customFormat="1" ht="15">
      <c r="K143" s="296"/>
      <c r="L143" s="296"/>
      <c r="M143" s="296"/>
    </row>
    <row r="144" spans="11:13" s="309" customFormat="1" ht="15">
      <c r="K144" s="296"/>
      <c r="L144" s="296"/>
      <c r="M144" s="296"/>
    </row>
    <row r="145" spans="11:13" s="309" customFormat="1" ht="15">
      <c r="K145" s="296"/>
      <c r="L145" s="296"/>
      <c r="M145" s="296"/>
    </row>
    <row r="146" spans="11:13" s="309" customFormat="1" ht="15">
      <c r="K146" s="296"/>
      <c r="L146" s="296"/>
      <c r="M146" s="296"/>
    </row>
    <row r="147" spans="11:13" s="309" customFormat="1" ht="15">
      <c r="K147" s="296"/>
      <c r="L147" s="296"/>
      <c r="M147" s="296"/>
    </row>
    <row r="148" spans="11:13" s="309" customFormat="1" ht="15">
      <c r="K148" s="296"/>
      <c r="L148" s="296"/>
      <c r="M148" s="296"/>
    </row>
    <row r="149" spans="11:13" s="309" customFormat="1" ht="15">
      <c r="K149" s="296"/>
      <c r="L149" s="296"/>
      <c r="M149" s="296"/>
    </row>
    <row r="150" spans="11:13" s="309" customFormat="1" ht="15">
      <c r="K150" s="296"/>
      <c r="L150" s="296"/>
      <c r="M150" s="296"/>
    </row>
    <row r="151" spans="11:13" s="309" customFormat="1" ht="15">
      <c r="K151" s="296"/>
      <c r="L151" s="296"/>
      <c r="M151" s="296"/>
    </row>
    <row r="152" spans="11:13" s="309" customFormat="1" ht="15">
      <c r="K152" s="296"/>
      <c r="L152" s="296"/>
      <c r="M152" s="296"/>
    </row>
    <row r="153" spans="11:13" s="309" customFormat="1" ht="15">
      <c r="K153" s="296"/>
      <c r="L153" s="296"/>
      <c r="M153" s="296"/>
    </row>
    <row r="154" spans="11:13" s="309" customFormat="1" ht="15">
      <c r="K154" s="296"/>
      <c r="L154" s="296"/>
      <c r="M154" s="296"/>
    </row>
    <row r="155" spans="11:13" s="309" customFormat="1" ht="15">
      <c r="K155" s="296"/>
      <c r="L155" s="296"/>
      <c r="M155" s="296"/>
    </row>
    <row r="156" spans="11:13" s="309" customFormat="1" ht="15">
      <c r="K156" s="296"/>
      <c r="L156" s="296"/>
      <c r="M156" s="296"/>
    </row>
    <row r="157" spans="11:13" s="309" customFormat="1" ht="15">
      <c r="K157" s="296"/>
      <c r="L157" s="296"/>
      <c r="M157" s="296"/>
    </row>
    <row r="158" spans="11:13" s="309" customFormat="1" ht="15">
      <c r="K158" s="296"/>
      <c r="L158" s="296"/>
      <c r="M158" s="296"/>
    </row>
    <row r="159" spans="11:13" s="309" customFormat="1" ht="15">
      <c r="K159" s="296"/>
      <c r="L159" s="296"/>
      <c r="M159" s="296"/>
    </row>
    <row r="160" spans="11:13" s="309" customFormat="1" ht="15">
      <c r="K160" s="296"/>
      <c r="L160" s="296"/>
      <c r="M160" s="296"/>
    </row>
    <row r="161" spans="11:13" s="309" customFormat="1" ht="15">
      <c r="K161" s="296"/>
      <c r="L161" s="296"/>
      <c r="M161" s="296"/>
    </row>
    <row r="162" spans="11:13" s="309" customFormat="1" ht="15">
      <c r="K162" s="296"/>
      <c r="L162" s="296"/>
      <c r="M162" s="296"/>
    </row>
    <row r="163" spans="11:13" s="309" customFormat="1" ht="15">
      <c r="K163" s="296"/>
      <c r="L163" s="296"/>
      <c r="M163" s="296"/>
    </row>
    <row r="164" spans="11:13" s="309" customFormat="1" ht="15">
      <c r="K164" s="296"/>
      <c r="L164" s="296"/>
      <c r="M164" s="296"/>
    </row>
    <row r="165" spans="11:13" s="309" customFormat="1" ht="15">
      <c r="K165" s="296"/>
      <c r="L165" s="296"/>
      <c r="M165" s="296"/>
    </row>
    <row r="166" spans="11:13" s="309" customFormat="1" ht="15">
      <c r="K166" s="296"/>
      <c r="L166" s="296"/>
      <c r="M166" s="296"/>
    </row>
    <row r="167" spans="11:13" s="309" customFormat="1" ht="15">
      <c r="K167" s="296"/>
      <c r="L167" s="296"/>
      <c r="M167" s="296"/>
    </row>
    <row r="168" spans="11:13" s="309" customFormat="1" ht="15">
      <c r="K168" s="296"/>
      <c r="L168" s="296"/>
      <c r="M168" s="296"/>
    </row>
    <row r="169" spans="11:13" s="309" customFormat="1" ht="15">
      <c r="K169" s="296"/>
      <c r="L169" s="296"/>
      <c r="M169" s="296"/>
    </row>
    <row r="170" spans="11:13" s="309" customFormat="1" ht="15">
      <c r="K170" s="296"/>
      <c r="L170" s="296"/>
      <c r="M170" s="296"/>
    </row>
    <row r="171" spans="11:13" s="309" customFormat="1" ht="15">
      <c r="K171" s="296"/>
      <c r="L171" s="296"/>
      <c r="M171" s="296"/>
    </row>
    <row r="172" spans="11:13" s="309" customFormat="1" ht="15">
      <c r="K172" s="296"/>
      <c r="L172" s="296"/>
      <c r="M172" s="296"/>
    </row>
    <row r="173" spans="11:13" s="309" customFormat="1" ht="15">
      <c r="K173" s="296"/>
      <c r="L173" s="296"/>
      <c r="M173" s="296"/>
    </row>
    <row r="174" spans="11:13" s="309" customFormat="1" ht="15">
      <c r="K174" s="296"/>
      <c r="L174" s="296"/>
      <c r="M174" s="296"/>
    </row>
    <row r="175" spans="11:13" s="309" customFormat="1" ht="15">
      <c r="K175" s="296"/>
      <c r="L175" s="296"/>
      <c r="M175" s="296"/>
    </row>
    <row r="176" spans="11:13" s="309" customFormat="1" ht="15">
      <c r="K176" s="296"/>
      <c r="L176" s="296"/>
      <c r="M176" s="296"/>
    </row>
    <row r="177" spans="11:13" s="309" customFormat="1" ht="15">
      <c r="K177" s="296"/>
      <c r="L177" s="296"/>
      <c r="M177" s="296"/>
    </row>
    <row r="178" spans="11:13" s="309" customFormat="1" ht="15">
      <c r="K178" s="296"/>
      <c r="L178" s="296"/>
      <c r="M178" s="296"/>
    </row>
    <row r="179" spans="11:13" s="309" customFormat="1" ht="15">
      <c r="K179" s="296"/>
      <c r="L179" s="296"/>
      <c r="M179" s="296"/>
    </row>
    <row r="180" spans="11:13" s="309" customFormat="1" ht="15">
      <c r="K180" s="296"/>
      <c r="L180" s="296"/>
      <c r="M180" s="296"/>
    </row>
    <row r="181" spans="11:13" s="309" customFormat="1" ht="15">
      <c r="K181" s="296"/>
      <c r="L181" s="296"/>
      <c r="M181" s="296"/>
    </row>
    <row r="182" spans="11:13" s="309" customFormat="1" ht="15">
      <c r="K182" s="296"/>
      <c r="L182" s="296"/>
      <c r="M182" s="296"/>
    </row>
    <row r="183" spans="11:13" s="309" customFormat="1" ht="15">
      <c r="K183" s="296"/>
      <c r="L183" s="296"/>
      <c r="M183" s="296"/>
    </row>
    <row r="184" spans="11:13" s="309" customFormat="1" ht="15">
      <c r="K184" s="296"/>
      <c r="L184" s="296"/>
      <c r="M184" s="296"/>
    </row>
    <row r="185" spans="11:13" s="309" customFormat="1" ht="15">
      <c r="K185" s="296"/>
      <c r="L185" s="296"/>
      <c r="M185" s="296"/>
    </row>
    <row r="186" spans="11:13" s="309" customFormat="1" ht="15">
      <c r="K186" s="296"/>
      <c r="L186" s="296"/>
      <c r="M186" s="296"/>
    </row>
    <row r="187" spans="11:13" s="309" customFormat="1" ht="15">
      <c r="K187" s="296"/>
      <c r="L187" s="296"/>
      <c r="M187" s="296"/>
    </row>
    <row r="188" spans="11:13" s="309" customFormat="1" ht="15">
      <c r="K188" s="296"/>
      <c r="L188" s="296"/>
      <c r="M188" s="296"/>
    </row>
    <row r="189" spans="11:13" s="309" customFormat="1" ht="15">
      <c r="K189" s="296"/>
      <c r="L189" s="296"/>
      <c r="M189" s="296"/>
    </row>
    <row r="190" spans="11:13" s="309" customFormat="1" ht="15">
      <c r="K190" s="296"/>
      <c r="L190" s="296"/>
      <c r="M190" s="296"/>
    </row>
    <row r="191" spans="11:13" s="309" customFormat="1" ht="15">
      <c r="K191" s="296"/>
      <c r="L191" s="296"/>
      <c r="M191" s="296"/>
    </row>
    <row r="192" spans="11:13" s="309" customFormat="1" ht="15">
      <c r="K192" s="296"/>
      <c r="L192" s="296"/>
      <c r="M192" s="296"/>
    </row>
    <row r="193" spans="11:13" s="309" customFormat="1" ht="15">
      <c r="K193" s="296"/>
      <c r="L193" s="296"/>
      <c r="M193" s="296"/>
    </row>
    <row r="194" spans="11:13" s="309" customFormat="1" ht="15">
      <c r="K194" s="296"/>
      <c r="L194" s="296"/>
      <c r="M194" s="296"/>
    </row>
    <row r="195" spans="11:13" s="309" customFormat="1" ht="15">
      <c r="K195" s="296"/>
      <c r="L195" s="296"/>
      <c r="M195" s="296"/>
    </row>
    <row r="196" spans="11:13" s="309" customFormat="1" ht="15">
      <c r="K196" s="296"/>
      <c r="L196" s="296"/>
      <c r="M196" s="296"/>
    </row>
    <row r="197" spans="11:13" s="309" customFormat="1" ht="15">
      <c r="K197" s="296"/>
      <c r="L197" s="296"/>
      <c r="M197" s="296"/>
    </row>
    <row r="198" spans="11:13" s="309" customFormat="1" ht="15">
      <c r="K198" s="296"/>
      <c r="L198" s="296"/>
      <c r="M198" s="296"/>
    </row>
    <row r="199" spans="11:13" s="309" customFormat="1" ht="15">
      <c r="K199" s="296"/>
      <c r="L199" s="296"/>
      <c r="M199" s="296"/>
    </row>
    <row r="200" spans="11:13" s="309" customFormat="1" ht="15">
      <c r="K200" s="296"/>
      <c r="L200" s="296"/>
      <c r="M200" s="296"/>
    </row>
    <row r="201" spans="11:13" s="309" customFormat="1" ht="15">
      <c r="K201" s="296"/>
      <c r="L201" s="296"/>
      <c r="M201" s="296"/>
    </row>
    <row r="202" spans="11:13" s="309" customFormat="1" ht="15">
      <c r="K202" s="296"/>
      <c r="L202" s="296"/>
      <c r="M202" s="296"/>
    </row>
    <row r="203" spans="11:13" s="309" customFormat="1" ht="15">
      <c r="K203" s="296"/>
      <c r="L203" s="296"/>
      <c r="M203" s="296"/>
    </row>
    <row r="204" spans="11:13" s="309" customFormat="1" ht="15">
      <c r="K204" s="296"/>
      <c r="L204" s="296"/>
      <c r="M204" s="296"/>
    </row>
    <row r="205" spans="11:13" s="309" customFormat="1" ht="15">
      <c r="K205" s="296"/>
      <c r="L205" s="296"/>
      <c r="M205" s="296"/>
    </row>
    <row r="206" spans="11:13" s="309" customFormat="1" ht="15">
      <c r="K206" s="296"/>
      <c r="L206" s="296"/>
      <c r="M206" s="296"/>
    </row>
    <row r="207" spans="11:13" s="309" customFormat="1" ht="15">
      <c r="K207" s="296"/>
      <c r="L207" s="296"/>
      <c r="M207" s="296"/>
    </row>
    <row r="208" spans="11:13" s="309" customFormat="1" ht="15">
      <c r="K208" s="296"/>
      <c r="L208" s="296"/>
      <c r="M208" s="296"/>
    </row>
    <row r="209" spans="11:13" s="309" customFormat="1" ht="15">
      <c r="K209" s="296"/>
      <c r="L209" s="296"/>
      <c r="M209" s="296"/>
    </row>
    <row r="210" spans="11:13" s="309" customFormat="1" ht="15">
      <c r="K210" s="296"/>
      <c r="L210" s="296"/>
      <c r="M210" s="296"/>
    </row>
    <row r="211" spans="11:13" s="309" customFormat="1" ht="15">
      <c r="K211" s="296"/>
      <c r="L211" s="296"/>
      <c r="M211" s="296"/>
    </row>
    <row r="212" spans="11:13" s="309" customFormat="1" ht="15">
      <c r="K212" s="296"/>
      <c r="L212" s="296"/>
      <c r="M212" s="296"/>
    </row>
    <row r="213" spans="11:13" s="309" customFormat="1" ht="15">
      <c r="K213" s="296"/>
      <c r="L213" s="296"/>
      <c r="M213" s="296"/>
    </row>
    <row r="214" spans="11:13" s="309" customFormat="1" ht="15">
      <c r="K214" s="296"/>
      <c r="L214" s="296"/>
      <c r="M214" s="296"/>
    </row>
    <row r="215" spans="11:13" s="309" customFormat="1" ht="15">
      <c r="K215" s="296"/>
      <c r="L215" s="296"/>
      <c r="M215" s="296"/>
    </row>
    <row r="216" spans="11:13" s="309" customFormat="1" ht="15">
      <c r="K216" s="296"/>
      <c r="L216" s="296"/>
      <c r="M216" s="296"/>
    </row>
    <row r="217" spans="11:13" s="309" customFormat="1" ht="15">
      <c r="K217" s="296"/>
      <c r="L217" s="296"/>
      <c r="M217" s="296"/>
    </row>
    <row r="218" spans="11:13" s="309" customFormat="1" ht="15">
      <c r="K218" s="296"/>
      <c r="L218" s="296"/>
      <c r="M218" s="296"/>
    </row>
    <row r="219" spans="11:13" s="309" customFormat="1" ht="15">
      <c r="K219" s="296"/>
      <c r="L219" s="296"/>
      <c r="M219" s="296"/>
    </row>
    <row r="220" spans="11:13" s="309" customFormat="1" ht="15">
      <c r="K220" s="296"/>
      <c r="L220" s="296"/>
      <c r="M220" s="296"/>
    </row>
    <row r="221" spans="11:13" s="309" customFormat="1" ht="15">
      <c r="K221" s="296"/>
      <c r="L221" s="296"/>
      <c r="M221" s="296"/>
    </row>
    <row r="222" spans="11:13" s="309" customFormat="1" ht="15">
      <c r="K222" s="296"/>
      <c r="L222" s="296"/>
      <c r="M222" s="296"/>
    </row>
    <row r="223" spans="11:13" s="309" customFormat="1" ht="15">
      <c r="K223" s="296"/>
      <c r="L223" s="296"/>
      <c r="M223" s="296"/>
    </row>
    <row r="224" spans="11:13" s="309" customFormat="1" ht="15">
      <c r="K224" s="296"/>
      <c r="L224" s="296"/>
      <c r="M224" s="296"/>
    </row>
    <row r="225" spans="11:13" s="309" customFormat="1" ht="15">
      <c r="K225" s="296"/>
      <c r="L225" s="296"/>
      <c r="M225" s="296"/>
    </row>
    <row r="226" spans="11:13" s="309" customFormat="1" ht="15">
      <c r="K226" s="296"/>
      <c r="L226" s="296"/>
      <c r="M226" s="296"/>
    </row>
    <row r="227" spans="11:13" s="309" customFormat="1" ht="15">
      <c r="K227" s="296"/>
      <c r="L227" s="296"/>
      <c r="M227" s="296"/>
    </row>
    <row r="228" spans="11:13" s="309" customFormat="1" ht="15">
      <c r="K228" s="296"/>
      <c r="L228" s="296"/>
      <c r="M228" s="296"/>
    </row>
    <row r="229" spans="11:13" s="309" customFormat="1" ht="15">
      <c r="K229" s="296"/>
      <c r="L229" s="296"/>
      <c r="M229" s="296"/>
    </row>
    <row r="230" spans="11:13" s="309" customFormat="1" ht="15">
      <c r="K230" s="296"/>
      <c r="L230" s="296"/>
      <c r="M230" s="296"/>
    </row>
    <row r="231" spans="11:13" s="309" customFormat="1" ht="15">
      <c r="K231" s="296"/>
      <c r="L231" s="296"/>
      <c r="M231" s="296"/>
    </row>
    <row r="232" spans="11:13" s="309" customFormat="1" ht="15">
      <c r="K232" s="296"/>
      <c r="L232" s="296"/>
      <c r="M232" s="296"/>
    </row>
    <row r="233" spans="11:13" s="309" customFormat="1" ht="15">
      <c r="K233" s="296"/>
      <c r="L233" s="296"/>
      <c r="M233" s="296"/>
    </row>
    <row r="234" spans="11:13" s="309" customFormat="1" ht="15">
      <c r="K234" s="296"/>
      <c r="L234" s="296"/>
      <c r="M234" s="296"/>
    </row>
    <row r="235" spans="11:13" s="309" customFormat="1" ht="15">
      <c r="K235" s="296"/>
      <c r="L235" s="296"/>
      <c r="M235" s="296"/>
    </row>
    <row r="236" spans="11:13" s="309" customFormat="1" ht="15">
      <c r="K236" s="296"/>
      <c r="L236" s="296"/>
      <c r="M236" s="296"/>
    </row>
    <row r="237" spans="11:13" s="309" customFormat="1" ht="15">
      <c r="K237" s="296"/>
      <c r="L237" s="296"/>
      <c r="M237" s="296"/>
    </row>
    <row r="238" spans="11:13" s="309" customFormat="1" ht="15">
      <c r="K238" s="296"/>
      <c r="L238" s="296"/>
      <c r="M238" s="296"/>
    </row>
    <row r="239" spans="11:13" s="309" customFormat="1" ht="15">
      <c r="K239" s="296"/>
      <c r="L239" s="296"/>
      <c r="M239" s="296"/>
    </row>
    <row r="240" spans="11:13" s="309" customFormat="1" ht="15">
      <c r="K240" s="296"/>
      <c r="L240" s="296"/>
      <c r="M240" s="296"/>
    </row>
    <row r="241" spans="11:13" s="309" customFormat="1" ht="15">
      <c r="K241" s="296"/>
      <c r="L241" s="296"/>
      <c r="M241" s="296"/>
    </row>
    <row r="242" spans="11:13" s="309" customFormat="1" ht="15">
      <c r="K242" s="296"/>
      <c r="L242" s="296"/>
      <c r="M242" s="296"/>
    </row>
    <row r="243" spans="11:13" s="309" customFormat="1" ht="15">
      <c r="K243" s="296"/>
      <c r="L243" s="296"/>
      <c r="M243" s="296"/>
    </row>
    <row r="244" spans="11:13" s="309" customFormat="1" ht="15">
      <c r="K244" s="296"/>
      <c r="L244" s="296"/>
      <c r="M244" s="296"/>
    </row>
    <row r="245" spans="11:13" s="309" customFormat="1" ht="15">
      <c r="K245" s="296"/>
      <c r="L245" s="296"/>
      <c r="M245" s="296"/>
    </row>
    <row r="246" spans="11:13" s="309" customFormat="1" ht="15">
      <c r="K246" s="296"/>
      <c r="L246" s="296"/>
      <c r="M246" s="296"/>
    </row>
    <row r="247" spans="11:13" s="309" customFormat="1" ht="15">
      <c r="K247" s="296"/>
      <c r="L247" s="296"/>
      <c r="M247" s="296"/>
    </row>
    <row r="248" spans="11:13" s="309" customFormat="1" ht="15">
      <c r="K248" s="296"/>
      <c r="L248" s="296"/>
      <c r="M248" s="296"/>
    </row>
    <row r="249" spans="11:13" s="309" customFormat="1" ht="15">
      <c r="K249" s="296"/>
      <c r="L249" s="296"/>
      <c r="M249" s="296"/>
    </row>
    <row r="250" spans="11:13" s="309" customFormat="1" ht="15">
      <c r="K250" s="296"/>
      <c r="L250" s="296"/>
      <c r="M250" s="296"/>
    </row>
    <row r="251" spans="11:13" s="309" customFormat="1" ht="15">
      <c r="K251" s="296"/>
      <c r="L251" s="296"/>
      <c r="M251" s="296"/>
    </row>
    <row r="252" spans="11:13" s="309" customFormat="1" ht="15">
      <c r="K252" s="296"/>
      <c r="L252" s="296"/>
      <c r="M252" s="296"/>
    </row>
    <row r="253" spans="11:13" s="309" customFormat="1" ht="15">
      <c r="K253" s="296"/>
      <c r="L253" s="296"/>
      <c r="M253" s="296"/>
    </row>
    <row r="254" spans="11:13" s="309" customFormat="1" ht="15">
      <c r="K254" s="296"/>
      <c r="L254" s="296"/>
      <c r="M254" s="296"/>
    </row>
    <row r="255" spans="11:13" s="309" customFormat="1" ht="15">
      <c r="K255" s="296"/>
      <c r="L255" s="296"/>
      <c r="M255" s="296"/>
    </row>
    <row r="256" spans="11:13" s="309" customFormat="1" ht="15">
      <c r="K256" s="296"/>
      <c r="L256" s="296"/>
      <c r="M256" s="296"/>
    </row>
    <row r="257" spans="11:13" s="309" customFormat="1" ht="15">
      <c r="K257" s="296"/>
      <c r="L257" s="296"/>
      <c r="M257" s="296"/>
    </row>
    <row r="258" spans="11:13" s="309" customFormat="1" ht="15">
      <c r="K258" s="296"/>
      <c r="L258" s="296"/>
      <c r="M258" s="296"/>
    </row>
    <row r="259" spans="11:13" s="309" customFormat="1" ht="15">
      <c r="K259" s="296"/>
      <c r="L259" s="296"/>
      <c r="M259" s="296"/>
    </row>
    <row r="260" spans="11:13" s="309" customFormat="1" ht="15">
      <c r="K260" s="296"/>
      <c r="L260" s="296"/>
      <c r="M260" s="296"/>
    </row>
    <row r="261" spans="11:13" s="309" customFormat="1" ht="15">
      <c r="K261" s="296"/>
      <c r="L261" s="296"/>
      <c r="M261" s="296"/>
    </row>
    <row r="262" spans="11:13" s="309" customFormat="1" ht="15">
      <c r="K262" s="296"/>
      <c r="L262" s="296"/>
      <c r="M262" s="296"/>
    </row>
    <row r="263" spans="11:13" s="309" customFormat="1" ht="15">
      <c r="K263" s="296"/>
      <c r="L263" s="296"/>
      <c r="M263" s="296"/>
    </row>
    <row r="264" spans="11:13" s="309" customFormat="1" ht="15">
      <c r="K264" s="296"/>
      <c r="L264" s="296"/>
      <c r="M264" s="296"/>
    </row>
    <row r="265" spans="11:13" s="309" customFormat="1" ht="15">
      <c r="K265" s="296"/>
      <c r="L265" s="296"/>
      <c r="M265" s="296"/>
    </row>
    <row r="266" spans="11:13" s="309" customFormat="1" ht="15">
      <c r="K266" s="296"/>
      <c r="L266" s="296"/>
      <c r="M266" s="296"/>
    </row>
    <row r="267" spans="11:13" s="309" customFormat="1" ht="15">
      <c r="K267" s="296"/>
      <c r="L267" s="296"/>
      <c r="M267" s="296"/>
    </row>
    <row r="268" spans="11:13" s="309" customFormat="1" ht="15">
      <c r="K268" s="296"/>
      <c r="L268" s="296"/>
      <c r="M268" s="296"/>
    </row>
    <row r="269" spans="11:13" s="309" customFormat="1" ht="15">
      <c r="K269" s="296"/>
      <c r="L269" s="296"/>
      <c r="M269" s="296"/>
    </row>
    <row r="270" spans="11:13" s="309" customFormat="1" ht="15">
      <c r="K270" s="296"/>
      <c r="L270" s="296"/>
      <c r="M270" s="296"/>
    </row>
    <row r="271" spans="11:13" s="309" customFormat="1" ht="15">
      <c r="K271" s="296"/>
      <c r="L271" s="296"/>
      <c r="M271" s="296"/>
    </row>
    <row r="272" spans="11:13" s="309" customFormat="1" ht="15">
      <c r="K272" s="296"/>
      <c r="L272" s="296"/>
      <c r="M272" s="296"/>
    </row>
    <row r="273" spans="11:13" s="309" customFormat="1" ht="15">
      <c r="K273" s="296"/>
      <c r="L273" s="296"/>
      <c r="M273" s="296"/>
    </row>
    <row r="274" spans="11:13" s="309" customFormat="1" ht="15">
      <c r="K274" s="296"/>
      <c r="L274" s="296"/>
      <c r="M274" s="296"/>
    </row>
    <row r="275" spans="11:13" s="309" customFormat="1" ht="15">
      <c r="K275" s="296"/>
      <c r="L275" s="296"/>
      <c r="M275" s="296"/>
    </row>
    <row r="276" spans="11:13" s="309" customFormat="1" ht="15">
      <c r="K276" s="296"/>
      <c r="L276" s="296"/>
      <c r="M276" s="296"/>
    </row>
    <row r="277" spans="11:13" s="309" customFormat="1" ht="15">
      <c r="K277" s="296"/>
      <c r="L277" s="296"/>
      <c r="M277" s="296"/>
    </row>
    <row r="278" spans="11:13" s="309" customFormat="1" ht="15">
      <c r="K278" s="296"/>
      <c r="L278" s="296"/>
      <c r="M278" s="296"/>
    </row>
    <row r="279" spans="11:13" s="309" customFormat="1" ht="15">
      <c r="K279" s="296"/>
      <c r="L279" s="296"/>
      <c r="M279" s="296"/>
    </row>
    <row r="280" spans="11:13" s="309" customFormat="1" ht="15">
      <c r="K280" s="296"/>
      <c r="L280" s="296"/>
      <c r="M280" s="296"/>
    </row>
    <row r="281" spans="11:13" s="309" customFormat="1" ht="15">
      <c r="K281" s="296"/>
      <c r="L281" s="296"/>
      <c r="M281" s="296"/>
    </row>
    <row r="282" spans="11:13" s="309" customFormat="1" ht="15">
      <c r="K282" s="296"/>
      <c r="L282" s="296"/>
      <c r="M282" s="296"/>
    </row>
    <row r="283" spans="11:13" s="309" customFormat="1" ht="15">
      <c r="K283" s="296"/>
      <c r="L283" s="296"/>
      <c r="M283" s="296"/>
    </row>
    <row r="284" spans="11:13" s="309" customFormat="1" ht="15">
      <c r="K284" s="296"/>
      <c r="L284" s="296"/>
      <c r="M284" s="296"/>
    </row>
    <row r="285" spans="11:13" s="309" customFormat="1" ht="15">
      <c r="K285" s="296"/>
      <c r="L285" s="296"/>
      <c r="M285" s="296"/>
    </row>
    <row r="286" spans="11:13" s="309" customFormat="1" ht="15">
      <c r="K286" s="296"/>
      <c r="L286" s="296"/>
      <c r="M286" s="296"/>
    </row>
    <row r="287" spans="11:13" s="309" customFormat="1" ht="15">
      <c r="K287" s="296"/>
      <c r="L287" s="296"/>
      <c r="M287" s="296"/>
    </row>
    <row r="288" spans="11:13" s="309" customFormat="1" ht="15">
      <c r="K288" s="296"/>
      <c r="L288" s="296"/>
      <c r="M288" s="296"/>
    </row>
    <row r="289" spans="11:13" s="309" customFormat="1" ht="15">
      <c r="K289" s="296"/>
      <c r="L289" s="296"/>
      <c r="M289" s="296"/>
    </row>
    <row r="290" spans="11:13" s="309" customFormat="1" ht="15">
      <c r="K290" s="296"/>
      <c r="L290" s="296"/>
      <c r="M290" s="296"/>
    </row>
    <row r="291" spans="11:13" s="309" customFormat="1" ht="15">
      <c r="K291" s="296"/>
      <c r="L291" s="296"/>
      <c r="M291" s="296"/>
    </row>
    <row r="292" spans="11:13" s="309" customFormat="1" ht="15">
      <c r="K292" s="296"/>
      <c r="L292" s="296"/>
      <c r="M292" s="296"/>
    </row>
    <row r="293" spans="11:13" s="309" customFormat="1" ht="15">
      <c r="K293" s="296"/>
      <c r="L293" s="296"/>
      <c r="M293" s="296"/>
    </row>
    <row r="294" spans="11:13" s="309" customFormat="1" ht="15">
      <c r="K294" s="296"/>
      <c r="L294" s="296"/>
      <c r="M294" s="296"/>
    </row>
    <row r="295" spans="11:13" s="309" customFormat="1" ht="15">
      <c r="K295" s="296"/>
      <c r="L295" s="296"/>
      <c r="M295" s="296"/>
    </row>
    <row r="296" spans="11:13" s="309" customFormat="1" ht="15">
      <c r="K296" s="296"/>
      <c r="L296" s="296"/>
      <c r="M296" s="296"/>
    </row>
    <row r="297" spans="11:13" s="309" customFormat="1" ht="15">
      <c r="K297" s="296"/>
      <c r="L297" s="296"/>
      <c r="M297" s="296"/>
    </row>
    <row r="298" spans="11:13" s="309" customFormat="1" ht="15">
      <c r="K298" s="296"/>
      <c r="L298" s="296"/>
      <c r="M298" s="296"/>
    </row>
    <row r="299" spans="11:13" s="309" customFormat="1" ht="15">
      <c r="K299" s="296"/>
      <c r="L299" s="296"/>
      <c r="M299" s="296"/>
    </row>
    <row r="300" spans="11:13" s="309" customFormat="1" ht="15">
      <c r="K300" s="296"/>
      <c r="L300" s="296"/>
      <c r="M300" s="296"/>
    </row>
    <row r="301" spans="11:13" s="309" customFormat="1" ht="15">
      <c r="K301" s="296"/>
      <c r="L301" s="296"/>
      <c r="M301" s="296"/>
    </row>
    <row r="302" spans="11:13" s="309" customFormat="1" ht="15">
      <c r="K302" s="296"/>
      <c r="L302" s="296"/>
      <c r="M302" s="296"/>
    </row>
    <row r="303" spans="11:13" s="309" customFormat="1" ht="15">
      <c r="K303" s="296"/>
      <c r="L303" s="296"/>
      <c r="M303" s="296"/>
    </row>
    <row r="304" spans="11:13" s="309" customFormat="1" ht="15">
      <c r="K304" s="296"/>
      <c r="L304" s="296"/>
      <c r="M304" s="296"/>
    </row>
    <row r="305" spans="11:13" s="309" customFormat="1" ht="15">
      <c r="K305" s="296"/>
      <c r="L305" s="296"/>
      <c r="M305" s="296"/>
    </row>
    <row r="306" spans="11:13" s="309" customFormat="1" ht="15">
      <c r="K306" s="296"/>
      <c r="L306" s="296"/>
      <c r="M306" s="296"/>
    </row>
    <row r="307" spans="11:13" s="309" customFormat="1" ht="15">
      <c r="K307" s="296"/>
      <c r="L307" s="296"/>
      <c r="M307" s="296"/>
    </row>
    <row r="308" spans="11:13" s="309" customFormat="1" ht="15">
      <c r="K308" s="296"/>
      <c r="L308" s="296"/>
      <c r="M308" s="296"/>
    </row>
    <row r="309" spans="11:13" s="309" customFormat="1" ht="15">
      <c r="K309" s="296"/>
      <c r="L309" s="296"/>
      <c r="M309" s="296"/>
    </row>
    <row r="310" spans="11:13" s="309" customFormat="1" ht="15">
      <c r="K310" s="296"/>
      <c r="L310" s="296"/>
      <c r="M310" s="296"/>
    </row>
    <row r="311" spans="11:13" s="309" customFormat="1" ht="15">
      <c r="K311" s="296"/>
      <c r="L311" s="296"/>
      <c r="M311" s="296"/>
    </row>
    <row r="312" spans="11:13" s="309" customFormat="1" ht="15">
      <c r="K312" s="296"/>
      <c r="L312" s="296"/>
      <c r="M312" s="296"/>
    </row>
    <row r="313" spans="11:13" s="309" customFormat="1" ht="15">
      <c r="K313" s="296"/>
      <c r="L313" s="296"/>
      <c r="M313" s="296"/>
    </row>
    <row r="314" spans="11:13" s="309" customFormat="1" ht="15">
      <c r="K314" s="296"/>
      <c r="L314" s="296"/>
      <c r="M314" s="296"/>
    </row>
    <row r="315" spans="11:13" s="309" customFormat="1" ht="15">
      <c r="K315" s="296"/>
      <c r="L315" s="296"/>
      <c r="M315" s="296"/>
    </row>
    <row r="316" spans="11:13" s="309" customFormat="1" ht="15">
      <c r="K316" s="296"/>
      <c r="L316" s="296"/>
      <c r="M316" s="296"/>
    </row>
    <row r="317" spans="11:13" s="309" customFormat="1" ht="15">
      <c r="K317" s="296"/>
      <c r="L317" s="296"/>
      <c r="M317" s="296"/>
    </row>
    <row r="318" spans="11:13" s="309" customFormat="1" ht="15">
      <c r="K318" s="296"/>
      <c r="L318" s="296"/>
      <c r="M318" s="296"/>
    </row>
    <row r="319" spans="11:13" s="309" customFormat="1" ht="15">
      <c r="K319" s="296"/>
      <c r="L319" s="296"/>
      <c r="M319" s="296"/>
    </row>
    <row r="320" spans="11:13" s="309" customFormat="1" ht="15">
      <c r="K320" s="296"/>
      <c r="L320" s="296"/>
      <c r="M320" s="296"/>
    </row>
    <row r="321" spans="11:13" s="309" customFormat="1" ht="15">
      <c r="K321" s="296"/>
      <c r="L321" s="296"/>
      <c r="M321" s="296"/>
    </row>
    <row r="322" spans="11:13" s="309" customFormat="1" ht="15">
      <c r="K322" s="296"/>
      <c r="L322" s="296"/>
      <c r="M322" s="296"/>
    </row>
    <row r="323" spans="11:13" s="309" customFormat="1" ht="15">
      <c r="K323" s="296"/>
      <c r="L323" s="296"/>
      <c r="M323" s="296"/>
    </row>
    <row r="324" spans="11:13" s="309" customFormat="1" ht="15">
      <c r="K324" s="296"/>
      <c r="L324" s="296"/>
      <c r="M324" s="296"/>
    </row>
    <row r="325" spans="11:13" s="309" customFormat="1" ht="15">
      <c r="K325" s="296"/>
      <c r="L325" s="296"/>
      <c r="M325" s="296"/>
    </row>
    <row r="326" spans="11:13" s="309" customFormat="1" ht="15">
      <c r="K326" s="296"/>
      <c r="L326" s="296"/>
      <c r="M326" s="296"/>
    </row>
    <row r="327" spans="11:13" s="309" customFormat="1" ht="15">
      <c r="K327" s="296"/>
      <c r="L327" s="296"/>
      <c r="M327" s="296"/>
    </row>
    <row r="328" spans="11:13" s="309" customFormat="1" ht="15">
      <c r="K328" s="296"/>
      <c r="L328" s="296"/>
      <c r="M328" s="296"/>
    </row>
    <row r="329" spans="11:13" s="309" customFormat="1" ht="15">
      <c r="K329" s="296"/>
      <c r="L329" s="296"/>
      <c r="M329" s="296"/>
    </row>
    <row r="330" spans="11:13" s="309" customFormat="1" ht="15">
      <c r="K330" s="296"/>
      <c r="L330" s="296"/>
      <c r="M330" s="296"/>
    </row>
    <row r="331" spans="11:13" s="309" customFormat="1" ht="15">
      <c r="K331" s="296"/>
      <c r="L331" s="296"/>
      <c r="M331" s="296"/>
    </row>
    <row r="332" spans="11:13" s="309" customFormat="1" ht="15">
      <c r="K332" s="296"/>
      <c r="L332" s="296"/>
      <c r="M332" s="296"/>
    </row>
    <row r="333" spans="11:13" s="309" customFormat="1" ht="15">
      <c r="K333" s="296"/>
      <c r="L333" s="296"/>
      <c r="M333" s="296"/>
    </row>
    <row r="334" spans="11:13" s="309" customFormat="1" ht="15">
      <c r="K334" s="296"/>
      <c r="L334" s="296"/>
      <c r="M334" s="296"/>
    </row>
    <row r="335" spans="11:13" s="309" customFormat="1" ht="15">
      <c r="K335" s="296"/>
      <c r="L335" s="296"/>
      <c r="M335" s="296"/>
    </row>
    <row r="336" spans="11:13" s="309" customFormat="1" ht="15">
      <c r="K336" s="296"/>
      <c r="L336" s="296"/>
      <c r="M336" s="296"/>
    </row>
    <row r="337" spans="11:13" s="309" customFormat="1" ht="15">
      <c r="K337" s="296"/>
      <c r="L337" s="296"/>
      <c r="M337" s="296"/>
    </row>
    <row r="338" spans="11:13" s="309" customFormat="1" ht="15">
      <c r="K338" s="296"/>
      <c r="L338" s="296"/>
      <c r="M338" s="296"/>
    </row>
    <row r="339" spans="11:13" s="309" customFormat="1" ht="15">
      <c r="K339" s="296"/>
      <c r="L339" s="296"/>
      <c r="M339" s="296"/>
    </row>
    <row r="340" spans="11:13" s="309" customFormat="1" ht="15">
      <c r="K340" s="296"/>
      <c r="L340" s="296"/>
      <c r="M340" s="296"/>
    </row>
    <row r="341" spans="11:13" s="309" customFormat="1" ht="15">
      <c r="K341" s="296"/>
      <c r="L341" s="296"/>
      <c r="M341" s="296"/>
    </row>
    <row r="342" spans="11:13" s="309" customFormat="1" ht="15">
      <c r="K342" s="296"/>
      <c r="L342" s="296"/>
      <c r="M342" s="296"/>
    </row>
    <row r="343" spans="11:13" s="309" customFormat="1" ht="15">
      <c r="K343" s="296"/>
      <c r="L343" s="296"/>
      <c r="M343" s="296"/>
    </row>
    <row r="344" spans="11:13" s="309" customFormat="1" ht="15">
      <c r="K344" s="296"/>
      <c r="L344" s="296"/>
      <c r="M344" s="296"/>
    </row>
    <row r="345" spans="11:13" s="309" customFormat="1" ht="15">
      <c r="K345" s="296"/>
      <c r="L345" s="296"/>
      <c r="M345" s="296"/>
    </row>
    <row r="346" spans="11:13" s="309" customFormat="1" ht="15">
      <c r="K346" s="296"/>
      <c r="L346" s="296"/>
      <c r="M346" s="296"/>
    </row>
    <row r="347" spans="11:13" s="309" customFormat="1" ht="15">
      <c r="K347" s="296"/>
      <c r="L347" s="296"/>
      <c r="M347" s="296"/>
    </row>
    <row r="348" spans="11:13" s="309" customFormat="1" ht="15">
      <c r="K348" s="296"/>
      <c r="L348" s="296"/>
      <c r="M348" s="296"/>
    </row>
    <row r="349" spans="11:13" s="309" customFormat="1" ht="15">
      <c r="K349" s="296"/>
      <c r="L349" s="296"/>
      <c r="M349" s="296"/>
    </row>
    <row r="350" spans="11:13" s="309" customFormat="1" ht="15">
      <c r="K350" s="296"/>
      <c r="L350" s="296"/>
      <c r="M350" s="296"/>
    </row>
    <row r="351" spans="11:13" s="309" customFormat="1" ht="15">
      <c r="K351" s="296"/>
      <c r="L351" s="296"/>
      <c r="M351" s="296"/>
    </row>
    <row r="352" spans="11:13" s="309" customFormat="1" ht="15">
      <c r="K352" s="296"/>
      <c r="L352" s="296"/>
      <c r="M352" s="296"/>
    </row>
    <row r="353" spans="11:13" s="309" customFormat="1" ht="15">
      <c r="K353" s="296"/>
      <c r="L353" s="296"/>
      <c r="M353" s="296"/>
    </row>
    <row r="354" spans="11:13" s="309" customFormat="1" ht="15">
      <c r="K354" s="296"/>
      <c r="L354" s="296"/>
      <c r="M354" s="296"/>
    </row>
    <row r="355" spans="11:13" s="309" customFormat="1" ht="15">
      <c r="K355" s="296"/>
      <c r="L355" s="296"/>
      <c r="M355" s="296"/>
    </row>
    <row r="356" spans="11:13" s="309" customFormat="1" ht="15">
      <c r="K356" s="296"/>
      <c r="L356" s="296"/>
      <c r="M356" s="296"/>
    </row>
    <row r="357" spans="11:13" s="309" customFormat="1" ht="15">
      <c r="K357" s="296"/>
      <c r="L357" s="296"/>
      <c r="M357" s="296"/>
    </row>
    <row r="358" spans="11:13" s="309" customFormat="1" ht="15">
      <c r="K358" s="296"/>
      <c r="L358" s="296"/>
      <c r="M358" s="296"/>
    </row>
    <row r="359" spans="11:13" s="309" customFormat="1" ht="15">
      <c r="K359" s="296"/>
      <c r="L359" s="296"/>
      <c r="M359" s="296"/>
    </row>
    <row r="360" spans="11:13" s="309" customFormat="1" ht="15">
      <c r="K360" s="296"/>
      <c r="L360" s="296"/>
      <c r="M360" s="296"/>
    </row>
    <row r="361" spans="11:13" s="309" customFormat="1" ht="15">
      <c r="K361" s="296"/>
      <c r="L361" s="296"/>
      <c r="M361" s="296"/>
    </row>
    <row r="362" spans="11:13" s="309" customFormat="1" ht="15">
      <c r="K362" s="296"/>
      <c r="L362" s="296"/>
      <c r="M362" s="296"/>
    </row>
    <row r="363" spans="11:13" s="309" customFormat="1" ht="15">
      <c r="K363" s="296"/>
      <c r="L363" s="296"/>
      <c r="M363" s="296"/>
    </row>
    <row r="364" spans="11:13" s="309" customFormat="1" ht="15">
      <c r="K364" s="296"/>
      <c r="L364" s="296"/>
      <c r="M364" s="296"/>
    </row>
    <row r="365" spans="11:13" s="309" customFormat="1" ht="15">
      <c r="K365" s="296"/>
      <c r="L365" s="296"/>
      <c r="M365" s="296"/>
    </row>
    <row r="366" spans="11:13" s="309" customFormat="1" ht="15">
      <c r="K366" s="296"/>
      <c r="L366" s="296"/>
      <c r="M366" s="296"/>
    </row>
    <row r="367" spans="11:13" s="309" customFormat="1" ht="15">
      <c r="K367" s="296"/>
      <c r="L367" s="296"/>
      <c r="M367" s="296"/>
    </row>
    <row r="368" spans="11:13" s="309" customFormat="1" ht="15">
      <c r="K368" s="296"/>
      <c r="L368" s="296"/>
      <c r="M368" s="296"/>
    </row>
    <row r="369" spans="11:13" s="309" customFormat="1" ht="15">
      <c r="K369" s="296"/>
      <c r="L369" s="296"/>
      <c r="M369" s="296"/>
    </row>
    <row r="370" spans="11:13" s="309" customFormat="1" ht="15">
      <c r="K370" s="296"/>
      <c r="L370" s="296"/>
      <c r="M370" s="296"/>
    </row>
    <row r="371" spans="11:13" s="309" customFormat="1" ht="15">
      <c r="K371" s="296"/>
      <c r="L371" s="296"/>
      <c r="M371" s="296"/>
    </row>
    <row r="372" spans="11:13" s="309" customFormat="1" ht="15">
      <c r="K372" s="296"/>
      <c r="L372" s="296"/>
      <c r="M372" s="296"/>
    </row>
    <row r="373" spans="11:13" s="309" customFormat="1" ht="15">
      <c r="K373" s="296"/>
      <c r="L373" s="296"/>
      <c r="M373" s="296"/>
    </row>
    <row r="374" spans="11:13" s="309" customFormat="1" ht="15">
      <c r="K374" s="296"/>
      <c r="L374" s="296"/>
      <c r="M374" s="296"/>
    </row>
    <row r="375" spans="11:13" s="309" customFormat="1" ht="15">
      <c r="K375" s="296"/>
      <c r="L375" s="296"/>
      <c r="M375" s="296"/>
    </row>
    <row r="376" spans="11:13" s="309" customFormat="1" ht="15">
      <c r="K376" s="296"/>
      <c r="L376" s="296"/>
      <c r="M376" s="296"/>
    </row>
    <row r="377" spans="11:13" s="309" customFormat="1" ht="15">
      <c r="K377" s="296"/>
      <c r="L377" s="296"/>
      <c r="M377" s="296"/>
    </row>
    <row r="378" spans="11:13" s="309" customFormat="1" ht="15">
      <c r="K378" s="296"/>
      <c r="L378" s="296"/>
      <c r="M378" s="296"/>
    </row>
    <row r="379" spans="11:13" s="309" customFormat="1" ht="15">
      <c r="K379" s="296"/>
      <c r="L379" s="296"/>
      <c r="M379" s="296"/>
    </row>
    <row r="380" spans="11:13" s="309" customFormat="1" ht="15">
      <c r="K380" s="296"/>
      <c r="L380" s="296"/>
      <c r="M380" s="296"/>
    </row>
    <row r="381" spans="11:13" s="309" customFormat="1" ht="15">
      <c r="K381" s="296"/>
      <c r="L381" s="296"/>
      <c r="M381" s="296"/>
    </row>
    <row r="382" spans="11:13" s="309" customFormat="1" ht="15">
      <c r="K382" s="296"/>
      <c r="L382" s="296"/>
      <c r="M382" s="296"/>
    </row>
    <row r="383" spans="11:13" s="309" customFormat="1" ht="15">
      <c r="K383" s="296"/>
      <c r="L383" s="296"/>
      <c r="M383" s="296"/>
    </row>
    <row r="384" spans="11:13" s="309" customFormat="1" ht="15">
      <c r="K384" s="296"/>
      <c r="L384" s="296"/>
      <c r="M384" s="296"/>
    </row>
    <row r="385" spans="11:13" s="309" customFormat="1" ht="15">
      <c r="K385" s="296"/>
      <c r="L385" s="296"/>
      <c r="M385" s="296"/>
    </row>
    <row r="386" spans="11:13" s="309" customFormat="1" ht="15">
      <c r="K386" s="296"/>
      <c r="L386" s="296"/>
      <c r="M386" s="296"/>
    </row>
    <row r="387" spans="11:13" s="309" customFormat="1" ht="15">
      <c r="K387" s="296"/>
      <c r="L387" s="296"/>
      <c r="M387" s="296"/>
    </row>
    <row r="388" spans="11:13" s="309" customFormat="1" ht="15">
      <c r="K388" s="296"/>
      <c r="L388" s="296"/>
      <c r="M388" s="296"/>
    </row>
    <row r="389" spans="11:13" s="309" customFormat="1" ht="15">
      <c r="K389" s="296"/>
      <c r="L389" s="296"/>
      <c r="M389" s="296"/>
    </row>
    <row r="390" spans="11:13" s="309" customFormat="1" ht="15">
      <c r="K390" s="296"/>
      <c r="L390" s="296"/>
      <c r="M390" s="296"/>
    </row>
    <row r="391" spans="11:13" s="309" customFormat="1" ht="15">
      <c r="K391" s="296"/>
      <c r="L391" s="296"/>
      <c r="M391" s="296"/>
    </row>
    <row r="392" spans="11:13" s="309" customFormat="1" ht="15">
      <c r="K392" s="296"/>
      <c r="L392" s="296"/>
      <c r="M392" s="296"/>
    </row>
    <row r="393" spans="11:13" s="309" customFormat="1" ht="15">
      <c r="K393" s="296"/>
      <c r="L393" s="296"/>
      <c r="M393" s="296"/>
    </row>
    <row r="394" spans="11:13" s="309" customFormat="1" ht="15">
      <c r="K394" s="296"/>
      <c r="L394" s="296"/>
      <c r="M394" s="296"/>
    </row>
    <row r="395" spans="11:13" s="309" customFormat="1" ht="15">
      <c r="K395" s="296"/>
      <c r="L395" s="296"/>
      <c r="M395" s="296"/>
    </row>
    <row r="396" spans="11:13" s="309" customFormat="1" ht="15">
      <c r="K396" s="296"/>
      <c r="L396" s="296"/>
      <c r="M396" s="296"/>
    </row>
    <row r="397" spans="11:13" s="309" customFormat="1" ht="15">
      <c r="K397" s="296"/>
      <c r="L397" s="296"/>
      <c r="M397" s="296"/>
    </row>
    <row r="398" spans="11:13" s="309" customFormat="1" ht="15">
      <c r="K398" s="296"/>
      <c r="L398" s="296"/>
      <c r="M398" s="296"/>
    </row>
    <row r="399" spans="11:13" s="309" customFormat="1" ht="15">
      <c r="K399" s="296"/>
      <c r="L399" s="296"/>
      <c r="M399" s="296"/>
    </row>
    <row r="400" spans="11:13" s="309" customFormat="1" ht="15">
      <c r="K400" s="296"/>
      <c r="L400" s="296"/>
      <c r="M400" s="296"/>
    </row>
    <row r="401" spans="11:13" s="309" customFormat="1" ht="15">
      <c r="K401" s="296"/>
      <c r="L401" s="296"/>
      <c r="M401" s="296"/>
    </row>
    <row r="402" spans="11:13" s="309" customFormat="1" ht="15">
      <c r="K402" s="296"/>
      <c r="L402" s="296"/>
      <c r="M402" s="296"/>
    </row>
    <row r="403" spans="11:13" s="309" customFormat="1" ht="15">
      <c r="K403" s="296"/>
      <c r="L403" s="296"/>
      <c r="M403" s="296"/>
    </row>
    <row r="404" spans="11:13" s="309" customFormat="1" ht="15">
      <c r="K404" s="296"/>
      <c r="L404" s="296"/>
      <c r="M404" s="296"/>
    </row>
    <row r="405" spans="11:13" s="309" customFormat="1" ht="15">
      <c r="K405" s="296"/>
      <c r="L405" s="296"/>
      <c r="M405" s="296"/>
    </row>
    <row r="406" spans="11:13" s="309" customFormat="1" ht="15">
      <c r="K406" s="296"/>
      <c r="L406" s="296"/>
      <c r="M406" s="296"/>
    </row>
    <row r="407" spans="11:13" s="309" customFormat="1" ht="15">
      <c r="K407" s="296"/>
      <c r="L407" s="296"/>
      <c r="M407" s="296"/>
    </row>
    <row r="408" spans="11:13" s="309" customFormat="1" ht="15">
      <c r="K408" s="296"/>
      <c r="L408" s="296"/>
      <c r="M408" s="296"/>
    </row>
    <row r="409" spans="11:13" s="309" customFormat="1" ht="15">
      <c r="K409" s="296"/>
      <c r="L409" s="296"/>
      <c r="M409" s="296"/>
    </row>
    <row r="410" spans="11:13" s="309" customFormat="1" ht="15">
      <c r="K410" s="296"/>
      <c r="L410" s="296"/>
      <c r="M410" s="296"/>
    </row>
    <row r="411" spans="11:13" s="309" customFormat="1" ht="15">
      <c r="K411" s="296"/>
      <c r="L411" s="296"/>
      <c r="M411" s="296"/>
    </row>
    <row r="412" spans="11:13" s="309" customFormat="1" ht="15">
      <c r="K412" s="296"/>
      <c r="L412" s="296"/>
      <c r="M412" s="296"/>
    </row>
    <row r="413" spans="11:13" s="309" customFormat="1" ht="15">
      <c r="K413" s="296"/>
      <c r="L413" s="296"/>
      <c r="M413" s="296"/>
    </row>
    <row r="414" spans="11:13" s="309" customFormat="1" ht="15">
      <c r="K414" s="296"/>
      <c r="L414" s="296"/>
      <c r="M414" s="296"/>
    </row>
    <row r="415" spans="11:13" s="309" customFormat="1" ht="15">
      <c r="K415" s="296"/>
      <c r="L415" s="296"/>
      <c r="M415" s="296"/>
    </row>
    <row r="416" spans="11:13" s="309" customFormat="1" ht="15">
      <c r="K416" s="296"/>
      <c r="L416" s="296"/>
      <c r="M416" s="296"/>
    </row>
    <row r="417" spans="11:13" s="309" customFormat="1" ht="15">
      <c r="K417" s="296"/>
      <c r="L417" s="296"/>
      <c r="M417" s="296"/>
    </row>
    <row r="418" spans="11:13" s="309" customFormat="1" ht="15">
      <c r="K418" s="296"/>
      <c r="L418" s="296"/>
      <c r="M418" s="296"/>
    </row>
    <row r="419" spans="11:13" s="309" customFormat="1" ht="15">
      <c r="K419" s="296"/>
      <c r="L419" s="296"/>
      <c r="M419" s="296"/>
    </row>
    <row r="420" spans="11:13" s="309" customFormat="1" ht="15">
      <c r="K420" s="296"/>
      <c r="L420" s="296"/>
      <c r="M420" s="296"/>
    </row>
    <row r="421" spans="11:13" s="309" customFormat="1" ht="15">
      <c r="K421" s="296"/>
      <c r="L421" s="296"/>
      <c r="M421" s="296"/>
    </row>
    <row r="422" spans="11:13" s="309" customFormat="1" ht="15">
      <c r="K422" s="296"/>
      <c r="L422" s="296"/>
      <c r="M422" s="296"/>
    </row>
    <row r="423" spans="11:13" s="309" customFormat="1" ht="15">
      <c r="K423" s="296"/>
      <c r="L423" s="296"/>
      <c r="M423" s="296"/>
    </row>
    <row r="424" spans="11:13" s="309" customFormat="1" ht="15">
      <c r="K424" s="296"/>
      <c r="L424" s="296"/>
      <c r="M424" s="296"/>
    </row>
    <row r="425" spans="11:13" s="309" customFormat="1" ht="15">
      <c r="K425" s="296"/>
      <c r="L425" s="296"/>
      <c r="M425" s="296"/>
    </row>
    <row r="426" spans="11:13" s="309" customFormat="1" ht="15">
      <c r="K426" s="296"/>
      <c r="L426" s="296"/>
      <c r="M426" s="296"/>
    </row>
    <row r="427" spans="11:13" s="309" customFormat="1" ht="15">
      <c r="K427" s="296"/>
      <c r="L427" s="296"/>
      <c r="M427" s="296"/>
    </row>
    <row r="428" spans="11:13" s="309" customFormat="1" ht="15">
      <c r="K428" s="296"/>
      <c r="L428" s="296"/>
      <c r="M428" s="296"/>
    </row>
    <row r="429" spans="11:13" s="309" customFormat="1" ht="15">
      <c r="K429" s="296"/>
      <c r="L429" s="296"/>
      <c r="M429" s="296"/>
    </row>
    <row r="430" spans="11:13" s="309" customFormat="1" ht="15">
      <c r="K430" s="296"/>
      <c r="L430" s="296"/>
      <c r="M430" s="296"/>
    </row>
    <row r="431" spans="11:13" s="309" customFormat="1" ht="15">
      <c r="K431" s="296"/>
      <c r="L431" s="296"/>
      <c r="M431" s="296"/>
    </row>
    <row r="432" spans="11:13" s="309" customFormat="1" ht="15">
      <c r="K432" s="296"/>
      <c r="L432" s="296"/>
      <c r="M432" s="296"/>
    </row>
    <row r="433" spans="11:13" s="309" customFormat="1" ht="15">
      <c r="K433" s="296"/>
      <c r="L433" s="296"/>
      <c r="M433" s="296"/>
    </row>
    <row r="434" spans="11:13" s="309" customFormat="1" ht="15">
      <c r="K434" s="296"/>
      <c r="L434" s="296"/>
      <c r="M434" s="296"/>
    </row>
    <row r="435" spans="11:13" s="309" customFormat="1" ht="15">
      <c r="K435" s="296"/>
      <c r="L435" s="296"/>
      <c r="M435" s="296"/>
    </row>
    <row r="436" spans="11:13" s="309" customFormat="1" ht="15">
      <c r="K436" s="296"/>
      <c r="L436" s="296"/>
      <c r="M436" s="296"/>
    </row>
    <row r="437" spans="11:13" s="309" customFormat="1" ht="15">
      <c r="K437" s="296"/>
      <c r="L437" s="296"/>
      <c r="M437" s="296"/>
    </row>
    <row r="438" spans="11:13" s="309" customFormat="1" ht="15">
      <c r="K438" s="296"/>
      <c r="L438" s="296"/>
      <c r="M438" s="296"/>
    </row>
    <row r="439" spans="11:13" s="309" customFormat="1" ht="15">
      <c r="K439" s="296"/>
      <c r="L439" s="296"/>
      <c r="M439" s="296"/>
    </row>
    <row r="440" spans="11:13" s="309" customFormat="1" ht="15">
      <c r="K440" s="296"/>
      <c r="L440" s="296"/>
      <c r="M440" s="296"/>
    </row>
    <row r="441" spans="11:13" s="309" customFormat="1" ht="15">
      <c r="K441" s="296"/>
      <c r="L441" s="296"/>
      <c r="M441" s="296"/>
    </row>
    <row r="442" spans="11:13" s="309" customFormat="1" ht="15">
      <c r="K442" s="296"/>
      <c r="L442" s="296"/>
      <c r="M442" s="296"/>
    </row>
    <row r="443" spans="11:13" s="309" customFormat="1" ht="15">
      <c r="K443" s="296"/>
      <c r="L443" s="296"/>
      <c r="M443" s="296"/>
    </row>
    <row r="444" spans="11:13" s="309" customFormat="1" ht="15">
      <c r="K444" s="296"/>
      <c r="L444" s="296"/>
      <c r="M444" s="296"/>
    </row>
    <row r="445" spans="11:13" s="309" customFormat="1" ht="15">
      <c r="K445" s="296"/>
      <c r="L445" s="296"/>
      <c r="M445" s="296"/>
    </row>
    <row r="446" spans="11:13" s="309" customFormat="1" ht="15">
      <c r="K446" s="296"/>
      <c r="L446" s="296"/>
      <c r="M446" s="296"/>
    </row>
    <row r="447" spans="11:13" s="309" customFormat="1" ht="15">
      <c r="K447" s="296"/>
      <c r="L447" s="296"/>
      <c r="M447" s="296"/>
    </row>
    <row r="448" spans="11:13" s="309" customFormat="1" ht="15">
      <c r="K448" s="296"/>
      <c r="L448" s="296"/>
      <c r="M448" s="296"/>
    </row>
    <row r="449" spans="11:13" s="309" customFormat="1" ht="15">
      <c r="K449" s="296"/>
      <c r="L449" s="296"/>
      <c r="M449" s="296"/>
    </row>
    <row r="450" spans="11:13" s="309" customFormat="1" ht="15">
      <c r="K450" s="296"/>
      <c r="L450" s="296"/>
      <c r="M450" s="296"/>
    </row>
    <row r="451" spans="11:13" s="309" customFormat="1" ht="15">
      <c r="K451" s="296"/>
      <c r="L451" s="296"/>
      <c r="M451" s="296"/>
    </row>
    <row r="452" spans="11:13" s="309" customFormat="1" ht="15">
      <c r="K452" s="296"/>
      <c r="L452" s="296"/>
      <c r="M452" s="296"/>
    </row>
    <row r="453" spans="11:13" s="309" customFormat="1" ht="15">
      <c r="K453" s="296"/>
      <c r="L453" s="296"/>
      <c r="M453" s="296"/>
    </row>
    <row r="454" spans="11:13" s="309" customFormat="1" ht="15">
      <c r="K454" s="296"/>
      <c r="L454" s="296"/>
      <c r="M454" s="296"/>
    </row>
    <row r="455" spans="11:13" s="309" customFormat="1" ht="15">
      <c r="K455" s="296"/>
      <c r="L455" s="296"/>
      <c r="M455" s="296"/>
    </row>
    <row r="456" spans="11:13" s="309" customFormat="1" ht="15">
      <c r="K456" s="296"/>
      <c r="L456" s="296"/>
      <c r="M456" s="296"/>
    </row>
    <row r="457" spans="11:13" s="309" customFormat="1" ht="15">
      <c r="K457" s="296"/>
      <c r="L457" s="296"/>
      <c r="M457" s="296"/>
    </row>
    <row r="458" spans="11:13" s="309" customFormat="1" ht="15">
      <c r="K458" s="296"/>
      <c r="L458" s="296"/>
      <c r="M458" s="296"/>
    </row>
    <row r="459" spans="11:13" s="309" customFormat="1" ht="15">
      <c r="K459" s="296"/>
      <c r="L459" s="296"/>
      <c r="M459" s="296"/>
    </row>
    <row r="460" spans="11:13" s="309" customFormat="1" ht="15">
      <c r="K460" s="296"/>
      <c r="L460" s="296"/>
      <c r="M460" s="296"/>
    </row>
    <row r="461" spans="11:13" s="309" customFormat="1" ht="15">
      <c r="K461" s="296"/>
      <c r="L461" s="296"/>
      <c r="M461" s="296"/>
    </row>
    <row r="462" spans="11:13" s="309" customFormat="1" ht="15">
      <c r="K462" s="296"/>
      <c r="L462" s="296"/>
      <c r="M462" s="296"/>
    </row>
    <row r="463" spans="11:13" s="309" customFormat="1" ht="15">
      <c r="K463" s="296"/>
      <c r="L463" s="296"/>
      <c r="M463" s="296"/>
    </row>
    <row r="464" spans="11:13" s="309" customFormat="1" ht="15">
      <c r="K464" s="296"/>
      <c r="L464" s="296"/>
      <c r="M464" s="296"/>
    </row>
    <row r="465" spans="11:13" s="309" customFormat="1" ht="15">
      <c r="K465" s="296"/>
      <c r="L465" s="296"/>
      <c r="M465" s="296"/>
    </row>
    <row r="466" spans="11:13" s="309" customFormat="1" ht="15">
      <c r="K466" s="296"/>
      <c r="L466" s="296"/>
      <c r="M466" s="296"/>
    </row>
    <row r="467" spans="11:13" s="309" customFormat="1" ht="15">
      <c r="K467" s="296"/>
      <c r="L467" s="296"/>
      <c r="M467" s="296"/>
    </row>
    <row r="468" spans="11:13" s="309" customFormat="1" ht="15">
      <c r="K468" s="296"/>
      <c r="L468" s="296"/>
      <c r="M468" s="296"/>
    </row>
    <row r="469" spans="11:13" s="309" customFormat="1" ht="15">
      <c r="K469" s="296"/>
      <c r="L469" s="296"/>
      <c r="M469" s="296"/>
    </row>
    <row r="470" spans="11:13" s="309" customFormat="1" ht="15">
      <c r="K470" s="296"/>
      <c r="L470" s="296"/>
      <c r="M470" s="296"/>
    </row>
    <row r="471" spans="11:13" s="309" customFormat="1" ht="15">
      <c r="K471" s="296"/>
      <c r="L471" s="296"/>
      <c r="M471" s="296"/>
    </row>
    <row r="472" spans="11:13" s="309" customFormat="1" ht="15">
      <c r="K472" s="296"/>
      <c r="L472" s="296"/>
      <c r="M472" s="296"/>
    </row>
    <row r="473" spans="11:13" s="309" customFormat="1" ht="15">
      <c r="K473" s="296"/>
      <c r="L473" s="296"/>
      <c r="M473" s="296"/>
    </row>
    <row r="474" spans="11:13" s="309" customFormat="1" ht="15">
      <c r="K474" s="296"/>
      <c r="L474" s="296"/>
      <c r="M474" s="296"/>
    </row>
    <row r="475" spans="11:13" s="309" customFormat="1" ht="15">
      <c r="K475" s="296"/>
      <c r="L475" s="296"/>
      <c r="M475" s="296"/>
    </row>
    <row r="476" spans="11:13" s="309" customFormat="1" ht="15">
      <c r="K476" s="296"/>
      <c r="L476" s="296"/>
      <c r="M476" s="296"/>
    </row>
    <row r="477" spans="11:13" s="309" customFormat="1" ht="15">
      <c r="K477" s="296"/>
      <c r="L477" s="296"/>
      <c r="M477" s="296"/>
    </row>
    <row r="478" spans="11:13" s="309" customFormat="1" ht="15">
      <c r="K478" s="296"/>
      <c r="L478" s="296"/>
      <c r="M478" s="296"/>
    </row>
    <row r="479" spans="11:13" s="309" customFormat="1" ht="15">
      <c r="K479" s="296"/>
      <c r="L479" s="296"/>
      <c r="M479" s="296"/>
    </row>
    <row r="480" spans="11:13" s="309" customFormat="1" ht="15">
      <c r="K480" s="296"/>
      <c r="L480" s="296"/>
      <c r="M480" s="296"/>
    </row>
    <row r="481" spans="11:13" s="309" customFormat="1" ht="15">
      <c r="K481" s="296"/>
      <c r="L481" s="296"/>
      <c r="M481" s="296"/>
    </row>
    <row r="482" spans="11:13" s="309" customFormat="1" ht="15">
      <c r="K482" s="296"/>
      <c r="L482" s="296"/>
      <c r="M482" s="296"/>
    </row>
    <row r="483" spans="11:13" s="309" customFormat="1" ht="15">
      <c r="K483" s="296"/>
      <c r="L483" s="296"/>
      <c r="M483" s="296"/>
    </row>
    <row r="484" spans="11:13" s="309" customFormat="1" ht="15">
      <c r="K484" s="296"/>
      <c r="L484" s="296"/>
      <c r="M484" s="296"/>
    </row>
    <row r="485" spans="11:13" s="309" customFormat="1" ht="15">
      <c r="K485" s="296"/>
      <c r="L485" s="296"/>
      <c r="M485" s="296"/>
    </row>
    <row r="486" spans="11:13" s="309" customFormat="1" ht="15">
      <c r="K486" s="296"/>
      <c r="L486" s="296"/>
      <c r="M486" s="296"/>
    </row>
    <row r="487" spans="11:13" s="309" customFormat="1" ht="15">
      <c r="K487" s="296"/>
      <c r="L487" s="296"/>
      <c r="M487" s="296"/>
    </row>
    <row r="488" spans="11:13" s="309" customFormat="1" ht="15">
      <c r="K488" s="296"/>
      <c r="L488" s="296"/>
      <c r="M488" s="296"/>
    </row>
    <row r="489" spans="11:13" s="309" customFormat="1" ht="15">
      <c r="K489" s="296"/>
      <c r="L489" s="296"/>
      <c r="M489" s="296"/>
    </row>
    <row r="490" spans="11:13" s="309" customFormat="1" ht="15">
      <c r="K490" s="296"/>
      <c r="L490" s="296"/>
      <c r="M490" s="296"/>
    </row>
    <row r="491" spans="11:13" s="309" customFormat="1" ht="15">
      <c r="K491" s="296"/>
      <c r="L491" s="296"/>
      <c r="M491" s="296"/>
    </row>
    <row r="492" spans="11:13" s="309" customFormat="1" ht="15">
      <c r="K492" s="296"/>
      <c r="L492" s="296"/>
      <c r="M492" s="296"/>
    </row>
    <row r="493" spans="11:13" s="309" customFormat="1" ht="15">
      <c r="K493" s="296"/>
      <c r="L493" s="296"/>
      <c r="M493" s="296"/>
    </row>
    <row r="494" spans="11:13" s="309" customFormat="1" ht="15">
      <c r="K494" s="296"/>
      <c r="L494" s="296"/>
      <c r="M494" s="296"/>
    </row>
    <row r="495" spans="11:13" s="309" customFormat="1" ht="15">
      <c r="K495" s="296"/>
      <c r="L495" s="296"/>
      <c r="M495" s="296"/>
    </row>
    <row r="496" spans="11:13" s="309" customFormat="1" ht="15">
      <c r="K496" s="296"/>
      <c r="L496" s="296"/>
      <c r="M496" s="296"/>
    </row>
    <row r="497" spans="11:13" s="309" customFormat="1" ht="15">
      <c r="K497" s="296"/>
      <c r="L497" s="296"/>
      <c r="M497" s="296"/>
    </row>
    <row r="498" spans="11:13" s="309" customFormat="1" ht="15">
      <c r="K498" s="296"/>
      <c r="L498" s="296"/>
      <c r="M498" s="296"/>
    </row>
    <row r="499" spans="11:13" s="309" customFormat="1" ht="15">
      <c r="K499" s="296"/>
      <c r="L499" s="296"/>
      <c r="M499" s="296"/>
    </row>
    <row r="500" spans="11:13" s="309" customFormat="1" ht="15">
      <c r="K500" s="296"/>
      <c r="L500" s="296"/>
      <c r="M500" s="296"/>
    </row>
    <row r="501" spans="11:13" s="309" customFormat="1" ht="15">
      <c r="K501" s="296"/>
      <c r="L501" s="296"/>
      <c r="M501" s="296"/>
    </row>
    <row r="502" spans="11:13" s="309" customFormat="1" ht="15">
      <c r="K502" s="296"/>
      <c r="L502" s="296"/>
      <c r="M502" s="296"/>
    </row>
    <row r="503" spans="11:13" s="309" customFormat="1" ht="15">
      <c r="K503" s="296"/>
      <c r="L503" s="296"/>
      <c r="M503" s="296"/>
    </row>
    <row r="504" spans="11:13" s="309" customFormat="1" ht="15">
      <c r="K504" s="296"/>
      <c r="L504" s="296"/>
      <c r="M504" s="296"/>
    </row>
    <row r="505" spans="11:13" s="309" customFormat="1" ht="15">
      <c r="K505" s="296"/>
      <c r="L505" s="296"/>
      <c r="M505" s="296"/>
    </row>
    <row r="506" spans="11:13" s="309" customFormat="1" ht="15">
      <c r="K506" s="296"/>
      <c r="L506" s="296"/>
      <c r="M506" s="296"/>
    </row>
    <row r="507" spans="11:13" s="309" customFormat="1" ht="15">
      <c r="K507" s="296"/>
      <c r="L507" s="296"/>
      <c r="M507" s="296"/>
    </row>
    <row r="508" spans="11:13" s="309" customFormat="1" ht="15">
      <c r="K508" s="296"/>
      <c r="L508" s="296"/>
      <c r="M508" s="296"/>
    </row>
    <row r="509" spans="11:13" s="309" customFormat="1" ht="15">
      <c r="K509" s="296"/>
      <c r="L509" s="296"/>
      <c r="M509" s="296"/>
    </row>
    <row r="510" spans="11:13" s="309" customFormat="1" ht="15">
      <c r="K510" s="296"/>
      <c r="L510" s="296"/>
      <c r="M510" s="296"/>
    </row>
    <row r="511" spans="11:13" s="309" customFormat="1" ht="15">
      <c r="K511" s="296"/>
      <c r="L511" s="296"/>
      <c r="M511" s="296"/>
    </row>
    <row r="512" spans="11:13" s="309" customFormat="1" ht="15">
      <c r="K512" s="296"/>
      <c r="L512" s="296"/>
      <c r="M512" s="296"/>
    </row>
    <row r="513" spans="11:13" s="309" customFormat="1" ht="15">
      <c r="K513" s="296"/>
      <c r="L513" s="296"/>
      <c r="M513" s="296"/>
    </row>
    <row r="514" spans="11:13" s="309" customFormat="1" ht="15">
      <c r="K514" s="296"/>
      <c r="L514" s="296"/>
      <c r="M514" s="296"/>
    </row>
    <row r="515" spans="11:13" s="309" customFormat="1" ht="15">
      <c r="K515" s="296"/>
      <c r="L515" s="296"/>
      <c r="M515" s="296"/>
    </row>
    <row r="516" spans="11:13" s="309" customFormat="1" ht="15">
      <c r="K516" s="296"/>
      <c r="L516" s="296"/>
      <c r="M516" s="296"/>
    </row>
    <row r="517" spans="11:13" s="309" customFormat="1" ht="15">
      <c r="K517" s="296"/>
      <c r="L517" s="296"/>
      <c r="M517" s="296"/>
    </row>
    <row r="518" spans="11:13" s="309" customFormat="1" ht="15">
      <c r="K518" s="296"/>
      <c r="L518" s="296"/>
      <c r="M518" s="296"/>
    </row>
    <row r="519" spans="11:13" s="309" customFormat="1" ht="15">
      <c r="K519" s="296"/>
      <c r="L519" s="296"/>
      <c r="M519" s="296"/>
    </row>
    <row r="520" spans="11:13" s="309" customFormat="1" ht="15">
      <c r="K520" s="296"/>
      <c r="L520" s="296"/>
      <c r="M520" s="296"/>
    </row>
    <row r="521" spans="11:13" s="309" customFormat="1" ht="15">
      <c r="K521" s="296"/>
      <c r="L521" s="296"/>
      <c r="M521" s="296"/>
    </row>
    <row r="522" spans="11:13" s="309" customFormat="1" ht="15">
      <c r="K522" s="296"/>
      <c r="L522" s="296"/>
      <c r="M522" s="296"/>
    </row>
    <row r="523" spans="11:13" s="309" customFormat="1" ht="15">
      <c r="K523" s="296"/>
      <c r="L523" s="296"/>
      <c r="M523" s="296"/>
    </row>
    <row r="524" spans="11:13" s="309" customFormat="1" ht="15">
      <c r="K524" s="296"/>
      <c r="L524" s="296"/>
      <c r="M524" s="296"/>
    </row>
    <row r="525" spans="11:13" s="309" customFormat="1" ht="15">
      <c r="K525" s="296"/>
      <c r="L525" s="296"/>
      <c r="M525" s="296"/>
    </row>
    <row r="526" spans="11:13" s="309" customFormat="1" ht="15">
      <c r="K526" s="296"/>
      <c r="L526" s="296"/>
      <c r="M526" s="296"/>
    </row>
    <row r="527" spans="11:13" s="309" customFormat="1" ht="15">
      <c r="K527" s="296"/>
      <c r="L527" s="296"/>
      <c r="M527" s="296"/>
    </row>
    <row r="528" spans="11:13" s="309" customFormat="1" ht="15">
      <c r="K528" s="296"/>
      <c r="L528" s="296"/>
      <c r="M528" s="296"/>
    </row>
    <row r="529" spans="11:13" s="309" customFormat="1" ht="15">
      <c r="K529" s="296"/>
      <c r="L529" s="296"/>
      <c r="M529" s="296"/>
    </row>
    <row r="530" spans="11:13" s="309" customFormat="1" ht="15">
      <c r="K530" s="296"/>
      <c r="L530" s="296"/>
      <c r="M530" s="296"/>
    </row>
    <row r="531" spans="11:13" s="309" customFormat="1" ht="15">
      <c r="K531" s="296"/>
      <c r="L531" s="296"/>
      <c r="M531" s="296"/>
    </row>
    <row r="532" spans="11:13" s="309" customFormat="1" ht="15">
      <c r="K532" s="296"/>
      <c r="L532" s="296"/>
      <c r="M532" s="296"/>
    </row>
    <row r="533" spans="11:13" s="309" customFormat="1" ht="15">
      <c r="K533" s="296"/>
      <c r="L533" s="296"/>
      <c r="M533" s="296"/>
    </row>
    <row r="534" spans="11:13" s="309" customFormat="1" ht="15">
      <c r="K534" s="296"/>
      <c r="L534" s="296"/>
      <c r="M534" s="296"/>
    </row>
    <row r="535" spans="11:13" s="309" customFormat="1" ht="15">
      <c r="K535" s="296"/>
      <c r="L535" s="296"/>
      <c r="M535" s="296"/>
    </row>
    <row r="536" spans="11:13" s="309" customFormat="1" ht="15">
      <c r="K536" s="296"/>
      <c r="L536" s="296"/>
      <c r="M536" s="296"/>
    </row>
    <row r="537" spans="11:13" s="309" customFormat="1" ht="15">
      <c r="K537" s="296"/>
      <c r="L537" s="296"/>
      <c r="M537" s="296"/>
    </row>
    <row r="538" spans="11:13" s="309" customFormat="1" ht="15">
      <c r="K538" s="296"/>
      <c r="L538" s="296"/>
      <c r="M538" s="296"/>
    </row>
    <row r="539" spans="11:13" s="309" customFormat="1" ht="15">
      <c r="K539" s="296"/>
      <c r="L539" s="296"/>
      <c r="M539" s="296"/>
    </row>
    <row r="540" spans="11:13" s="309" customFormat="1" ht="15">
      <c r="K540" s="296"/>
      <c r="L540" s="296"/>
      <c r="M540" s="296"/>
    </row>
    <row r="541" spans="11:13" s="309" customFormat="1" ht="15">
      <c r="K541" s="296"/>
      <c r="L541" s="296"/>
      <c r="M541" s="296"/>
    </row>
    <row r="542" spans="11:13" s="309" customFormat="1" ht="15">
      <c r="K542" s="296"/>
      <c r="L542" s="296"/>
      <c r="M542" s="296"/>
    </row>
    <row r="543" spans="11:13" s="309" customFormat="1" ht="15">
      <c r="K543" s="296"/>
      <c r="L543" s="296"/>
      <c r="M543" s="296"/>
    </row>
    <row r="544" spans="11:13" s="309" customFormat="1" ht="15">
      <c r="K544" s="296"/>
      <c r="L544" s="296"/>
      <c r="M544" s="296"/>
    </row>
    <row r="545" spans="11:13" s="309" customFormat="1" ht="15">
      <c r="K545" s="296"/>
      <c r="L545" s="296"/>
      <c r="M545" s="296"/>
    </row>
    <row r="546" spans="11:13" s="309" customFormat="1" ht="15">
      <c r="K546" s="296"/>
      <c r="L546" s="296"/>
      <c r="M546" s="296"/>
    </row>
    <row r="547" spans="11:13" s="309" customFormat="1" ht="15">
      <c r="K547" s="296"/>
      <c r="L547" s="296"/>
      <c r="M547" s="296"/>
    </row>
    <row r="548" spans="11:13" s="309" customFormat="1" ht="15">
      <c r="K548" s="296"/>
      <c r="L548" s="296"/>
      <c r="M548" s="296"/>
    </row>
    <row r="549" spans="11:13" s="309" customFormat="1" ht="15">
      <c r="K549" s="296"/>
      <c r="L549" s="296"/>
      <c r="M549" s="296"/>
    </row>
    <row r="550" spans="11:13" s="309" customFormat="1" ht="15">
      <c r="K550" s="296"/>
      <c r="L550" s="296"/>
      <c r="M550" s="296"/>
    </row>
    <row r="551" spans="11:13" s="309" customFormat="1" ht="15">
      <c r="K551" s="296"/>
      <c r="L551" s="296"/>
      <c r="M551" s="296"/>
    </row>
    <row r="552" spans="11:13" s="309" customFormat="1" ht="15">
      <c r="K552" s="296"/>
      <c r="L552" s="296"/>
      <c r="M552" s="296"/>
    </row>
    <row r="553" spans="11:13" s="309" customFormat="1" ht="15">
      <c r="K553" s="296"/>
      <c r="L553" s="296"/>
      <c r="M553" s="296"/>
    </row>
    <row r="554" spans="11:13" s="309" customFormat="1" ht="15">
      <c r="K554" s="296"/>
      <c r="L554" s="296"/>
      <c r="M554" s="296"/>
    </row>
    <row r="555" spans="11:13" s="309" customFormat="1" ht="15">
      <c r="K555" s="296"/>
      <c r="L555" s="296"/>
      <c r="M555" s="296"/>
    </row>
    <row r="556" spans="11:13" s="309" customFormat="1" ht="15">
      <c r="K556" s="296"/>
      <c r="L556" s="296"/>
      <c r="M556" s="296"/>
    </row>
    <row r="557" spans="11:13" s="309" customFormat="1" ht="15">
      <c r="K557" s="296"/>
      <c r="L557" s="296"/>
      <c r="M557" s="296"/>
    </row>
    <row r="558" spans="11:13" s="309" customFormat="1" ht="15">
      <c r="K558" s="296"/>
      <c r="L558" s="296"/>
      <c r="M558" s="296"/>
    </row>
    <row r="559" spans="11:13" s="309" customFormat="1" ht="15">
      <c r="K559" s="296"/>
      <c r="L559" s="296"/>
      <c r="M559" s="296"/>
    </row>
    <row r="560" spans="11:13" s="309" customFormat="1" ht="15">
      <c r="K560" s="296"/>
      <c r="L560" s="296"/>
      <c r="M560" s="296"/>
    </row>
    <row r="561" spans="11:13" s="309" customFormat="1" ht="15">
      <c r="K561" s="296"/>
      <c r="L561" s="296"/>
      <c r="M561" s="296"/>
    </row>
    <row r="562" spans="11:13" s="309" customFormat="1" ht="15">
      <c r="K562" s="296"/>
      <c r="L562" s="296"/>
      <c r="M562" s="296"/>
    </row>
    <row r="563" spans="11:13" s="309" customFormat="1" ht="15">
      <c r="K563" s="296"/>
      <c r="L563" s="296"/>
      <c r="M563" s="296"/>
    </row>
    <row r="564" spans="11:13" s="309" customFormat="1" ht="15">
      <c r="K564" s="296"/>
      <c r="L564" s="296"/>
      <c r="M564" s="296"/>
    </row>
    <row r="565" spans="11:13" s="309" customFormat="1" ht="15">
      <c r="K565" s="296"/>
      <c r="L565" s="296"/>
      <c r="M565" s="296"/>
    </row>
    <row r="566" spans="11:13" s="309" customFormat="1" ht="15">
      <c r="K566" s="296"/>
      <c r="L566" s="296"/>
      <c r="M566" s="296"/>
    </row>
    <row r="567" spans="11:13" s="309" customFormat="1" ht="15">
      <c r="K567" s="296"/>
      <c r="L567" s="296"/>
      <c r="M567" s="296"/>
    </row>
    <row r="568" spans="11:13" s="309" customFormat="1" ht="15">
      <c r="K568" s="296"/>
      <c r="L568" s="296"/>
      <c r="M568" s="296"/>
    </row>
    <row r="569" spans="11:13" s="309" customFormat="1" ht="15">
      <c r="K569" s="296"/>
      <c r="L569" s="296"/>
      <c r="M569" s="296"/>
    </row>
    <row r="570" spans="11:13" s="309" customFormat="1" ht="15">
      <c r="K570" s="296"/>
      <c r="L570" s="296"/>
      <c r="M570" s="296"/>
    </row>
    <row r="571" spans="11:13" s="309" customFormat="1" ht="15">
      <c r="K571" s="296"/>
      <c r="L571" s="296"/>
      <c r="M571" s="296"/>
    </row>
    <row r="572" spans="11:13" s="309" customFormat="1" ht="15">
      <c r="K572" s="296"/>
      <c r="L572" s="296"/>
      <c r="M572" s="296"/>
    </row>
    <row r="573" spans="11:13" s="309" customFormat="1" ht="15">
      <c r="K573" s="296"/>
      <c r="L573" s="296"/>
      <c r="M573" s="296"/>
    </row>
    <row r="574" spans="11:13" s="309" customFormat="1" ht="15">
      <c r="K574" s="296"/>
      <c r="L574" s="296"/>
      <c r="M574" s="296"/>
    </row>
    <row r="575" spans="11:13" s="309" customFormat="1" ht="15">
      <c r="K575" s="296"/>
      <c r="L575" s="296"/>
      <c r="M575" s="296"/>
    </row>
    <row r="576" spans="11:13" s="309" customFormat="1" ht="15">
      <c r="K576" s="296"/>
      <c r="L576" s="296"/>
      <c r="M576" s="296"/>
    </row>
    <row r="577" spans="11:13" s="309" customFormat="1" ht="15">
      <c r="K577" s="296"/>
      <c r="L577" s="296"/>
      <c r="M577" s="296"/>
    </row>
    <row r="578" spans="11:13" s="309" customFormat="1" ht="15">
      <c r="K578" s="296"/>
      <c r="L578" s="296"/>
      <c r="M578" s="296"/>
    </row>
    <row r="579" spans="11:13" s="309" customFormat="1" ht="15">
      <c r="K579" s="296"/>
      <c r="L579" s="296"/>
      <c r="M579" s="296"/>
    </row>
    <row r="580" spans="11:13" s="309" customFormat="1" ht="15">
      <c r="K580" s="296"/>
      <c r="L580" s="296"/>
      <c r="M580" s="296"/>
    </row>
    <row r="581" spans="11:13" s="309" customFormat="1" ht="15">
      <c r="K581" s="296"/>
      <c r="L581" s="296"/>
      <c r="M581" s="296"/>
    </row>
    <row r="582" spans="11:13" s="309" customFormat="1" ht="15">
      <c r="K582" s="296"/>
      <c r="L582" s="296"/>
      <c r="M582" s="296"/>
    </row>
    <row r="583" spans="11:13" s="309" customFormat="1" ht="15">
      <c r="K583" s="296"/>
      <c r="L583" s="296"/>
      <c r="M583" s="296"/>
    </row>
    <row r="584" spans="11:13" s="309" customFormat="1" ht="15">
      <c r="K584" s="296"/>
      <c r="L584" s="296"/>
      <c r="M584" s="296"/>
    </row>
    <row r="585" spans="11:13" s="309" customFormat="1" ht="15">
      <c r="K585" s="296"/>
      <c r="L585" s="296"/>
      <c r="M585" s="296"/>
    </row>
    <row r="586" spans="11:13" s="309" customFormat="1" ht="15">
      <c r="K586" s="296"/>
      <c r="L586" s="296"/>
      <c r="M586" s="296"/>
    </row>
    <row r="587" spans="11:13" s="309" customFormat="1" ht="15">
      <c r="K587" s="296"/>
      <c r="L587" s="296"/>
      <c r="M587" s="296"/>
    </row>
    <row r="588" spans="11:13" s="309" customFormat="1" ht="15">
      <c r="K588" s="296"/>
      <c r="L588" s="296"/>
      <c r="M588" s="296"/>
    </row>
    <row r="589" spans="11:13" s="309" customFormat="1" ht="15">
      <c r="K589" s="296"/>
      <c r="L589" s="296"/>
      <c r="M589" s="296"/>
    </row>
    <row r="590" spans="11:13" s="309" customFormat="1" ht="15">
      <c r="K590" s="296"/>
      <c r="L590" s="296"/>
      <c r="M590" s="296"/>
    </row>
    <row r="591" spans="11:13" s="309" customFormat="1" ht="15">
      <c r="K591" s="296"/>
      <c r="L591" s="296"/>
      <c r="M591" s="296"/>
    </row>
    <row r="592" spans="11:13" s="309" customFormat="1" ht="15">
      <c r="K592" s="296"/>
      <c r="L592" s="296"/>
      <c r="M592" s="296"/>
    </row>
    <row r="593" spans="11:13" s="309" customFormat="1" ht="15">
      <c r="K593" s="296"/>
      <c r="L593" s="296"/>
      <c r="M593" s="296"/>
    </row>
    <row r="594" spans="11:13" s="309" customFormat="1" ht="15">
      <c r="K594" s="296"/>
      <c r="L594" s="296"/>
      <c r="M594" s="296"/>
    </row>
    <row r="595" spans="11:13" s="309" customFormat="1" ht="15">
      <c r="K595" s="296"/>
      <c r="L595" s="296"/>
      <c r="M595" s="296"/>
    </row>
    <row r="596" spans="11:13" s="309" customFormat="1" ht="15">
      <c r="K596" s="296"/>
      <c r="L596" s="296"/>
      <c r="M596" s="296"/>
    </row>
    <row r="597" spans="11:13" s="309" customFormat="1" ht="15">
      <c r="K597" s="296"/>
      <c r="L597" s="296"/>
      <c r="M597" s="296"/>
    </row>
    <row r="598" spans="11:13" s="309" customFormat="1" ht="15">
      <c r="K598" s="296"/>
      <c r="L598" s="296"/>
      <c r="M598" s="296"/>
    </row>
    <row r="599" spans="11:13" s="309" customFormat="1" ht="15">
      <c r="K599" s="296"/>
      <c r="L599" s="296"/>
      <c r="M599" s="296"/>
    </row>
    <row r="600" spans="11:13" s="309" customFormat="1" ht="15">
      <c r="K600" s="296"/>
      <c r="L600" s="296"/>
      <c r="M600" s="296"/>
    </row>
    <row r="601" spans="11:13" s="309" customFormat="1" ht="15">
      <c r="K601" s="296"/>
      <c r="L601" s="296"/>
      <c r="M601" s="296"/>
    </row>
    <row r="602" spans="11:13" s="309" customFormat="1" ht="15">
      <c r="K602" s="296"/>
      <c r="L602" s="296"/>
      <c r="M602" s="296"/>
    </row>
    <row r="603" spans="11:13" s="309" customFormat="1" ht="15">
      <c r="K603" s="296"/>
      <c r="L603" s="296"/>
      <c r="M603" s="296"/>
    </row>
    <row r="604" spans="11:13" s="309" customFormat="1" ht="15">
      <c r="K604" s="296"/>
      <c r="L604" s="296"/>
      <c r="M604" s="296"/>
    </row>
    <row r="605" spans="11:13" s="309" customFormat="1" ht="15">
      <c r="K605" s="296"/>
      <c r="L605" s="296"/>
      <c r="M605" s="296"/>
    </row>
    <row r="606" spans="11:13" s="309" customFormat="1" ht="15">
      <c r="K606" s="296"/>
      <c r="L606" s="296"/>
      <c r="M606" s="296"/>
    </row>
    <row r="607" spans="11:13" s="309" customFormat="1" ht="15">
      <c r="K607" s="296"/>
      <c r="L607" s="296"/>
      <c r="M607" s="296"/>
    </row>
    <row r="608" spans="11:13" s="309" customFormat="1" ht="15">
      <c r="K608" s="296"/>
      <c r="L608" s="296"/>
      <c r="M608" s="296"/>
    </row>
    <row r="609" spans="11:13" s="309" customFormat="1" ht="15">
      <c r="K609" s="296"/>
      <c r="L609" s="296"/>
      <c r="M609" s="296"/>
    </row>
    <row r="610" spans="11:13" s="309" customFormat="1" ht="15">
      <c r="K610" s="296"/>
      <c r="L610" s="296"/>
      <c r="M610" s="296"/>
    </row>
    <row r="611" spans="11:13" s="309" customFormat="1" ht="15">
      <c r="K611" s="296"/>
      <c r="L611" s="296"/>
      <c r="M611" s="296"/>
    </row>
    <row r="612" spans="11:13" s="309" customFormat="1" ht="15">
      <c r="K612" s="296"/>
      <c r="L612" s="296"/>
      <c r="M612" s="296"/>
    </row>
    <row r="613" spans="11:13" s="309" customFormat="1" ht="15">
      <c r="K613" s="296"/>
      <c r="L613" s="296"/>
      <c r="M613" s="296"/>
    </row>
    <row r="614" spans="11:13" s="309" customFormat="1" ht="15">
      <c r="K614" s="296"/>
      <c r="L614" s="296"/>
      <c r="M614" s="296"/>
    </row>
    <row r="615" spans="11:13" s="309" customFormat="1" ht="15">
      <c r="K615" s="296"/>
      <c r="L615" s="296"/>
      <c r="M615" s="296"/>
    </row>
    <row r="616" spans="11:13" s="309" customFormat="1" ht="15">
      <c r="K616" s="296"/>
      <c r="L616" s="296"/>
      <c r="M616" s="296"/>
    </row>
    <row r="617" spans="11:13" s="309" customFormat="1" ht="15">
      <c r="K617" s="296"/>
      <c r="L617" s="296"/>
      <c r="M617" s="296"/>
    </row>
    <row r="618" spans="11:13" s="309" customFormat="1" ht="15">
      <c r="K618" s="296"/>
      <c r="L618" s="296"/>
      <c r="M618" s="296"/>
    </row>
    <row r="619" spans="11:13" s="309" customFormat="1" ht="15">
      <c r="K619" s="296"/>
      <c r="L619" s="296"/>
      <c r="M619" s="296"/>
    </row>
    <row r="620" spans="11:13" s="309" customFormat="1" ht="15">
      <c r="K620" s="296"/>
      <c r="L620" s="296"/>
      <c r="M620" s="296"/>
    </row>
    <row r="621" spans="11:13" s="309" customFormat="1" ht="15">
      <c r="K621" s="296"/>
      <c r="L621" s="296"/>
      <c r="M621" s="296"/>
    </row>
    <row r="622" spans="11:13" s="309" customFormat="1" ht="15">
      <c r="K622" s="296"/>
      <c r="L622" s="296"/>
      <c r="M622" s="296"/>
    </row>
    <row r="623" spans="11:13" s="309" customFormat="1" ht="15">
      <c r="K623" s="296"/>
      <c r="L623" s="296"/>
      <c r="M623" s="296"/>
    </row>
    <row r="624" spans="11:13" s="309" customFormat="1" ht="15">
      <c r="K624" s="296"/>
      <c r="L624" s="296"/>
      <c r="M624" s="296"/>
    </row>
    <row r="625" spans="11:13" s="309" customFormat="1" ht="15">
      <c r="K625" s="296"/>
      <c r="L625" s="296"/>
      <c r="M625" s="296"/>
    </row>
    <row r="626" spans="11:13" s="309" customFormat="1" ht="15">
      <c r="K626" s="296"/>
      <c r="L626" s="296"/>
      <c r="M626" s="296"/>
    </row>
    <row r="627" spans="11:13" s="309" customFormat="1" ht="15">
      <c r="K627" s="296"/>
      <c r="L627" s="296"/>
      <c r="M627" s="296"/>
    </row>
    <row r="628" spans="11:13" s="309" customFormat="1" ht="15">
      <c r="K628" s="296"/>
      <c r="L628" s="296"/>
      <c r="M628" s="296"/>
    </row>
    <row r="629" spans="11:13" s="309" customFormat="1" ht="15">
      <c r="K629" s="296"/>
      <c r="L629" s="296"/>
      <c r="M629" s="296"/>
    </row>
    <row r="630" spans="11:13" s="309" customFormat="1" ht="15">
      <c r="K630" s="296"/>
      <c r="L630" s="296"/>
      <c r="M630" s="296"/>
    </row>
    <row r="631" spans="11:13" s="309" customFormat="1" ht="15">
      <c r="K631" s="296"/>
      <c r="L631" s="296"/>
      <c r="M631" s="296"/>
    </row>
    <row r="632" spans="11:13" s="309" customFormat="1" ht="15">
      <c r="K632" s="296"/>
      <c r="L632" s="296"/>
      <c r="M632" s="296"/>
    </row>
    <row r="633" spans="11:13" s="309" customFormat="1" ht="15">
      <c r="K633" s="296"/>
      <c r="L633" s="296"/>
      <c r="M633" s="296"/>
    </row>
    <row r="634" spans="11:13" s="309" customFormat="1" ht="15">
      <c r="K634" s="296"/>
      <c r="L634" s="296"/>
      <c r="M634" s="296"/>
    </row>
    <row r="635" spans="11:13" s="309" customFormat="1" ht="15">
      <c r="K635" s="296"/>
      <c r="L635" s="296"/>
      <c r="M635" s="296"/>
    </row>
    <row r="636" spans="11:13" s="309" customFormat="1" ht="15">
      <c r="K636" s="296"/>
      <c r="L636" s="296"/>
      <c r="M636" s="296"/>
    </row>
    <row r="637" spans="11:13" s="309" customFormat="1" ht="15">
      <c r="K637" s="296"/>
      <c r="L637" s="296"/>
      <c r="M637" s="296"/>
    </row>
    <row r="638" spans="11:13" s="309" customFormat="1" ht="15">
      <c r="K638" s="296"/>
      <c r="L638" s="296"/>
      <c r="M638" s="296"/>
    </row>
    <row r="639" spans="11:13" s="309" customFormat="1" ht="15">
      <c r="K639" s="296"/>
      <c r="L639" s="296"/>
      <c r="M639" s="296"/>
    </row>
    <row r="640" spans="11:13" s="309" customFormat="1" ht="15">
      <c r="K640" s="296"/>
      <c r="L640" s="296"/>
      <c r="M640" s="296"/>
    </row>
    <row r="641" spans="11:13" s="309" customFormat="1" ht="15">
      <c r="K641" s="296"/>
      <c r="L641" s="296"/>
      <c r="M641" s="296"/>
    </row>
    <row r="642" spans="11:13" s="309" customFormat="1" ht="15">
      <c r="K642" s="296"/>
      <c r="L642" s="296"/>
      <c r="M642" s="296"/>
    </row>
    <row r="643" spans="11:13" s="309" customFormat="1" ht="15">
      <c r="K643" s="296"/>
      <c r="L643" s="296"/>
      <c r="M643" s="296"/>
    </row>
    <row r="644" spans="11:13" s="309" customFormat="1" ht="15">
      <c r="K644" s="296"/>
      <c r="L644" s="296"/>
      <c r="M644" s="296"/>
    </row>
    <row r="645" spans="11:13" s="309" customFormat="1" ht="15">
      <c r="K645" s="296"/>
      <c r="L645" s="296"/>
      <c r="M645" s="296"/>
    </row>
    <row r="646" spans="11:13" s="309" customFormat="1" ht="15">
      <c r="K646" s="296"/>
      <c r="L646" s="296"/>
      <c r="M646" s="296"/>
    </row>
    <row r="647" spans="11:13" s="309" customFormat="1" ht="15">
      <c r="K647" s="296"/>
      <c r="L647" s="296"/>
      <c r="M647" s="296"/>
    </row>
    <row r="648" spans="11:13" s="309" customFormat="1" ht="15">
      <c r="K648" s="296"/>
      <c r="L648" s="296"/>
      <c r="M648" s="296"/>
    </row>
    <row r="649" spans="11:13" s="309" customFormat="1" ht="15">
      <c r="K649" s="296"/>
      <c r="L649" s="296"/>
      <c r="M649" s="296"/>
    </row>
    <row r="650" spans="11:13" s="309" customFormat="1" ht="15">
      <c r="K650" s="296"/>
      <c r="L650" s="296"/>
      <c r="M650" s="296"/>
    </row>
    <row r="651" spans="11:13" s="309" customFormat="1" ht="15">
      <c r="K651" s="296"/>
      <c r="L651" s="296"/>
      <c r="M651" s="296"/>
    </row>
    <row r="652" spans="11:13" s="309" customFormat="1" ht="15">
      <c r="K652" s="296"/>
      <c r="L652" s="296"/>
      <c r="M652" s="296"/>
    </row>
    <row r="653" spans="11:13" s="309" customFormat="1" ht="15">
      <c r="K653" s="296"/>
      <c r="L653" s="296"/>
      <c r="M653" s="296"/>
    </row>
    <row r="654" spans="11:13" s="309" customFormat="1" ht="15">
      <c r="K654" s="296"/>
      <c r="L654" s="296"/>
      <c r="M654" s="296"/>
    </row>
    <row r="655" spans="11:13" s="309" customFormat="1" ht="15">
      <c r="K655" s="296"/>
      <c r="L655" s="296"/>
      <c r="M655" s="296"/>
    </row>
    <row r="656" spans="11:13" s="309" customFormat="1" ht="15">
      <c r="K656" s="296"/>
      <c r="L656" s="296"/>
      <c r="M656" s="296"/>
    </row>
    <row r="657" spans="11:13" s="309" customFormat="1" ht="15">
      <c r="K657" s="296"/>
      <c r="L657" s="296"/>
      <c r="M657" s="296"/>
    </row>
    <row r="658" spans="11:13" s="309" customFormat="1" ht="15">
      <c r="K658" s="296"/>
      <c r="L658" s="296"/>
      <c r="M658" s="296"/>
    </row>
    <row r="659" spans="11:13" s="309" customFormat="1" ht="15">
      <c r="K659" s="296"/>
      <c r="L659" s="296"/>
      <c r="M659" s="296"/>
    </row>
    <row r="660" spans="11:13" s="309" customFormat="1" ht="15">
      <c r="K660" s="296"/>
      <c r="L660" s="296"/>
      <c r="M660" s="296"/>
    </row>
    <row r="661" spans="11:13" s="309" customFormat="1" ht="15">
      <c r="K661" s="296"/>
      <c r="L661" s="296"/>
      <c r="M661" s="296"/>
    </row>
    <row r="662" spans="11:13" s="309" customFormat="1" ht="15">
      <c r="K662" s="296"/>
      <c r="L662" s="296"/>
      <c r="M662" s="296"/>
    </row>
    <row r="663" spans="11:13" s="309" customFormat="1" ht="15">
      <c r="K663" s="296"/>
      <c r="L663" s="296"/>
      <c r="M663" s="296"/>
    </row>
    <row r="664" spans="11:13" s="309" customFormat="1" ht="15">
      <c r="K664" s="296"/>
      <c r="L664" s="296"/>
      <c r="M664" s="296"/>
    </row>
    <row r="665" spans="11:13" s="309" customFormat="1" ht="15">
      <c r="K665" s="296"/>
      <c r="L665" s="296"/>
      <c r="M665" s="296"/>
    </row>
    <row r="666" spans="11:13" s="309" customFormat="1" ht="15">
      <c r="K666" s="296"/>
      <c r="L666" s="296"/>
      <c r="M666" s="296"/>
    </row>
    <row r="667" spans="11:13" s="309" customFormat="1" ht="15">
      <c r="K667" s="296"/>
      <c r="L667" s="296"/>
      <c r="M667" s="296"/>
    </row>
    <row r="668" spans="11:13" s="309" customFormat="1" ht="15">
      <c r="K668" s="296"/>
      <c r="L668" s="296"/>
      <c r="M668" s="296"/>
    </row>
    <row r="669" spans="11:13" s="309" customFormat="1" ht="15">
      <c r="K669" s="296"/>
      <c r="L669" s="296"/>
      <c r="M669" s="296"/>
    </row>
    <row r="670" spans="11:13" s="309" customFormat="1" ht="15">
      <c r="K670" s="296"/>
      <c r="L670" s="296"/>
      <c r="M670" s="296"/>
    </row>
    <row r="671" spans="11:13" s="309" customFormat="1" ht="15">
      <c r="K671" s="296"/>
      <c r="L671" s="296"/>
      <c r="M671" s="296"/>
    </row>
    <row r="672" spans="11:13" s="309" customFormat="1" ht="15">
      <c r="K672" s="296"/>
      <c r="L672" s="296"/>
      <c r="M672" s="296"/>
    </row>
    <row r="673" spans="11:13" s="309" customFormat="1" ht="15">
      <c r="K673" s="296"/>
      <c r="L673" s="296"/>
      <c r="M673" s="296"/>
    </row>
    <row r="674" spans="11:13" s="309" customFormat="1" ht="15">
      <c r="K674" s="296"/>
      <c r="L674" s="296"/>
      <c r="M674" s="296"/>
    </row>
    <row r="675" spans="11:13" s="309" customFormat="1" ht="15">
      <c r="K675" s="296"/>
      <c r="L675" s="296"/>
      <c r="M675" s="296"/>
    </row>
    <row r="676" spans="11:13" s="309" customFormat="1" ht="15">
      <c r="K676" s="296"/>
      <c r="L676" s="296"/>
      <c r="M676" s="296"/>
    </row>
    <row r="677" spans="11:13" s="309" customFormat="1" ht="15">
      <c r="K677" s="296"/>
      <c r="L677" s="296"/>
      <c r="M677" s="296"/>
    </row>
    <row r="678" spans="11:13" s="309" customFormat="1" ht="15">
      <c r="K678" s="296"/>
      <c r="L678" s="296"/>
      <c r="M678" s="296"/>
    </row>
    <row r="679" spans="11:13" s="309" customFormat="1" ht="15">
      <c r="K679" s="296"/>
      <c r="L679" s="296"/>
      <c r="M679" s="296"/>
    </row>
    <row r="680" spans="11:13" s="309" customFormat="1" ht="15">
      <c r="K680" s="296"/>
      <c r="L680" s="296"/>
      <c r="M680" s="296"/>
    </row>
    <row r="681" spans="11:13" s="309" customFormat="1" ht="15">
      <c r="K681" s="296"/>
      <c r="L681" s="296"/>
      <c r="M681" s="296"/>
    </row>
    <row r="682" spans="11:13" s="309" customFormat="1" ht="15">
      <c r="K682" s="296"/>
      <c r="L682" s="296"/>
      <c r="M682" s="296"/>
    </row>
    <row r="683" spans="11:13" s="309" customFormat="1" ht="15">
      <c r="K683" s="296"/>
      <c r="L683" s="296"/>
      <c r="M683" s="296"/>
    </row>
    <row r="684" spans="11:13" s="309" customFormat="1" ht="15">
      <c r="K684" s="296"/>
      <c r="L684" s="296"/>
      <c r="M684" s="296"/>
    </row>
    <row r="685" spans="11:13" s="309" customFormat="1" ht="15">
      <c r="K685" s="296"/>
      <c r="L685" s="296"/>
      <c r="M685" s="296"/>
    </row>
    <row r="686" spans="11:13" s="309" customFormat="1" ht="15">
      <c r="K686" s="296"/>
      <c r="L686" s="296"/>
      <c r="M686" s="296"/>
    </row>
    <row r="687" spans="11:13" s="309" customFormat="1" ht="15">
      <c r="K687" s="296"/>
      <c r="L687" s="296"/>
      <c r="M687" s="296"/>
    </row>
    <row r="688" spans="11:13" s="309" customFormat="1" ht="15">
      <c r="K688" s="296"/>
      <c r="L688" s="296"/>
      <c r="M688" s="296"/>
    </row>
    <row r="689" spans="11:13" s="309" customFormat="1" ht="15">
      <c r="K689" s="296"/>
      <c r="L689" s="296"/>
      <c r="M689" s="296"/>
    </row>
    <row r="690" spans="11:13" s="309" customFormat="1" ht="15">
      <c r="K690" s="296"/>
      <c r="L690" s="296"/>
      <c r="M690" s="296"/>
    </row>
    <row r="691" spans="11:13" s="309" customFormat="1" ht="15">
      <c r="K691" s="296"/>
      <c r="L691" s="296"/>
      <c r="M691" s="296"/>
    </row>
    <row r="692" spans="11:13" s="309" customFormat="1" ht="15">
      <c r="K692" s="296"/>
      <c r="L692" s="296"/>
      <c r="M692" s="296"/>
    </row>
    <row r="693" spans="11:13" s="309" customFormat="1" ht="15">
      <c r="K693" s="296"/>
      <c r="L693" s="296"/>
      <c r="M693" s="296"/>
    </row>
    <row r="694" spans="11:13" s="309" customFormat="1" ht="15">
      <c r="K694" s="296"/>
      <c r="L694" s="296"/>
      <c r="M694" s="296"/>
    </row>
    <row r="695" spans="11:13" s="309" customFormat="1" ht="15">
      <c r="K695" s="296"/>
      <c r="L695" s="296"/>
      <c r="M695" s="296"/>
    </row>
    <row r="696" spans="11:13" s="309" customFormat="1" ht="15">
      <c r="K696" s="296"/>
      <c r="L696" s="296"/>
      <c r="M696" s="296"/>
    </row>
    <row r="697" spans="11:13" s="309" customFormat="1" ht="15">
      <c r="K697" s="296"/>
      <c r="L697" s="296"/>
      <c r="M697" s="296"/>
    </row>
    <row r="698" spans="11:13" s="309" customFormat="1" ht="15">
      <c r="K698" s="296"/>
      <c r="L698" s="296"/>
      <c r="M698" s="296"/>
    </row>
    <row r="699" spans="11:13" s="309" customFormat="1" ht="15">
      <c r="K699" s="296"/>
      <c r="L699" s="296"/>
      <c r="M699" s="296"/>
    </row>
    <row r="700" spans="11:13" s="309" customFormat="1" ht="15">
      <c r="K700" s="296"/>
      <c r="L700" s="296"/>
      <c r="M700" s="296"/>
    </row>
    <row r="701" spans="11:13" s="309" customFormat="1" ht="15">
      <c r="K701" s="296"/>
      <c r="L701" s="296"/>
      <c r="M701" s="296"/>
    </row>
    <row r="702" spans="11:13" s="309" customFormat="1" ht="15">
      <c r="K702" s="296"/>
      <c r="L702" s="296"/>
      <c r="M702" s="296"/>
    </row>
    <row r="703" spans="11:13" s="309" customFormat="1" ht="15">
      <c r="K703" s="296"/>
      <c r="L703" s="296"/>
      <c r="M703" s="296"/>
    </row>
    <row r="704" spans="11:13" s="309" customFormat="1" ht="15">
      <c r="K704" s="296"/>
      <c r="L704" s="296"/>
      <c r="M704" s="296"/>
    </row>
    <row r="705" spans="11:13" s="309" customFormat="1" ht="15">
      <c r="K705" s="296"/>
      <c r="L705" s="296"/>
      <c r="M705" s="296"/>
    </row>
    <row r="706" spans="11:13" s="309" customFormat="1" ht="15">
      <c r="K706" s="296"/>
      <c r="L706" s="296"/>
      <c r="M706" s="296"/>
    </row>
    <row r="707" spans="11:13" s="309" customFormat="1" ht="15">
      <c r="K707" s="296"/>
      <c r="L707" s="296"/>
      <c r="M707" s="296"/>
    </row>
    <row r="708" spans="11:13" s="309" customFormat="1" ht="15">
      <c r="K708" s="296"/>
      <c r="L708" s="296"/>
      <c r="M708" s="296"/>
    </row>
    <row r="709" spans="11:13" s="309" customFormat="1" ht="15">
      <c r="K709" s="296"/>
      <c r="L709" s="296"/>
      <c r="M709" s="296"/>
    </row>
    <row r="710" spans="11:13" s="309" customFormat="1" ht="15">
      <c r="K710" s="296"/>
      <c r="L710" s="296"/>
      <c r="M710" s="296"/>
    </row>
    <row r="711" spans="11:13" s="309" customFormat="1" ht="15">
      <c r="K711" s="296"/>
      <c r="L711" s="296"/>
      <c r="M711" s="296"/>
    </row>
    <row r="712" spans="11:13" s="309" customFormat="1" ht="15">
      <c r="K712" s="296"/>
      <c r="L712" s="296"/>
      <c r="M712" s="296"/>
    </row>
    <row r="713" spans="11:13" s="309" customFormat="1" ht="15">
      <c r="K713" s="296"/>
      <c r="L713" s="296"/>
      <c r="M713" s="296"/>
    </row>
    <row r="714" spans="11:13" s="309" customFormat="1" ht="15">
      <c r="K714" s="296"/>
      <c r="L714" s="296"/>
      <c r="M714" s="296"/>
    </row>
    <row r="715" spans="11:13" s="309" customFormat="1" ht="15">
      <c r="K715" s="296"/>
      <c r="L715" s="296"/>
      <c r="M715" s="296"/>
    </row>
    <row r="716" spans="11:13" s="309" customFormat="1" ht="15">
      <c r="K716" s="296"/>
      <c r="L716" s="296"/>
      <c r="M716" s="296"/>
    </row>
    <row r="717" spans="11:13" s="309" customFormat="1" ht="15">
      <c r="K717" s="296"/>
      <c r="L717" s="296"/>
      <c r="M717" s="296"/>
    </row>
    <row r="718" spans="11:13" s="309" customFormat="1" ht="15">
      <c r="K718" s="296"/>
      <c r="L718" s="296"/>
      <c r="M718" s="296"/>
    </row>
    <row r="719" spans="11:13" s="309" customFormat="1" ht="15">
      <c r="K719" s="296"/>
      <c r="L719" s="296"/>
      <c r="M719" s="296"/>
    </row>
    <row r="720" spans="11:13" s="309" customFormat="1" ht="15">
      <c r="K720" s="296"/>
      <c r="L720" s="296"/>
      <c r="M720" s="296"/>
    </row>
    <row r="721" spans="11:13" s="309" customFormat="1" ht="15">
      <c r="K721" s="296"/>
      <c r="L721" s="296"/>
      <c r="M721" s="296"/>
    </row>
    <row r="722" spans="11:13" s="309" customFormat="1" ht="15">
      <c r="K722" s="296"/>
      <c r="L722" s="296"/>
      <c r="M722" s="296"/>
    </row>
    <row r="723" spans="11:13" s="309" customFormat="1" ht="15">
      <c r="K723" s="296"/>
      <c r="L723" s="296"/>
      <c r="M723" s="296"/>
    </row>
    <row r="724" spans="11:13" s="309" customFormat="1" ht="15">
      <c r="K724" s="296"/>
      <c r="L724" s="296"/>
      <c r="M724" s="296"/>
    </row>
    <row r="725" spans="11:13" s="309" customFormat="1" ht="15">
      <c r="K725" s="296"/>
      <c r="L725" s="296"/>
      <c r="M725" s="296"/>
    </row>
    <row r="726" spans="11:13" s="309" customFormat="1" ht="15">
      <c r="K726" s="296"/>
      <c r="L726" s="296"/>
      <c r="M726" s="296"/>
    </row>
    <row r="727" spans="11:13" s="309" customFormat="1" ht="15">
      <c r="K727" s="296"/>
      <c r="L727" s="296"/>
      <c r="M727" s="296"/>
    </row>
    <row r="728" spans="11:13" s="309" customFormat="1" ht="15">
      <c r="K728" s="296"/>
      <c r="L728" s="296"/>
      <c r="M728" s="296"/>
    </row>
    <row r="729" spans="11:13" s="309" customFormat="1" ht="15">
      <c r="K729" s="296"/>
      <c r="L729" s="296"/>
      <c r="M729" s="296"/>
    </row>
    <row r="730" spans="11:13" s="309" customFormat="1" ht="15">
      <c r="K730" s="296"/>
      <c r="L730" s="296"/>
      <c r="M730" s="296"/>
    </row>
    <row r="731" spans="11:13" s="309" customFormat="1" ht="15">
      <c r="K731" s="296"/>
      <c r="L731" s="296"/>
      <c r="M731" s="296"/>
    </row>
    <row r="732" spans="11:13" s="309" customFormat="1" ht="15">
      <c r="K732" s="296"/>
      <c r="L732" s="296"/>
      <c r="M732" s="296"/>
    </row>
    <row r="733" spans="11:13" s="309" customFormat="1" ht="15">
      <c r="K733" s="296"/>
      <c r="L733" s="296"/>
      <c r="M733" s="296"/>
    </row>
    <row r="734" spans="11:13" s="309" customFormat="1" ht="15">
      <c r="K734" s="296"/>
      <c r="L734" s="296"/>
      <c r="M734" s="296"/>
    </row>
    <row r="735" spans="11:13" s="309" customFormat="1" ht="15">
      <c r="K735" s="296"/>
      <c r="L735" s="296"/>
      <c r="M735" s="296"/>
    </row>
    <row r="736" spans="11:13" s="309" customFormat="1" ht="15">
      <c r="K736" s="296"/>
      <c r="L736" s="296"/>
      <c r="M736" s="296"/>
    </row>
    <row r="737" spans="11:13" s="309" customFormat="1" ht="15">
      <c r="K737" s="296"/>
      <c r="L737" s="296"/>
      <c r="M737" s="296"/>
    </row>
    <row r="738" spans="11:13" s="309" customFormat="1" ht="15">
      <c r="K738" s="296"/>
      <c r="L738" s="296"/>
      <c r="M738" s="296"/>
    </row>
    <row r="739" spans="11:13" s="309" customFormat="1" ht="15">
      <c r="K739" s="296"/>
      <c r="L739" s="296"/>
      <c r="M739" s="296"/>
    </row>
    <row r="740" spans="11:13" s="309" customFormat="1" ht="15">
      <c r="K740" s="296"/>
      <c r="L740" s="296"/>
      <c r="M740" s="296"/>
    </row>
    <row r="741" spans="11:13" s="309" customFormat="1" ht="15">
      <c r="K741" s="296"/>
      <c r="L741" s="296"/>
      <c r="M741" s="296"/>
    </row>
    <row r="742" spans="11:13" s="309" customFormat="1" ht="15">
      <c r="K742" s="296"/>
      <c r="L742" s="296"/>
      <c r="M742" s="296"/>
    </row>
    <row r="743" spans="11:13" s="309" customFormat="1" ht="15">
      <c r="K743" s="296"/>
      <c r="L743" s="296"/>
      <c r="M743" s="296"/>
    </row>
    <row r="744" spans="11:13" s="309" customFormat="1" ht="15">
      <c r="K744" s="296"/>
      <c r="L744" s="296"/>
      <c r="M744" s="296"/>
    </row>
    <row r="745" spans="11:13" s="309" customFormat="1" ht="15">
      <c r="K745" s="296"/>
      <c r="L745" s="296"/>
      <c r="M745" s="296"/>
    </row>
    <row r="746" spans="11:13" s="309" customFormat="1" ht="15">
      <c r="K746" s="296"/>
      <c r="L746" s="296"/>
      <c r="M746" s="296"/>
    </row>
    <row r="747" spans="11:13" s="309" customFormat="1" ht="15">
      <c r="K747" s="296"/>
      <c r="L747" s="296"/>
      <c r="M747" s="296"/>
    </row>
    <row r="748" spans="11:13" s="309" customFormat="1" ht="15">
      <c r="K748" s="296"/>
      <c r="L748" s="296"/>
      <c r="M748" s="296"/>
    </row>
    <row r="749" spans="11:13" s="309" customFormat="1" ht="15">
      <c r="K749" s="296"/>
      <c r="L749" s="296"/>
      <c r="M749" s="296"/>
    </row>
    <row r="750" spans="11:13" s="309" customFormat="1" ht="15">
      <c r="K750" s="296"/>
      <c r="L750" s="296"/>
      <c r="M750" s="296"/>
    </row>
    <row r="751" spans="11:13" s="309" customFormat="1" ht="15">
      <c r="K751" s="296"/>
      <c r="L751" s="296"/>
      <c r="M751" s="296"/>
    </row>
    <row r="752" spans="11:13" s="309" customFormat="1" ht="15">
      <c r="K752" s="296"/>
      <c r="L752" s="296"/>
      <c r="M752" s="296"/>
    </row>
    <row r="753" spans="11:13" s="309" customFormat="1" ht="15">
      <c r="K753" s="296"/>
      <c r="L753" s="296"/>
      <c r="M753" s="296"/>
    </row>
    <row r="754" spans="11:13" s="309" customFormat="1" ht="15">
      <c r="K754" s="296"/>
      <c r="L754" s="296"/>
      <c r="M754" s="296"/>
    </row>
    <row r="755" spans="11:13" s="309" customFormat="1" ht="15">
      <c r="K755" s="296"/>
      <c r="L755" s="296"/>
      <c r="M755" s="296"/>
    </row>
    <row r="756" spans="11:13" s="309" customFormat="1" ht="15">
      <c r="K756" s="296"/>
      <c r="L756" s="296"/>
      <c r="M756" s="296"/>
    </row>
    <row r="757" spans="11:13" s="309" customFormat="1" ht="15">
      <c r="K757" s="296"/>
      <c r="L757" s="296"/>
      <c r="M757" s="296"/>
    </row>
    <row r="758" spans="11:13" s="309" customFormat="1" ht="15">
      <c r="K758" s="296"/>
      <c r="L758" s="296"/>
      <c r="M758" s="296"/>
    </row>
    <row r="759" spans="11:13" s="309" customFormat="1" ht="15">
      <c r="K759" s="296"/>
      <c r="L759" s="296"/>
      <c r="M759" s="296"/>
    </row>
    <row r="760" spans="11:13" s="309" customFormat="1" ht="15">
      <c r="K760" s="296"/>
      <c r="L760" s="296"/>
      <c r="M760" s="296"/>
    </row>
    <row r="761" spans="11:13" s="309" customFormat="1" ht="15">
      <c r="K761" s="296"/>
      <c r="L761" s="296"/>
      <c r="M761" s="296"/>
    </row>
    <row r="762" spans="11:13" s="309" customFormat="1" ht="15">
      <c r="K762" s="296"/>
      <c r="L762" s="296"/>
      <c r="M762" s="296"/>
    </row>
    <row r="763" spans="11:13" s="309" customFormat="1" ht="15">
      <c r="K763" s="296"/>
      <c r="L763" s="296"/>
      <c r="M763" s="296"/>
    </row>
    <row r="764" spans="11:13" s="309" customFormat="1" ht="15">
      <c r="K764" s="296"/>
      <c r="L764" s="296"/>
      <c r="M764" s="296"/>
    </row>
    <row r="765" spans="11:13" s="309" customFormat="1" ht="15">
      <c r="K765" s="296"/>
      <c r="L765" s="296"/>
      <c r="M765" s="296"/>
    </row>
    <row r="766" spans="11:13" s="309" customFormat="1" ht="15">
      <c r="K766" s="296"/>
      <c r="L766" s="296"/>
      <c r="M766" s="296"/>
    </row>
    <row r="767" spans="11:13" s="309" customFormat="1" ht="15">
      <c r="K767" s="296"/>
      <c r="L767" s="296"/>
      <c r="M767" s="296"/>
    </row>
    <row r="768" spans="11:13" s="309" customFormat="1" ht="15">
      <c r="K768" s="296"/>
      <c r="L768" s="296"/>
      <c r="M768" s="296"/>
    </row>
    <row r="769" spans="11:13" s="309" customFormat="1" ht="15">
      <c r="K769" s="296"/>
      <c r="L769" s="296"/>
      <c r="M769" s="296"/>
    </row>
    <row r="770" spans="11:13" s="309" customFormat="1" ht="15">
      <c r="K770" s="296"/>
      <c r="L770" s="296"/>
      <c r="M770" s="296"/>
    </row>
    <row r="771" spans="11:13" s="309" customFormat="1" ht="15">
      <c r="K771" s="296"/>
      <c r="L771" s="296"/>
      <c r="M771" s="296"/>
    </row>
    <row r="772" spans="11:13" s="309" customFormat="1" ht="15">
      <c r="K772" s="296"/>
      <c r="L772" s="296"/>
      <c r="M772" s="296"/>
    </row>
    <row r="773" spans="11:13" s="309" customFormat="1" ht="15">
      <c r="K773" s="296"/>
      <c r="L773" s="296"/>
      <c r="M773" s="296"/>
    </row>
    <row r="774" spans="11:13" s="309" customFormat="1" ht="15">
      <c r="K774" s="296"/>
      <c r="L774" s="296"/>
      <c r="M774" s="296"/>
    </row>
    <row r="775" spans="11:13" s="309" customFormat="1" ht="15">
      <c r="K775" s="296"/>
      <c r="L775" s="296"/>
      <c r="M775" s="296"/>
    </row>
    <row r="776" spans="11:13" s="309" customFormat="1" ht="15">
      <c r="K776" s="296"/>
      <c r="L776" s="296"/>
      <c r="M776" s="296"/>
    </row>
    <row r="777" spans="11:13" s="309" customFormat="1" ht="15">
      <c r="K777" s="296"/>
      <c r="L777" s="296"/>
      <c r="M777" s="296"/>
    </row>
    <row r="778" spans="11:13" s="309" customFormat="1" ht="15">
      <c r="K778" s="296"/>
      <c r="L778" s="296"/>
      <c r="M778" s="296"/>
    </row>
    <row r="779" spans="11:13" s="309" customFormat="1" ht="15">
      <c r="K779" s="296"/>
      <c r="L779" s="296"/>
      <c r="M779" s="296"/>
    </row>
    <row r="780" spans="11:13" s="309" customFormat="1" ht="15">
      <c r="K780" s="296"/>
      <c r="L780" s="296"/>
      <c r="M780" s="296"/>
    </row>
    <row r="781" spans="11:13" s="309" customFormat="1" ht="15">
      <c r="K781" s="296"/>
      <c r="L781" s="296"/>
      <c r="M781" s="296"/>
    </row>
    <row r="782" spans="11:13" s="309" customFormat="1" ht="15">
      <c r="K782" s="296"/>
      <c r="L782" s="296"/>
      <c r="M782" s="296"/>
    </row>
    <row r="783" spans="11:13" s="309" customFormat="1" ht="15">
      <c r="K783" s="296"/>
      <c r="L783" s="296"/>
      <c r="M783" s="296"/>
    </row>
    <row r="784" spans="11:13" s="309" customFormat="1" ht="15">
      <c r="K784" s="296"/>
      <c r="L784" s="296"/>
      <c r="M784" s="296"/>
    </row>
    <row r="785" spans="11:13" s="309" customFormat="1" ht="15">
      <c r="K785" s="296"/>
      <c r="L785" s="296"/>
      <c r="M785" s="296"/>
    </row>
    <row r="786" spans="11:13" s="309" customFormat="1" ht="15">
      <c r="K786" s="296"/>
      <c r="L786" s="296"/>
      <c r="M786" s="296"/>
    </row>
    <row r="787" spans="11:13" s="309" customFormat="1" ht="15">
      <c r="K787" s="296"/>
      <c r="L787" s="296"/>
      <c r="M787" s="296"/>
    </row>
    <row r="788" spans="11:13" s="309" customFormat="1" ht="15">
      <c r="K788" s="296"/>
      <c r="L788" s="296"/>
      <c r="M788" s="296"/>
    </row>
    <row r="789" spans="11:13" s="309" customFormat="1" ht="15">
      <c r="K789" s="296"/>
      <c r="L789" s="296"/>
      <c r="M789" s="296"/>
    </row>
    <row r="790" spans="11:13" s="309" customFormat="1" ht="15">
      <c r="K790" s="296"/>
      <c r="L790" s="296"/>
      <c r="M790" s="296"/>
    </row>
    <row r="791" spans="11:13" s="309" customFormat="1" ht="15">
      <c r="K791" s="296"/>
      <c r="L791" s="296"/>
      <c r="M791" s="296"/>
    </row>
    <row r="792" spans="11:13" s="309" customFormat="1" ht="15">
      <c r="K792" s="296"/>
      <c r="L792" s="296"/>
      <c r="M792" s="296"/>
    </row>
    <row r="793" spans="11:13" s="309" customFormat="1" ht="15">
      <c r="K793" s="296"/>
      <c r="L793" s="296"/>
      <c r="M793" s="296"/>
    </row>
    <row r="794" spans="11:13" s="309" customFormat="1" ht="15">
      <c r="K794" s="296"/>
      <c r="L794" s="296"/>
      <c r="M794" s="296"/>
    </row>
    <row r="795" spans="11:13" s="309" customFormat="1" ht="15">
      <c r="K795" s="296"/>
      <c r="L795" s="296"/>
      <c r="M795" s="296"/>
    </row>
    <row r="796" spans="11:13" s="309" customFormat="1" ht="15">
      <c r="K796" s="296"/>
      <c r="L796" s="296"/>
      <c r="M796" s="296"/>
    </row>
    <row r="797" spans="11:13" s="309" customFormat="1" ht="15">
      <c r="K797" s="296"/>
      <c r="L797" s="296"/>
      <c r="M797" s="296"/>
    </row>
    <row r="798" spans="11:13" s="309" customFormat="1" ht="15">
      <c r="K798" s="296"/>
      <c r="L798" s="296"/>
      <c r="M798" s="296"/>
    </row>
    <row r="799" spans="11:13" s="309" customFormat="1" ht="15">
      <c r="K799" s="296"/>
      <c r="L799" s="296"/>
      <c r="M799" s="296"/>
    </row>
    <row r="800" spans="11:13" s="309" customFormat="1" ht="15">
      <c r="K800" s="296"/>
      <c r="L800" s="296"/>
      <c r="M800" s="296"/>
    </row>
    <row r="801" spans="11:13" s="309" customFormat="1" ht="15">
      <c r="K801" s="296"/>
      <c r="L801" s="296"/>
      <c r="M801" s="296"/>
    </row>
    <row r="802" spans="11:13" s="309" customFormat="1" ht="15">
      <c r="K802" s="296"/>
      <c r="L802" s="296"/>
      <c r="M802" s="296"/>
    </row>
    <row r="803" spans="11:13" s="309" customFormat="1" ht="15">
      <c r="K803" s="296"/>
      <c r="L803" s="296"/>
      <c r="M803" s="296"/>
    </row>
    <row r="804" spans="11:13" s="309" customFormat="1" ht="15">
      <c r="K804" s="296"/>
      <c r="L804" s="296"/>
      <c r="M804" s="296"/>
    </row>
    <row r="805" spans="11:13" s="309" customFormat="1" ht="15">
      <c r="K805" s="296"/>
      <c r="L805" s="296"/>
      <c r="M805" s="296"/>
    </row>
    <row r="806" spans="11:13" s="309" customFormat="1" ht="15">
      <c r="K806" s="296"/>
      <c r="L806" s="296"/>
      <c r="M806" s="296"/>
    </row>
    <row r="807" spans="11:13" s="309" customFormat="1" ht="15">
      <c r="K807" s="296"/>
      <c r="L807" s="296"/>
      <c r="M807" s="296"/>
    </row>
    <row r="808" spans="11:13" s="309" customFormat="1" ht="15">
      <c r="K808" s="296"/>
      <c r="L808" s="296"/>
      <c r="M808" s="296"/>
    </row>
    <row r="809" spans="11:13" s="309" customFormat="1" ht="15">
      <c r="K809" s="296"/>
      <c r="L809" s="296"/>
      <c r="M809" s="296"/>
    </row>
    <row r="810" spans="11:13" s="309" customFormat="1" ht="15">
      <c r="K810" s="296"/>
      <c r="L810" s="296"/>
      <c r="M810" s="296"/>
    </row>
    <row r="811" spans="11:13" s="309" customFormat="1" ht="15">
      <c r="K811" s="296"/>
      <c r="L811" s="296"/>
      <c r="M811" s="296"/>
    </row>
    <row r="812" spans="11:13" s="309" customFormat="1" ht="15">
      <c r="K812" s="296"/>
      <c r="L812" s="296"/>
      <c r="M812" s="296"/>
    </row>
    <row r="813" spans="11:13" s="309" customFormat="1" ht="15">
      <c r="K813" s="296"/>
      <c r="L813" s="296"/>
      <c r="M813" s="296"/>
    </row>
    <row r="814" spans="11:13" s="309" customFormat="1" ht="15">
      <c r="K814" s="296"/>
      <c r="L814" s="296"/>
      <c r="M814" s="296"/>
    </row>
    <row r="815" spans="11:13" s="309" customFormat="1" ht="15">
      <c r="K815" s="296"/>
      <c r="L815" s="296"/>
      <c r="M815" s="296"/>
    </row>
    <row r="816" spans="11:13" s="309" customFormat="1" ht="15">
      <c r="K816" s="296"/>
      <c r="L816" s="296"/>
      <c r="M816" s="296"/>
    </row>
    <row r="817" spans="11:13" s="309" customFormat="1" ht="15">
      <c r="K817" s="296"/>
      <c r="L817" s="296"/>
      <c r="M817" s="296"/>
    </row>
    <row r="818" spans="11:13" s="309" customFormat="1" ht="15">
      <c r="K818" s="296"/>
      <c r="L818" s="296"/>
      <c r="M818" s="296"/>
    </row>
    <row r="819" spans="11:13" s="309" customFormat="1" ht="15">
      <c r="K819" s="296"/>
      <c r="L819" s="296"/>
      <c r="M819" s="296"/>
    </row>
    <row r="820" spans="11:13" s="309" customFormat="1" ht="15">
      <c r="K820" s="296"/>
      <c r="L820" s="296"/>
      <c r="M820" s="296"/>
    </row>
    <row r="821" spans="11:13" s="309" customFormat="1" ht="15">
      <c r="K821" s="296"/>
      <c r="L821" s="296"/>
      <c r="M821" s="296"/>
    </row>
    <row r="822" spans="11:13" s="309" customFormat="1" ht="15">
      <c r="K822" s="296"/>
      <c r="L822" s="296"/>
      <c r="M822" s="296"/>
    </row>
    <row r="823" spans="11:13" s="309" customFormat="1" ht="15">
      <c r="K823" s="296"/>
      <c r="L823" s="296"/>
      <c r="M823" s="296"/>
    </row>
    <row r="824" spans="11:13" s="309" customFormat="1" ht="15">
      <c r="K824" s="296"/>
      <c r="L824" s="296"/>
      <c r="M824" s="296"/>
    </row>
    <row r="825" spans="11:13" s="309" customFormat="1" ht="15">
      <c r="K825" s="296"/>
      <c r="L825" s="296"/>
      <c r="M825" s="296"/>
    </row>
    <row r="826" spans="11:13" s="309" customFormat="1" ht="15">
      <c r="K826" s="296"/>
      <c r="L826" s="296"/>
      <c r="M826" s="296"/>
    </row>
    <row r="827" spans="11:13" s="309" customFormat="1" ht="15">
      <c r="K827" s="296"/>
      <c r="L827" s="296"/>
      <c r="M827" s="296"/>
    </row>
    <row r="828" spans="11:13" s="309" customFormat="1" ht="15">
      <c r="K828" s="296"/>
      <c r="L828" s="296"/>
      <c r="M828" s="296"/>
    </row>
    <row r="829" spans="11:13" s="309" customFormat="1" ht="15">
      <c r="K829" s="296"/>
      <c r="L829" s="296"/>
      <c r="M829" s="296"/>
    </row>
    <row r="830" spans="11:13" s="309" customFormat="1" ht="15">
      <c r="K830" s="296"/>
      <c r="L830" s="296"/>
      <c r="M830" s="296"/>
    </row>
    <row r="831" spans="11:13" s="309" customFormat="1" ht="15">
      <c r="K831" s="296"/>
      <c r="L831" s="296"/>
      <c r="M831" s="296"/>
    </row>
    <row r="832" spans="11:13" s="309" customFormat="1" ht="15">
      <c r="K832" s="296"/>
      <c r="L832" s="296"/>
      <c r="M832" s="296"/>
    </row>
    <row r="833" spans="11:13" s="309" customFormat="1" ht="15">
      <c r="K833" s="296"/>
      <c r="L833" s="296"/>
      <c r="M833" s="296"/>
    </row>
    <row r="834" spans="11:13" s="309" customFormat="1" ht="15">
      <c r="K834" s="296"/>
      <c r="L834" s="296"/>
      <c r="M834" s="296"/>
    </row>
    <row r="835" spans="11:13" s="309" customFormat="1" ht="15">
      <c r="K835" s="296"/>
      <c r="L835" s="296"/>
      <c r="M835" s="296"/>
    </row>
    <row r="836" spans="11:13" s="309" customFormat="1" ht="15">
      <c r="K836" s="296"/>
      <c r="L836" s="296"/>
      <c r="M836" s="296"/>
    </row>
    <row r="837" spans="11:13" s="309" customFormat="1" ht="15">
      <c r="K837" s="296"/>
      <c r="L837" s="296"/>
      <c r="M837" s="296"/>
    </row>
    <row r="838" spans="11:13" s="309" customFormat="1" ht="15">
      <c r="K838" s="296"/>
      <c r="L838" s="296"/>
      <c r="M838" s="296"/>
    </row>
    <row r="839" spans="11:13" s="309" customFormat="1" ht="15">
      <c r="K839" s="296"/>
      <c r="L839" s="296"/>
      <c r="M839" s="296"/>
    </row>
    <row r="840" spans="11:13" s="309" customFormat="1" ht="15">
      <c r="K840" s="296"/>
      <c r="L840" s="296"/>
      <c r="M840" s="296"/>
    </row>
    <row r="841" spans="11:13" s="309" customFormat="1" ht="15">
      <c r="K841" s="296"/>
      <c r="L841" s="296"/>
      <c r="M841" s="296"/>
    </row>
    <row r="842" spans="11:13" s="309" customFormat="1" ht="15">
      <c r="K842" s="296"/>
      <c r="L842" s="296"/>
      <c r="M842" s="296"/>
    </row>
    <row r="843" spans="11:13" s="309" customFormat="1" ht="15">
      <c r="K843" s="296"/>
      <c r="L843" s="296"/>
      <c r="M843" s="296"/>
    </row>
    <row r="844" spans="11:13" s="309" customFormat="1" ht="15">
      <c r="K844" s="296"/>
      <c r="L844" s="296"/>
      <c r="M844" s="296"/>
    </row>
    <row r="845" spans="11:13" s="309" customFormat="1" ht="15">
      <c r="K845" s="296"/>
      <c r="L845" s="296"/>
      <c r="M845" s="296"/>
    </row>
    <row r="846" spans="11:13" s="309" customFormat="1" ht="15">
      <c r="K846" s="296"/>
      <c r="L846" s="296"/>
      <c r="M846" s="296"/>
    </row>
    <row r="847" spans="11:13" s="309" customFormat="1" ht="15">
      <c r="K847" s="296"/>
      <c r="L847" s="296"/>
      <c r="M847" s="296"/>
    </row>
    <row r="848" spans="11:13" s="309" customFormat="1" ht="15">
      <c r="K848" s="296"/>
      <c r="L848" s="296"/>
      <c r="M848" s="296"/>
    </row>
    <row r="849" spans="11:13" s="309" customFormat="1" ht="15">
      <c r="K849" s="296"/>
      <c r="L849" s="296"/>
      <c r="M849" s="296"/>
    </row>
    <row r="850" spans="11:13" s="309" customFormat="1" ht="15">
      <c r="K850" s="296"/>
      <c r="L850" s="296"/>
      <c r="M850" s="296"/>
    </row>
    <row r="851" spans="11:13" s="309" customFormat="1" ht="15">
      <c r="K851" s="296"/>
      <c r="L851" s="296"/>
      <c r="M851" s="296"/>
    </row>
    <row r="852" spans="11:13" s="309" customFormat="1" ht="15">
      <c r="K852" s="296"/>
      <c r="L852" s="296"/>
      <c r="M852" s="296"/>
    </row>
    <row r="853" spans="11:13" s="309" customFormat="1" ht="15">
      <c r="K853" s="296"/>
      <c r="L853" s="296"/>
      <c r="M853" s="296"/>
    </row>
    <row r="854" spans="11:13" s="309" customFormat="1" ht="15">
      <c r="K854" s="296"/>
      <c r="L854" s="296"/>
      <c r="M854" s="296"/>
    </row>
    <row r="855" spans="11:13" s="309" customFormat="1" ht="15">
      <c r="K855" s="296"/>
      <c r="L855" s="296"/>
      <c r="M855" s="296"/>
    </row>
    <row r="856" spans="11:13" s="309" customFormat="1" ht="15">
      <c r="K856" s="296"/>
      <c r="L856" s="296"/>
      <c r="M856" s="296"/>
    </row>
    <row r="857" spans="11:13" s="309" customFormat="1" ht="15">
      <c r="K857" s="296"/>
      <c r="L857" s="296"/>
      <c r="M857" s="296"/>
    </row>
    <row r="858" spans="11:13" s="309" customFormat="1" ht="15">
      <c r="K858" s="296"/>
      <c r="L858" s="296"/>
      <c r="M858" s="296"/>
    </row>
    <row r="859" spans="11:13" s="309" customFormat="1" ht="15">
      <c r="K859" s="296"/>
      <c r="L859" s="296"/>
      <c r="M859" s="296"/>
    </row>
    <row r="860" spans="11:13" s="309" customFormat="1" ht="15">
      <c r="K860" s="296"/>
      <c r="L860" s="296"/>
      <c r="M860" s="296"/>
    </row>
    <row r="861" spans="11:13" s="309" customFormat="1" ht="15">
      <c r="K861" s="296"/>
      <c r="L861" s="296"/>
      <c r="M861" s="296"/>
    </row>
    <row r="862" spans="11:13" s="309" customFormat="1" ht="15">
      <c r="K862" s="296"/>
      <c r="L862" s="296"/>
      <c r="M862" s="296"/>
    </row>
    <row r="863" spans="11:13" s="309" customFormat="1" ht="15">
      <c r="K863" s="296"/>
      <c r="L863" s="296"/>
      <c r="M863" s="296"/>
    </row>
    <row r="864" spans="11:13" s="309" customFormat="1" ht="15">
      <c r="K864" s="296"/>
      <c r="L864" s="296"/>
      <c r="M864" s="296"/>
    </row>
    <row r="865" spans="11:13" s="309" customFormat="1" ht="15">
      <c r="K865" s="296"/>
      <c r="L865" s="296"/>
      <c r="M865" s="296"/>
    </row>
    <row r="866" spans="11:13" s="309" customFormat="1" ht="15">
      <c r="K866" s="296"/>
      <c r="L866" s="296"/>
      <c r="M866" s="296"/>
    </row>
    <row r="867" spans="11:13" s="309" customFormat="1" ht="15">
      <c r="K867" s="296"/>
      <c r="L867" s="296"/>
      <c r="M867" s="296"/>
    </row>
    <row r="868" spans="11:13" s="309" customFormat="1" ht="15">
      <c r="K868" s="296"/>
      <c r="L868" s="296"/>
      <c r="M868" s="296"/>
    </row>
    <row r="869" spans="11:13" s="309" customFormat="1" ht="15">
      <c r="K869" s="296"/>
      <c r="L869" s="296"/>
      <c r="M869" s="296"/>
    </row>
    <row r="870" spans="11:13" s="309" customFormat="1" ht="15">
      <c r="K870" s="296"/>
      <c r="L870" s="296"/>
      <c r="M870" s="296"/>
    </row>
    <row r="871" spans="11:13" s="309" customFormat="1" ht="15">
      <c r="K871" s="296"/>
      <c r="L871" s="296"/>
      <c r="M871" s="296"/>
    </row>
    <row r="872" spans="11:13" s="309" customFormat="1" ht="15">
      <c r="K872" s="296"/>
      <c r="L872" s="296"/>
      <c r="M872" s="296"/>
    </row>
    <row r="873" spans="11:13" s="309" customFormat="1" ht="15">
      <c r="K873" s="296"/>
      <c r="L873" s="296"/>
      <c r="M873" s="296"/>
    </row>
    <row r="874" spans="11:13" s="309" customFormat="1" ht="15">
      <c r="K874" s="296"/>
      <c r="L874" s="296"/>
      <c r="M874" s="296"/>
    </row>
    <row r="875" spans="11:13" s="309" customFormat="1" ht="15">
      <c r="K875" s="296"/>
      <c r="L875" s="296"/>
      <c r="M875" s="296"/>
    </row>
    <row r="876" spans="11:13" s="309" customFormat="1" ht="15">
      <c r="K876" s="296"/>
      <c r="L876" s="296"/>
      <c r="M876" s="296"/>
    </row>
    <row r="877" spans="11:13" s="309" customFormat="1" ht="15">
      <c r="K877" s="296"/>
      <c r="L877" s="296"/>
      <c r="M877" s="296"/>
    </row>
    <row r="878" spans="11:13" s="309" customFormat="1" ht="15">
      <c r="K878" s="296"/>
      <c r="L878" s="296"/>
      <c r="M878" s="296"/>
    </row>
    <row r="879" spans="11:13" s="309" customFormat="1" ht="15">
      <c r="K879" s="296"/>
      <c r="L879" s="296"/>
      <c r="M879" s="296"/>
    </row>
    <row r="880" spans="11:13" s="309" customFormat="1" ht="15">
      <c r="K880" s="296"/>
      <c r="L880" s="296"/>
      <c r="M880" s="296"/>
    </row>
    <row r="881" spans="11:13" s="309" customFormat="1" ht="15">
      <c r="K881" s="296"/>
      <c r="L881" s="296"/>
      <c r="M881" s="296"/>
    </row>
    <row r="882" spans="11:13" s="309" customFormat="1" ht="15">
      <c r="K882" s="296"/>
      <c r="L882" s="296"/>
      <c r="M882" s="296"/>
    </row>
    <row r="883" spans="11:13" s="309" customFormat="1" ht="15">
      <c r="K883" s="296"/>
      <c r="L883" s="296"/>
      <c r="M883" s="296"/>
    </row>
    <row r="884" spans="11:13" s="309" customFormat="1" ht="15">
      <c r="K884" s="296"/>
      <c r="L884" s="296"/>
      <c r="M884" s="296"/>
    </row>
    <row r="885" spans="11:13" s="309" customFormat="1" ht="15">
      <c r="K885" s="296"/>
      <c r="L885" s="296"/>
      <c r="M885" s="296"/>
    </row>
    <row r="886" spans="11:13" s="309" customFormat="1" ht="15">
      <c r="K886" s="296"/>
      <c r="L886" s="296"/>
      <c r="M886" s="296"/>
    </row>
    <row r="887" spans="11:13" s="309" customFormat="1" ht="15">
      <c r="K887" s="296"/>
      <c r="L887" s="296"/>
      <c r="M887" s="296"/>
    </row>
    <row r="888" spans="11:13" s="309" customFormat="1" ht="15">
      <c r="K888" s="296"/>
      <c r="L888" s="296"/>
      <c r="M888" s="296"/>
    </row>
    <row r="889" spans="11:13" s="309" customFormat="1" ht="15">
      <c r="K889" s="296"/>
      <c r="L889" s="296"/>
      <c r="M889" s="296"/>
    </row>
    <row r="890" spans="11:13" s="309" customFormat="1" ht="15">
      <c r="K890" s="296"/>
      <c r="L890" s="296"/>
      <c r="M890" s="296"/>
    </row>
    <row r="891" spans="11:13" s="309" customFormat="1" ht="15">
      <c r="K891" s="296"/>
      <c r="L891" s="296"/>
      <c r="M891" s="296"/>
    </row>
    <row r="892" spans="11:13" s="309" customFormat="1" ht="15">
      <c r="K892" s="296"/>
      <c r="L892" s="296"/>
      <c r="M892" s="296"/>
    </row>
    <row r="893" spans="11:13" s="309" customFormat="1" ht="15">
      <c r="K893" s="296"/>
      <c r="L893" s="296"/>
      <c r="M893" s="296"/>
    </row>
    <row r="894" spans="11:13" s="309" customFormat="1" ht="15">
      <c r="K894" s="296"/>
      <c r="L894" s="296"/>
      <c r="M894" s="296"/>
    </row>
    <row r="895" spans="11:13" s="309" customFormat="1" ht="15">
      <c r="K895" s="296"/>
      <c r="L895" s="296"/>
      <c r="M895" s="296"/>
    </row>
    <row r="896" spans="11:13" s="309" customFormat="1" ht="15">
      <c r="K896" s="296"/>
      <c r="L896" s="296"/>
      <c r="M896" s="296"/>
    </row>
    <row r="897" spans="11:13" s="309" customFormat="1" ht="15">
      <c r="K897" s="296"/>
      <c r="L897" s="296"/>
      <c r="M897" s="296"/>
    </row>
    <row r="898" spans="11:13" s="309" customFormat="1" ht="15">
      <c r="K898" s="296"/>
      <c r="L898" s="296"/>
      <c r="M898" s="296"/>
    </row>
    <row r="899" spans="11:13" s="309" customFormat="1" ht="15">
      <c r="K899" s="296"/>
      <c r="L899" s="296"/>
      <c r="M899" s="296"/>
    </row>
    <row r="900" spans="11:13" s="309" customFormat="1" ht="15">
      <c r="K900" s="296"/>
      <c r="L900" s="296"/>
      <c r="M900" s="296"/>
    </row>
    <row r="901" spans="11:13" s="309" customFormat="1" ht="15">
      <c r="K901" s="296"/>
      <c r="L901" s="296"/>
      <c r="M901" s="296"/>
    </row>
    <row r="902" spans="11:13" s="309" customFormat="1" ht="15">
      <c r="K902" s="296"/>
      <c r="L902" s="296"/>
      <c r="M902" s="296"/>
    </row>
    <row r="903" spans="11:13" s="309" customFormat="1" ht="15">
      <c r="K903" s="296"/>
      <c r="L903" s="296"/>
      <c r="M903" s="296"/>
    </row>
    <row r="904" spans="11:13" s="309" customFormat="1" ht="15">
      <c r="K904" s="296"/>
      <c r="L904" s="296"/>
      <c r="M904" s="296"/>
    </row>
    <row r="905" spans="11:13" s="309" customFormat="1" ht="15">
      <c r="K905" s="296"/>
      <c r="L905" s="296"/>
      <c r="M905" s="296"/>
    </row>
    <row r="906" spans="11:13" s="309" customFormat="1" ht="15">
      <c r="K906" s="296"/>
      <c r="L906" s="296"/>
      <c r="M906" s="296"/>
    </row>
    <row r="907" spans="11:13" s="309" customFormat="1" ht="15">
      <c r="K907" s="296"/>
      <c r="L907" s="296"/>
      <c r="M907" s="296"/>
    </row>
    <row r="908" spans="11:13" s="309" customFormat="1" ht="15">
      <c r="K908" s="296"/>
      <c r="L908" s="296"/>
      <c r="M908" s="296"/>
    </row>
    <row r="909" spans="11:13" s="309" customFormat="1" ht="15">
      <c r="K909" s="296"/>
      <c r="L909" s="296"/>
      <c r="M909" s="296"/>
    </row>
    <row r="910" spans="11:13" s="309" customFormat="1" ht="15">
      <c r="K910" s="296"/>
      <c r="L910" s="296"/>
      <c r="M910" s="296"/>
    </row>
    <row r="911" spans="11:13" s="309" customFormat="1" ht="15">
      <c r="K911" s="296"/>
      <c r="L911" s="296"/>
      <c r="M911" s="296"/>
    </row>
    <row r="912" spans="11:13" s="309" customFormat="1" ht="15">
      <c r="K912" s="296"/>
      <c r="L912" s="296"/>
      <c r="M912" s="296"/>
    </row>
    <row r="913" spans="11:13" s="309" customFormat="1" ht="15">
      <c r="K913" s="296"/>
      <c r="L913" s="296"/>
      <c r="M913" s="296"/>
    </row>
    <row r="914" spans="11:13" s="309" customFormat="1" ht="15">
      <c r="K914" s="296"/>
      <c r="L914" s="296"/>
      <c r="M914" s="296"/>
    </row>
    <row r="915" spans="11:13" s="309" customFormat="1" ht="15">
      <c r="K915" s="296"/>
      <c r="L915" s="296"/>
      <c r="M915" s="296"/>
    </row>
    <row r="916" spans="11:13" s="309" customFormat="1" ht="15">
      <c r="K916" s="296"/>
      <c r="L916" s="296"/>
      <c r="M916" s="296"/>
    </row>
    <row r="917" spans="11:13" s="309" customFormat="1" ht="15">
      <c r="K917" s="296"/>
      <c r="L917" s="296"/>
      <c r="M917" s="296"/>
    </row>
    <row r="918" spans="11:13" s="309" customFormat="1" ht="15">
      <c r="K918" s="296"/>
      <c r="L918" s="296"/>
      <c r="M918" s="296"/>
    </row>
    <row r="919" spans="11:13" s="309" customFormat="1" ht="15">
      <c r="K919" s="296"/>
      <c r="L919" s="296"/>
      <c r="M919" s="296"/>
    </row>
    <row r="920" spans="11:13" s="309" customFormat="1" ht="15">
      <c r="K920" s="296"/>
      <c r="L920" s="296"/>
      <c r="M920" s="296"/>
    </row>
    <row r="921" spans="11:13" s="309" customFormat="1" ht="15">
      <c r="K921" s="296"/>
      <c r="L921" s="296"/>
      <c r="M921" s="296"/>
    </row>
    <row r="922" spans="11:13" s="309" customFormat="1" ht="15">
      <c r="K922" s="296"/>
      <c r="L922" s="296"/>
      <c r="M922" s="296"/>
    </row>
    <row r="923" spans="11:13" s="309" customFormat="1" ht="15">
      <c r="K923" s="296"/>
      <c r="L923" s="296"/>
      <c r="M923" s="296"/>
    </row>
    <row r="924" spans="11:13" s="309" customFormat="1" ht="15">
      <c r="K924" s="296"/>
      <c r="L924" s="296"/>
      <c r="M924" s="296"/>
    </row>
    <row r="925" spans="11:13" s="309" customFormat="1" ht="15">
      <c r="K925" s="296"/>
      <c r="L925" s="296"/>
      <c r="M925" s="296"/>
    </row>
    <row r="926" spans="11:13" s="309" customFormat="1" ht="15">
      <c r="K926" s="296"/>
      <c r="L926" s="296"/>
      <c r="M926" s="296"/>
    </row>
    <row r="927" spans="11:13" s="309" customFormat="1" ht="15">
      <c r="K927" s="296"/>
      <c r="L927" s="296"/>
      <c r="M927" s="296"/>
    </row>
    <row r="928" spans="11:13" s="309" customFormat="1" ht="15">
      <c r="K928" s="296"/>
      <c r="L928" s="296"/>
      <c r="M928" s="296"/>
    </row>
    <row r="929" spans="11:13" s="309" customFormat="1" ht="15">
      <c r="K929" s="296"/>
      <c r="L929" s="296"/>
      <c r="M929" s="296"/>
    </row>
    <row r="930" spans="11:13" s="309" customFormat="1" ht="15">
      <c r="K930" s="296"/>
      <c r="L930" s="296"/>
      <c r="M930" s="296"/>
    </row>
    <row r="931" spans="11:13" s="309" customFormat="1" ht="15">
      <c r="K931" s="296"/>
      <c r="L931" s="296"/>
      <c r="M931" s="296"/>
    </row>
    <row r="932" spans="11:13" s="309" customFormat="1" ht="15">
      <c r="K932" s="296"/>
      <c r="L932" s="296"/>
      <c r="M932" s="296"/>
    </row>
    <row r="933" spans="11:13" s="309" customFormat="1" ht="15">
      <c r="K933" s="296"/>
      <c r="L933" s="296"/>
      <c r="M933" s="296"/>
    </row>
    <row r="934" spans="11:13" s="309" customFormat="1" ht="15">
      <c r="K934" s="296"/>
      <c r="L934" s="296"/>
      <c r="M934" s="296"/>
    </row>
    <row r="935" spans="11:13" s="309" customFormat="1" ht="15">
      <c r="K935" s="296"/>
      <c r="L935" s="296"/>
      <c r="M935" s="296"/>
    </row>
    <row r="936" spans="11:13" s="309" customFormat="1" ht="15">
      <c r="K936" s="296"/>
      <c r="L936" s="296"/>
      <c r="M936" s="296"/>
    </row>
    <row r="937" spans="11:13" s="309" customFormat="1" ht="15">
      <c r="K937" s="296"/>
      <c r="L937" s="296"/>
      <c r="M937" s="296"/>
    </row>
    <row r="938" spans="11:13" s="309" customFormat="1" ht="15">
      <c r="K938" s="296"/>
      <c r="L938" s="296"/>
      <c r="M938" s="296"/>
    </row>
    <row r="939" spans="11:13" s="309" customFormat="1" ht="15">
      <c r="K939" s="296"/>
      <c r="L939" s="296"/>
      <c r="M939" s="296"/>
    </row>
    <row r="940" spans="11:13" s="309" customFormat="1" ht="15">
      <c r="K940" s="296"/>
      <c r="L940" s="296"/>
      <c r="M940" s="296"/>
    </row>
    <row r="941" spans="11:13" s="309" customFormat="1" ht="15">
      <c r="K941" s="296"/>
      <c r="L941" s="296"/>
      <c r="M941" s="296"/>
    </row>
    <row r="942" spans="11:13" s="309" customFormat="1" ht="15">
      <c r="K942" s="296"/>
      <c r="L942" s="296"/>
      <c r="M942" s="296"/>
    </row>
    <row r="943" spans="11:13" s="309" customFormat="1" ht="15">
      <c r="K943" s="296"/>
      <c r="L943" s="296"/>
      <c r="M943" s="296"/>
    </row>
    <row r="944" spans="11:13" s="309" customFormat="1" ht="15">
      <c r="K944" s="296"/>
      <c r="L944" s="296"/>
      <c r="M944" s="296"/>
    </row>
    <row r="945" spans="11:13" s="309" customFormat="1" ht="15">
      <c r="K945" s="296"/>
      <c r="L945" s="296"/>
      <c r="M945" s="296"/>
    </row>
    <row r="946" spans="11:13" s="309" customFormat="1" ht="15">
      <c r="K946" s="296"/>
      <c r="L946" s="296"/>
      <c r="M946" s="296"/>
    </row>
    <row r="947" spans="11:13" s="309" customFormat="1" ht="15">
      <c r="K947" s="296"/>
      <c r="L947" s="296"/>
      <c r="M947" s="296"/>
    </row>
    <row r="948" spans="11:13" s="309" customFormat="1" ht="15">
      <c r="K948" s="296"/>
      <c r="L948" s="296"/>
      <c r="M948" s="296"/>
    </row>
    <row r="949" spans="11:13" s="309" customFormat="1" ht="15">
      <c r="K949" s="296"/>
      <c r="L949" s="296"/>
      <c r="M949" s="296"/>
    </row>
    <row r="950" spans="11:13" s="309" customFormat="1" ht="15">
      <c r="K950" s="296"/>
      <c r="L950" s="296"/>
      <c r="M950" s="296"/>
    </row>
    <row r="951" spans="11:13" s="309" customFormat="1" ht="15">
      <c r="K951" s="296"/>
      <c r="L951" s="296"/>
      <c r="M951" s="296"/>
    </row>
    <row r="952" spans="11:13" s="309" customFormat="1" ht="15">
      <c r="K952" s="296"/>
      <c r="L952" s="296"/>
      <c r="M952" s="296"/>
    </row>
    <row r="953" spans="11:13" s="309" customFormat="1" ht="15">
      <c r="K953" s="296"/>
      <c r="L953" s="296"/>
      <c r="M953" s="296"/>
    </row>
    <row r="954" spans="11:13" s="309" customFormat="1" ht="15">
      <c r="K954" s="296"/>
      <c r="L954" s="296"/>
      <c r="M954" s="296"/>
    </row>
    <row r="955" spans="11:13" s="309" customFormat="1" ht="15">
      <c r="K955" s="296"/>
      <c r="L955" s="296"/>
      <c r="M955" s="296"/>
    </row>
    <row r="956" spans="11:13" s="309" customFormat="1" ht="15">
      <c r="K956" s="296"/>
      <c r="L956" s="296"/>
      <c r="M956" s="296"/>
    </row>
    <row r="957" spans="11:13" s="309" customFormat="1" ht="15">
      <c r="K957" s="296"/>
      <c r="L957" s="296"/>
      <c r="M957" s="296"/>
    </row>
    <row r="958" spans="11:13" s="309" customFormat="1" ht="15">
      <c r="K958" s="296"/>
      <c r="L958" s="296"/>
      <c r="M958" s="296"/>
    </row>
    <row r="959" spans="11:13" s="309" customFormat="1" ht="15">
      <c r="K959" s="296"/>
      <c r="L959" s="296"/>
      <c r="M959" s="296"/>
    </row>
    <row r="960" spans="11:13" s="309" customFormat="1" ht="15">
      <c r="K960" s="296"/>
      <c r="L960" s="296"/>
      <c r="M960" s="296"/>
    </row>
    <row r="961" spans="11:13" s="309" customFormat="1" ht="15">
      <c r="K961" s="296"/>
      <c r="L961" s="296"/>
      <c r="M961" s="296"/>
    </row>
    <row r="962" spans="11:13" s="309" customFormat="1" ht="15">
      <c r="K962" s="296"/>
      <c r="L962" s="296"/>
      <c r="M962" s="296"/>
    </row>
    <row r="963" spans="11:13" s="309" customFormat="1" ht="15">
      <c r="K963" s="296"/>
      <c r="L963" s="296"/>
      <c r="M963" s="296"/>
    </row>
    <row r="964" spans="11:13" s="309" customFormat="1" ht="15">
      <c r="K964" s="296"/>
      <c r="L964" s="296"/>
      <c r="M964" s="296"/>
    </row>
    <row r="965" spans="11:13" s="309" customFormat="1" ht="15">
      <c r="K965" s="296"/>
      <c r="L965" s="296"/>
      <c r="M965" s="296"/>
    </row>
    <row r="966" spans="11:13" s="309" customFormat="1" ht="15">
      <c r="K966" s="296"/>
      <c r="L966" s="296"/>
      <c r="M966" s="296"/>
    </row>
    <row r="967" spans="11:13" s="309" customFormat="1" ht="15">
      <c r="K967" s="296"/>
      <c r="L967" s="296"/>
      <c r="M967" s="296"/>
    </row>
    <row r="968" spans="11:13" s="309" customFormat="1" ht="15">
      <c r="K968" s="296"/>
      <c r="L968" s="296"/>
      <c r="M968" s="296"/>
    </row>
    <row r="969" spans="11:13" s="309" customFormat="1" ht="15">
      <c r="K969" s="296"/>
      <c r="L969" s="296"/>
      <c r="M969" s="296"/>
    </row>
    <row r="970" spans="11:13" s="309" customFormat="1" ht="15">
      <c r="K970" s="296"/>
      <c r="L970" s="296"/>
      <c r="M970" s="296"/>
    </row>
    <row r="971" spans="11:13" s="309" customFormat="1" ht="15">
      <c r="K971" s="296"/>
      <c r="L971" s="296"/>
      <c r="M971" s="296"/>
    </row>
    <row r="972" spans="11:13" s="309" customFormat="1" ht="15">
      <c r="K972" s="296"/>
      <c r="L972" s="296"/>
      <c r="M972" s="296"/>
    </row>
    <row r="973" spans="11:13" s="309" customFormat="1" ht="15">
      <c r="K973" s="296"/>
      <c r="L973" s="296"/>
      <c r="M973" s="296"/>
    </row>
    <row r="974" spans="11:13" s="309" customFormat="1" ht="15">
      <c r="K974" s="296"/>
      <c r="L974" s="296"/>
      <c r="M974" s="296"/>
    </row>
    <row r="975" spans="11:13" s="309" customFormat="1" ht="15">
      <c r="K975" s="296"/>
      <c r="L975" s="296"/>
      <c r="M975" s="296"/>
    </row>
    <row r="976" spans="11:13" s="309" customFormat="1" ht="15">
      <c r="K976" s="296"/>
      <c r="L976" s="296"/>
      <c r="M976" s="296"/>
    </row>
    <row r="977" spans="11:13" s="309" customFormat="1" ht="15">
      <c r="K977" s="296"/>
      <c r="L977" s="296"/>
      <c r="M977" s="296"/>
    </row>
    <row r="978" spans="11:13" s="309" customFormat="1" ht="15">
      <c r="K978" s="296"/>
      <c r="L978" s="296"/>
      <c r="M978" s="296"/>
    </row>
    <row r="979" spans="11:13" s="309" customFormat="1" ht="15">
      <c r="K979" s="296"/>
      <c r="L979" s="296"/>
      <c r="M979" s="296"/>
    </row>
    <row r="980" spans="11:13" s="309" customFormat="1" ht="15">
      <c r="K980" s="296"/>
      <c r="L980" s="296"/>
      <c r="M980" s="296"/>
    </row>
    <row r="981" spans="11:13" s="309" customFormat="1" ht="15">
      <c r="K981" s="296"/>
      <c r="L981" s="296"/>
      <c r="M981" s="296"/>
    </row>
    <row r="982" spans="11:13" s="309" customFormat="1" ht="15">
      <c r="K982" s="296"/>
      <c r="L982" s="296"/>
      <c r="M982" s="296"/>
    </row>
    <row r="983" spans="11:13" s="309" customFormat="1" ht="15">
      <c r="K983" s="296"/>
      <c r="L983" s="296"/>
      <c r="M983" s="296"/>
    </row>
    <row r="984" spans="11:13" s="309" customFormat="1" ht="15">
      <c r="K984" s="296"/>
      <c r="L984" s="296"/>
      <c r="M984" s="296"/>
    </row>
    <row r="985" spans="11:13" s="309" customFormat="1" ht="15">
      <c r="K985" s="296"/>
      <c r="L985" s="296"/>
      <c r="M985" s="296"/>
    </row>
    <row r="986" spans="11:13" s="309" customFormat="1" ht="15">
      <c r="K986" s="296"/>
      <c r="L986" s="296"/>
      <c r="M986" s="296"/>
    </row>
    <row r="987" spans="11:13" s="309" customFormat="1" ht="15">
      <c r="K987" s="296"/>
      <c r="L987" s="296"/>
      <c r="M987" s="296"/>
    </row>
    <row r="988" spans="11:13" s="309" customFormat="1" ht="15">
      <c r="K988" s="296"/>
      <c r="L988" s="296"/>
      <c r="M988" s="296"/>
    </row>
    <row r="989" spans="11:13" s="309" customFormat="1" ht="15">
      <c r="K989" s="296"/>
      <c r="L989" s="296"/>
      <c r="M989" s="296"/>
    </row>
    <row r="990" spans="11:13" s="309" customFormat="1" ht="15">
      <c r="K990" s="296"/>
      <c r="L990" s="296"/>
      <c r="M990" s="296"/>
    </row>
    <row r="991" spans="11:13" s="309" customFormat="1" ht="15">
      <c r="K991" s="296"/>
      <c r="L991" s="296"/>
      <c r="M991" s="296"/>
    </row>
    <row r="992" spans="11:13" s="309" customFormat="1" ht="15">
      <c r="K992" s="296"/>
      <c r="L992" s="296"/>
      <c r="M992" s="296"/>
    </row>
    <row r="993" spans="11:13" s="309" customFormat="1" ht="15">
      <c r="K993" s="296"/>
      <c r="L993" s="296"/>
      <c r="M993" s="296"/>
    </row>
    <row r="994" spans="11:13" s="309" customFormat="1" ht="15">
      <c r="K994" s="296"/>
      <c r="L994" s="296"/>
      <c r="M994" s="296"/>
    </row>
    <row r="995" spans="11:13" s="309" customFormat="1" ht="15">
      <c r="K995" s="296"/>
      <c r="L995" s="296"/>
      <c r="M995" s="296"/>
    </row>
    <row r="996" spans="11:13" s="309" customFormat="1" ht="15">
      <c r="K996" s="296"/>
      <c r="L996" s="296"/>
      <c r="M996" s="296"/>
    </row>
    <row r="997" spans="11:13" s="309" customFormat="1" ht="15">
      <c r="K997" s="296"/>
      <c r="L997" s="296"/>
      <c r="M997" s="296"/>
    </row>
    <row r="998" spans="11:13" s="309" customFormat="1" ht="15">
      <c r="K998" s="296"/>
      <c r="L998" s="296"/>
      <c r="M998" s="296"/>
    </row>
    <row r="999" spans="11:13" s="309" customFormat="1" ht="15">
      <c r="K999" s="296"/>
      <c r="L999" s="296"/>
      <c r="M999" s="296"/>
    </row>
    <row r="1000" spans="11:13" s="309" customFormat="1" ht="15">
      <c r="K1000" s="296"/>
      <c r="L1000" s="296"/>
      <c r="M1000" s="296"/>
    </row>
    <row r="1001" spans="11:13" s="309" customFormat="1" ht="15">
      <c r="K1001" s="296"/>
      <c r="L1001" s="296"/>
      <c r="M1001" s="296"/>
    </row>
    <row r="1002" spans="11:13" s="309" customFormat="1" ht="15">
      <c r="K1002" s="296"/>
      <c r="L1002" s="296"/>
      <c r="M1002" s="296"/>
    </row>
    <row r="1003" spans="11:13" s="309" customFormat="1" ht="15">
      <c r="K1003" s="296"/>
      <c r="L1003" s="296"/>
      <c r="M1003" s="296"/>
    </row>
    <row r="1004" spans="11:13" s="309" customFormat="1" ht="15">
      <c r="K1004" s="296"/>
      <c r="L1004" s="296"/>
      <c r="M1004" s="296"/>
    </row>
    <row r="1005" spans="11:13" s="309" customFormat="1" ht="15">
      <c r="K1005" s="296"/>
      <c r="L1005" s="296"/>
      <c r="M1005" s="296"/>
    </row>
    <row r="1006" spans="11:13" s="309" customFormat="1" ht="15">
      <c r="K1006" s="296"/>
      <c r="L1006" s="296"/>
      <c r="M1006" s="296"/>
    </row>
    <row r="1007" spans="11:13" s="309" customFormat="1" ht="15">
      <c r="K1007" s="296"/>
      <c r="L1007" s="296"/>
      <c r="M1007" s="296"/>
    </row>
    <row r="1008" spans="11:13" s="309" customFormat="1" ht="15">
      <c r="K1008" s="296"/>
      <c r="L1008" s="296"/>
      <c r="M1008" s="296"/>
    </row>
    <row r="1009" spans="11:13" s="309" customFormat="1" ht="15">
      <c r="K1009" s="296"/>
      <c r="L1009" s="296"/>
      <c r="M1009" s="296"/>
    </row>
    <row r="1010" spans="11:13" s="309" customFormat="1" ht="15">
      <c r="K1010" s="296"/>
      <c r="L1010" s="296"/>
      <c r="M1010" s="296"/>
    </row>
    <row r="1011" spans="11:13" s="309" customFormat="1" ht="15">
      <c r="K1011" s="296"/>
      <c r="L1011" s="296"/>
      <c r="M1011" s="296"/>
    </row>
    <row r="1012" spans="11:13" s="309" customFormat="1" ht="15">
      <c r="K1012" s="296"/>
      <c r="L1012" s="296"/>
      <c r="M1012" s="296"/>
    </row>
    <row r="1013" spans="11:13" s="309" customFormat="1" ht="15">
      <c r="K1013" s="296"/>
      <c r="L1013" s="296"/>
      <c r="M1013" s="296"/>
    </row>
    <row r="1014" spans="11:13" s="309" customFormat="1" ht="15">
      <c r="K1014" s="296"/>
      <c r="L1014" s="296"/>
      <c r="M1014" s="296"/>
    </row>
    <row r="1015" spans="11:13" s="309" customFormat="1" ht="15">
      <c r="K1015" s="296"/>
      <c r="L1015" s="296"/>
      <c r="M1015" s="296"/>
    </row>
    <row r="1016" spans="11:13" s="309" customFormat="1" ht="15">
      <c r="K1016" s="296"/>
      <c r="L1016" s="296"/>
      <c r="M1016" s="296"/>
    </row>
    <row r="1017" spans="11:13" s="309" customFormat="1" ht="15">
      <c r="K1017" s="296"/>
      <c r="L1017" s="296"/>
      <c r="M1017" s="296"/>
    </row>
    <row r="1018" spans="11:13" s="309" customFormat="1" ht="15">
      <c r="K1018" s="296"/>
      <c r="L1018" s="296"/>
      <c r="M1018" s="296"/>
    </row>
    <row r="1019" spans="11:13" s="309" customFormat="1" ht="15">
      <c r="K1019" s="296"/>
      <c r="L1019" s="296"/>
      <c r="M1019" s="296"/>
    </row>
    <row r="1020" spans="11:13" s="309" customFormat="1" ht="15">
      <c r="K1020" s="296"/>
      <c r="L1020" s="296"/>
      <c r="M1020" s="296"/>
    </row>
    <row r="1021" spans="11:13" s="309" customFormat="1" ht="15">
      <c r="K1021" s="296"/>
      <c r="L1021" s="296"/>
      <c r="M1021" s="296"/>
    </row>
    <row r="1022" spans="11:13" s="309" customFormat="1" ht="15">
      <c r="K1022" s="296"/>
      <c r="L1022" s="296"/>
      <c r="M1022" s="296"/>
    </row>
    <row r="1023" spans="11:13" s="309" customFormat="1" ht="15">
      <c r="K1023" s="296"/>
      <c r="L1023" s="296"/>
      <c r="M1023" s="296"/>
    </row>
    <row r="1024" spans="11:13" s="309" customFormat="1" ht="15">
      <c r="K1024" s="296"/>
      <c r="L1024" s="296"/>
      <c r="M1024" s="296"/>
    </row>
    <row r="1025" spans="11:13" s="309" customFormat="1" ht="15">
      <c r="K1025" s="296"/>
      <c r="L1025" s="296"/>
      <c r="M1025" s="296"/>
    </row>
    <row r="1026" spans="11:13" s="309" customFormat="1" ht="15">
      <c r="K1026" s="296"/>
      <c r="L1026" s="296"/>
      <c r="M1026" s="296"/>
    </row>
    <row r="1027" spans="11:13" s="309" customFormat="1" ht="15">
      <c r="K1027" s="296"/>
      <c r="L1027" s="296"/>
      <c r="M1027" s="296"/>
    </row>
    <row r="1028" spans="11:13" s="309" customFormat="1" ht="15">
      <c r="K1028" s="296"/>
      <c r="L1028" s="296"/>
      <c r="M1028" s="296"/>
    </row>
    <row r="1029" spans="11:13" s="309" customFormat="1" ht="15">
      <c r="K1029" s="296"/>
      <c r="L1029" s="296"/>
      <c r="M1029" s="296"/>
    </row>
    <row r="1030" spans="11:13" s="309" customFormat="1" ht="15">
      <c r="K1030" s="296"/>
      <c r="L1030" s="296"/>
      <c r="M1030" s="296"/>
    </row>
    <row r="1031" spans="11:13" s="309" customFormat="1" ht="15">
      <c r="K1031" s="296"/>
      <c r="L1031" s="296"/>
      <c r="M1031" s="296"/>
    </row>
    <row r="1032" spans="11:13" s="309" customFormat="1" ht="15">
      <c r="K1032" s="296"/>
      <c r="L1032" s="296"/>
      <c r="M1032" s="296"/>
    </row>
    <row r="1033" spans="11:13" s="309" customFormat="1" ht="15">
      <c r="K1033" s="296"/>
      <c r="L1033" s="296"/>
      <c r="M1033" s="296"/>
    </row>
    <row r="1034" spans="11:13" s="309" customFormat="1" ht="15">
      <c r="K1034" s="296"/>
      <c r="L1034" s="296"/>
      <c r="M1034" s="296"/>
    </row>
    <row r="1035" spans="11:13" s="309" customFormat="1" ht="15">
      <c r="K1035" s="296"/>
      <c r="L1035" s="296"/>
      <c r="M1035" s="296"/>
    </row>
    <row r="1036" spans="11:13" s="309" customFormat="1" ht="15">
      <c r="K1036" s="296"/>
      <c r="L1036" s="296"/>
      <c r="M1036" s="296"/>
    </row>
    <row r="1037" spans="11:13" s="309" customFormat="1" ht="15">
      <c r="K1037" s="296"/>
      <c r="L1037" s="296"/>
      <c r="M1037" s="296"/>
    </row>
    <row r="1038" spans="11:13" s="309" customFormat="1" ht="15">
      <c r="K1038" s="296"/>
      <c r="L1038" s="296"/>
      <c r="M1038" s="296"/>
    </row>
    <row r="1039" spans="11:13" s="309" customFormat="1" ht="15">
      <c r="K1039" s="296"/>
      <c r="L1039" s="296"/>
      <c r="M1039" s="296"/>
    </row>
    <row r="1040" spans="11:13" s="309" customFormat="1" ht="15">
      <c r="K1040" s="296"/>
      <c r="L1040" s="296"/>
      <c r="M1040" s="296"/>
    </row>
    <row r="1041" spans="11:13" s="309" customFormat="1" ht="15">
      <c r="K1041" s="296"/>
      <c r="L1041" s="296"/>
      <c r="M1041" s="296"/>
    </row>
    <row r="1042" spans="11:13" s="309" customFormat="1" ht="15">
      <c r="K1042" s="296"/>
      <c r="L1042" s="296"/>
      <c r="M1042" s="296"/>
    </row>
    <row r="1043" spans="11:13" s="309" customFormat="1" ht="15">
      <c r="K1043" s="296"/>
      <c r="L1043" s="296"/>
      <c r="M1043" s="296"/>
    </row>
    <row r="1044" spans="11:13" s="309" customFormat="1" ht="15">
      <c r="K1044" s="296"/>
      <c r="L1044" s="296"/>
      <c r="M1044" s="296"/>
    </row>
    <row r="1045" spans="11:13" s="309" customFormat="1" ht="15">
      <c r="K1045" s="296"/>
      <c r="L1045" s="296"/>
      <c r="M1045" s="296"/>
    </row>
    <row r="1046" spans="11:13" s="309" customFormat="1" ht="15">
      <c r="K1046" s="296"/>
      <c r="L1046" s="296"/>
      <c r="M1046" s="296"/>
    </row>
    <row r="1047" spans="11:13" s="309" customFormat="1" ht="15">
      <c r="K1047" s="296"/>
      <c r="L1047" s="296"/>
      <c r="M1047" s="296"/>
    </row>
    <row r="1048" spans="11:13" s="309" customFormat="1" ht="15">
      <c r="K1048" s="296"/>
      <c r="L1048" s="296"/>
      <c r="M1048" s="296"/>
    </row>
    <row r="1049" spans="11:13" s="309" customFormat="1" ht="15">
      <c r="K1049" s="296"/>
      <c r="L1049" s="296"/>
      <c r="M1049" s="296"/>
    </row>
    <row r="1050" spans="11:13" s="309" customFormat="1" ht="15">
      <c r="K1050" s="296"/>
      <c r="L1050" s="296"/>
      <c r="M1050" s="296"/>
    </row>
    <row r="1051" spans="11:13" s="309" customFormat="1" ht="15">
      <c r="K1051" s="296"/>
      <c r="L1051" s="296"/>
      <c r="M1051" s="296"/>
    </row>
    <row r="1052" spans="11:13" s="309" customFormat="1" ht="15">
      <c r="K1052" s="296"/>
      <c r="L1052" s="296"/>
      <c r="M1052" s="296"/>
    </row>
    <row r="1053" spans="11:13" s="309" customFormat="1" ht="15">
      <c r="K1053" s="296"/>
      <c r="L1053" s="296"/>
      <c r="M1053" s="296"/>
    </row>
    <row r="1054" spans="11:13" s="309" customFormat="1" ht="15">
      <c r="K1054" s="296"/>
      <c r="L1054" s="296"/>
      <c r="M1054" s="296"/>
    </row>
    <row r="1055" spans="11:13" s="309" customFormat="1" ht="15">
      <c r="K1055" s="296"/>
      <c r="L1055" s="296"/>
      <c r="M1055" s="296"/>
    </row>
    <row r="1056" spans="11:13" s="309" customFormat="1" ht="15">
      <c r="K1056" s="296"/>
      <c r="L1056" s="296"/>
      <c r="M1056" s="296"/>
    </row>
    <row r="1057" spans="11:13" s="309" customFormat="1" ht="15">
      <c r="K1057" s="296"/>
      <c r="L1057" s="296"/>
      <c r="M1057" s="296"/>
    </row>
    <row r="1058" spans="11:13" s="309" customFormat="1" ht="15">
      <c r="K1058" s="296"/>
      <c r="L1058" s="296"/>
      <c r="M1058" s="296"/>
    </row>
    <row r="1059" spans="11:13" s="309" customFormat="1" ht="15">
      <c r="K1059" s="296"/>
      <c r="L1059" s="296"/>
      <c r="M1059" s="296"/>
    </row>
    <row r="1060" spans="11:13" s="309" customFormat="1" ht="15">
      <c r="K1060" s="296"/>
      <c r="L1060" s="296"/>
      <c r="M1060" s="296"/>
    </row>
    <row r="1061" spans="11:13" s="309" customFormat="1" ht="15">
      <c r="K1061" s="296"/>
      <c r="L1061" s="296"/>
      <c r="M1061" s="296"/>
    </row>
    <row r="1062" spans="11:13" s="309" customFormat="1" ht="15">
      <c r="K1062" s="296"/>
      <c r="L1062" s="296"/>
      <c r="M1062" s="296"/>
    </row>
    <row r="1063" spans="11:13" s="309" customFormat="1" ht="15">
      <c r="K1063" s="296"/>
      <c r="L1063" s="296"/>
      <c r="M1063" s="296"/>
    </row>
    <row r="1064" spans="11:13" s="309" customFormat="1" ht="15">
      <c r="K1064" s="296"/>
      <c r="L1064" s="296"/>
      <c r="M1064" s="296"/>
    </row>
    <row r="1065" spans="11:13" s="309" customFormat="1" ht="15">
      <c r="K1065" s="296"/>
      <c r="L1065" s="296"/>
      <c r="M1065" s="296"/>
    </row>
    <row r="1066" spans="11:13" s="309" customFormat="1" ht="15">
      <c r="K1066" s="296"/>
      <c r="L1066" s="296"/>
      <c r="M1066" s="296"/>
    </row>
    <row r="1067" spans="11:13" s="309" customFormat="1" ht="15">
      <c r="K1067" s="296"/>
      <c r="L1067" s="296"/>
      <c r="M1067" s="296"/>
    </row>
    <row r="1068" spans="11:13" s="309" customFormat="1" ht="15">
      <c r="K1068" s="296"/>
      <c r="L1068" s="296"/>
      <c r="M1068" s="296"/>
    </row>
    <row r="1069" spans="11:13" s="309" customFormat="1" ht="15">
      <c r="K1069" s="296"/>
      <c r="L1069" s="296"/>
      <c r="M1069" s="296"/>
    </row>
    <row r="1070" spans="11:13" s="309" customFormat="1" ht="15">
      <c r="K1070" s="296"/>
      <c r="L1070" s="296"/>
      <c r="M1070" s="296"/>
    </row>
    <row r="1071" spans="11:13" s="309" customFormat="1" ht="15">
      <c r="K1071" s="296"/>
      <c r="L1071" s="296"/>
      <c r="M1071" s="296"/>
    </row>
    <row r="1072" spans="11:13" s="309" customFormat="1" ht="15">
      <c r="K1072" s="296"/>
      <c r="L1072" s="296"/>
      <c r="M1072" s="296"/>
    </row>
    <row r="1073" spans="11:13" s="309" customFormat="1" ht="15">
      <c r="K1073" s="296"/>
      <c r="L1073" s="296"/>
      <c r="M1073" s="296"/>
    </row>
    <row r="1074" spans="11:13" s="309" customFormat="1" ht="15">
      <c r="K1074" s="296"/>
      <c r="L1074" s="296"/>
      <c r="M1074" s="296"/>
    </row>
    <row r="1075" spans="11:13" s="309" customFormat="1" ht="15">
      <c r="K1075" s="296"/>
      <c r="L1075" s="296"/>
      <c r="M1075" s="296"/>
    </row>
    <row r="1076" spans="11:13" s="309" customFormat="1" ht="15">
      <c r="K1076" s="296"/>
      <c r="L1076" s="296"/>
      <c r="M1076" s="296"/>
    </row>
    <row r="1077" spans="11:13" s="309" customFormat="1" ht="15">
      <c r="K1077" s="296"/>
      <c r="L1077" s="296"/>
      <c r="M1077" s="296"/>
    </row>
    <row r="1078" spans="11:13" s="309" customFormat="1" ht="15">
      <c r="K1078" s="296"/>
      <c r="L1078" s="296"/>
      <c r="M1078" s="296"/>
    </row>
    <row r="1079" spans="11:13" s="309" customFormat="1" ht="15">
      <c r="K1079" s="296"/>
      <c r="L1079" s="296"/>
      <c r="M1079" s="296"/>
    </row>
    <row r="1080" spans="11:13" s="309" customFormat="1" ht="15">
      <c r="K1080" s="296"/>
      <c r="L1080" s="296"/>
      <c r="M1080" s="296"/>
    </row>
    <row r="1081" spans="11:13" s="309" customFormat="1" ht="15">
      <c r="K1081" s="296"/>
      <c r="L1081" s="296"/>
      <c r="M1081" s="296"/>
    </row>
    <row r="1082" spans="11:13" s="309" customFormat="1" ht="15">
      <c r="K1082" s="296"/>
      <c r="L1082" s="296"/>
      <c r="M1082" s="296"/>
    </row>
    <row r="1083" spans="11:13" s="309" customFormat="1" ht="15">
      <c r="K1083" s="296"/>
      <c r="L1083" s="296"/>
      <c r="M1083" s="296"/>
    </row>
    <row r="1084" spans="11:13" s="309" customFormat="1" ht="15">
      <c r="K1084" s="296"/>
      <c r="L1084" s="296"/>
      <c r="M1084" s="296"/>
    </row>
    <row r="1085" spans="11:13" s="309" customFormat="1" ht="15">
      <c r="K1085" s="296"/>
      <c r="L1085" s="296"/>
      <c r="M1085" s="296"/>
    </row>
    <row r="1086" spans="11:13" s="309" customFormat="1" ht="15">
      <c r="K1086" s="296"/>
      <c r="L1086" s="296"/>
      <c r="M1086" s="296"/>
    </row>
    <row r="1087" spans="11:13" s="309" customFormat="1" ht="15">
      <c r="K1087" s="296"/>
      <c r="L1087" s="296"/>
      <c r="M1087" s="296"/>
    </row>
    <row r="1088" spans="11:13" s="309" customFormat="1" ht="15">
      <c r="K1088" s="296"/>
      <c r="L1088" s="296"/>
      <c r="M1088" s="296"/>
    </row>
    <row r="1089" spans="11:13" s="309" customFormat="1" ht="15">
      <c r="K1089" s="296"/>
      <c r="L1089" s="296"/>
      <c r="M1089" s="296"/>
    </row>
    <row r="1090" spans="11:13" s="309" customFormat="1" ht="15">
      <c r="K1090" s="296"/>
      <c r="L1090" s="296"/>
      <c r="M1090" s="296"/>
    </row>
    <row r="1091" spans="11:13" s="309" customFormat="1" ht="15">
      <c r="K1091" s="296"/>
      <c r="L1091" s="296"/>
      <c r="M1091" s="296"/>
    </row>
    <row r="1092" spans="11:13" s="309" customFormat="1" ht="15">
      <c r="K1092" s="296"/>
      <c r="L1092" s="296"/>
      <c r="M1092" s="296"/>
    </row>
    <row r="1093" spans="11:13" s="309" customFormat="1" ht="15">
      <c r="K1093" s="296"/>
      <c r="L1093" s="296"/>
      <c r="M1093" s="296"/>
    </row>
    <row r="1094" spans="11:13" s="309" customFormat="1" ht="15">
      <c r="K1094" s="296"/>
      <c r="L1094" s="296"/>
      <c r="M1094" s="296"/>
    </row>
    <row r="1095" spans="11:13" s="309" customFormat="1" ht="15">
      <c r="K1095" s="296"/>
      <c r="L1095" s="296"/>
      <c r="M1095" s="296"/>
    </row>
    <row r="1096" spans="11:13" s="309" customFormat="1" ht="15">
      <c r="K1096" s="296"/>
      <c r="L1096" s="296"/>
      <c r="M1096" s="296"/>
    </row>
    <row r="1097" spans="11:13" s="309" customFormat="1" ht="15">
      <c r="K1097" s="296"/>
      <c r="L1097" s="296"/>
      <c r="M1097" s="296"/>
    </row>
    <row r="1098" spans="11:13" s="309" customFormat="1" ht="15">
      <c r="K1098" s="296"/>
      <c r="L1098" s="296"/>
      <c r="M1098" s="296"/>
    </row>
    <row r="1099" spans="11:13" s="309" customFormat="1" ht="15">
      <c r="K1099" s="296"/>
      <c r="L1099" s="296"/>
      <c r="M1099" s="296"/>
    </row>
    <row r="1100" spans="11:13" s="309" customFormat="1" ht="15">
      <c r="K1100" s="296"/>
      <c r="L1100" s="296"/>
      <c r="M1100" s="296"/>
    </row>
    <row r="1101" spans="11:13" s="309" customFormat="1" ht="15">
      <c r="K1101" s="296"/>
      <c r="L1101" s="296"/>
      <c r="M1101" s="296"/>
    </row>
    <row r="1102" spans="11:13" s="309" customFormat="1" ht="15">
      <c r="K1102" s="296"/>
      <c r="L1102" s="296"/>
      <c r="M1102" s="296"/>
    </row>
    <row r="1103" spans="11:13" s="309" customFormat="1" ht="15">
      <c r="K1103" s="296"/>
      <c r="L1103" s="296"/>
      <c r="M1103" s="296"/>
    </row>
    <row r="1104" spans="11:13" s="309" customFormat="1" ht="15">
      <c r="K1104" s="296"/>
      <c r="L1104" s="296"/>
      <c r="M1104" s="296"/>
    </row>
    <row r="1105" spans="11:13" s="309" customFormat="1" ht="15">
      <c r="K1105" s="296"/>
      <c r="L1105" s="296"/>
      <c r="M1105" s="296"/>
    </row>
    <row r="1106" spans="11:13" s="309" customFormat="1" ht="15">
      <c r="K1106" s="296"/>
      <c r="L1106" s="296"/>
      <c r="M1106" s="296"/>
    </row>
    <row r="1107" spans="11:13" s="309" customFormat="1" ht="15">
      <c r="K1107" s="296"/>
      <c r="L1107" s="296"/>
      <c r="M1107" s="296"/>
    </row>
    <row r="1108" spans="11:13" s="309" customFormat="1" ht="15">
      <c r="K1108" s="296"/>
      <c r="L1108" s="296"/>
      <c r="M1108" s="296"/>
    </row>
    <row r="1109" spans="11:13" s="309" customFormat="1" ht="15">
      <c r="K1109" s="296"/>
      <c r="L1109" s="296"/>
      <c r="M1109" s="296"/>
    </row>
    <row r="1110" spans="11:13" s="309" customFormat="1" ht="15">
      <c r="K1110" s="296"/>
      <c r="L1110" s="296"/>
      <c r="M1110" s="296"/>
    </row>
    <row r="1111" spans="11:13" s="309" customFormat="1" ht="15">
      <c r="K1111" s="296"/>
      <c r="L1111" s="296"/>
      <c r="M1111" s="296"/>
    </row>
    <row r="1112" spans="11:13" s="309" customFormat="1" ht="15">
      <c r="K1112" s="296"/>
      <c r="L1112" s="296"/>
      <c r="M1112" s="296"/>
    </row>
    <row r="1113" spans="11:13" s="309" customFormat="1" ht="15">
      <c r="K1113" s="296"/>
      <c r="L1113" s="296"/>
      <c r="M1113" s="296"/>
    </row>
    <row r="1114" spans="11:13" s="309" customFormat="1" ht="15">
      <c r="K1114" s="296"/>
      <c r="L1114" s="296"/>
      <c r="M1114" s="296"/>
    </row>
    <row r="1115" spans="11:13" s="309" customFormat="1" ht="15">
      <c r="K1115" s="296"/>
      <c r="L1115" s="296"/>
      <c r="M1115" s="296"/>
    </row>
    <row r="1116" spans="11:13" s="309" customFormat="1" ht="15">
      <c r="K1116" s="296"/>
      <c r="L1116" s="296"/>
      <c r="M1116" s="296"/>
    </row>
    <row r="1117" spans="11:13" s="309" customFormat="1" ht="15">
      <c r="K1117" s="296"/>
      <c r="L1117" s="296"/>
      <c r="M1117" s="296"/>
    </row>
    <row r="1118" spans="11:13" s="309" customFormat="1" ht="15">
      <c r="K1118" s="296"/>
      <c r="L1118" s="296"/>
      <c r="M1118" s="296"/>
    </row>
    <row r="1119" spans="11:13" s="309" customFormat="1" ht="15">
      <c r="K1119" s="296"/>
      <c r="L1119" s="296"/>
      <c r="M1119" s="296"/>
    </row>
    <row r="1120" spans="11:13" s="309" customFormat="1" ht="15">
      <c r="K1120" s="296"/>
      <c r="L1120" s="296"/>
      <c r="M1120" s="296"/>
    </row>
    <row r="1121" spans="11:13" s="309" customFormat="1" ht="15">
      <c r="K1121" s="296"/>
      <c r="L1121" s="296"/>
      <c r="M1121" s="296"/>
    </row>
    <row r="1122" spans="11:13" s="309" customFormat="1" ht="15">
      <c r="K1122" s="296"/>
      <c r="L1122" s="296"/>
      <c r="M1122" s="296"/>
    </row>
    <row r="1123" spans="11:13" s="309" customFormat="1" ht="15">
      <c r="K1123" s="296"/>
      <c r="L1123" s="296"/>
      <c r="M1123" s="296"/>
    </row>
    <row r="1124" spans="11:13" s="309" customFormat="1" ht="15">
      <c r="K1124" s="296"/>
      <c r="L1124" s="296"/>
      <c r="M1124" s="296"/>
    </row>
    <row r="1125" spans="11:13" s="309" customFormat="1" ht="15">
      <c r="K1125" s="296"/>
      <c r="L1125" s="296"/>
      <c r="M1125" s="296"/>
    </row>
    <row r="1126" spans="11:13" s="309" customFormat="1" ht="15">
      <c r="K1126" s="296"/>
      <c r="L1126" s="296"/>
      <c r="M1126" s="296"/>
    </row>
    <row r="1127" spans="11:13" s="309" customFormat="1" ht="15">
      <c r="K1127" s="296"/>
      <c r="L1127" s="296"/>
      <c r="M1127" s="296"/>
    </row>
    <row r="1128" spans="11:13" s="309" customFormat="1" ht="15">
      <c r="K1128" s="296"/>
      <c r="L1128" s="296"/>
      <c r="M1128" s="296"/>
    </row>
    <row r="1129" spans="11:13" s="309" customFormat="1" ht="15">
      <c r="K1129" s="296"/>
      <c r="L1129" s="296"/>
      <c r="M1129" s="296"/>
    </row>
    <row r="1130" spans="11:13" s="309" customFormat="1" ht="15">
      <c r="K1130" s="296"/>
      <c r="L1130" s="296"/>
      <c r="M1130" s="296"/>
    </row>
    <row r="1131" spans="11:13" s="309" customFormat="1" ht="15">
      <c r="K1131" s="296"/>
      <c r="L1131" s="296"/>
      <c r="M1131" s="296"/>
    </row>
    <row r="1132" spans="11:13" s="309" customFormat="1" ht="15">
      <c r="K1132" s="296"/>
      <c r="L1132" s="296"/>
      <c r="M1132" s="296"/>
    </row>
    <row r="1133" spans="11:13" s="309" customFormat="1" ht="15">
      <c r="K1133" s="296"/>
      <c r="L1133" s="296"/>
      <c r="M1133" s="296"/>
    </row>
    <row r="1134" spans="11:13" s="309" customFormat="1" ht="15">
      <c r="K1134" s="296"/>
      <c r="L1134" s="296"/>
      <c r="M1134" s="296"/>
    </row>
    <row r="1135" spans="11:13" s="309" customFormat="1" ht="15">
      <c r="K1135" s="296"/>
      <c r="L1135" s="296"/>
      <c r="M1135" s="296"/>
    </row>
    <row r="1136" spans="11:13" s="309" customFormat="1" ht="15">
      <c r="K1136" s="296"/>
      <c r="L1136" s="296"/>
      <c r="M1136" s="296"/>
    </row>
    <row r="1137" spans="11:13" s="309" customFormat="1" ht="15">
      <c r="K1137" s="296"/>
      <c r="L1137" s="296"/>
      <c r="M1137" s="296"/>
    </row>
    <row r="1138" spans="11:13" s="309" customFormat="1" ht="15">
      <c r="K1138" s="296"/>
      <c r="L1138" s="296"/>
      <c r="M1138" s="296"/>
    </row>
    <row r="1139" spans="11:13" s="309" customFormat="1" ht="15">
      <c r="K1139" s="296"/>
      <c r="L1139" s="296"/>
      <c r="M1139" s="296"/>
    </row>
    <row r="1140" spans="11:13" s="309" customFormat="1" ht="15">
      <c r="K1140" s="296"/>
      <c r="L1140" s="296"/>
      <c r="M1140" s="296"/>
    </row>
    <row r="1141" spans="11:13" s="309" customFormat="1" ht="15">
      <c r="K1141" s="296"/>
      <c r="L1141" s="296"/>
      <c r="M1141" s="296"/>
    </row>
    <row r="1142" spans="11:13" s="309" customFormat="1" ht="15">
      <c r="K1142" s="296"/>
      <c r="L1142" s="296"/>
      <c r="M1142" s="296"/>
    </row>
    <row r="1143" spans="11:13" s="309" customFormat="1" ht="15">
      <c r="K1143" s="296"/>
      <c r="L1143" s="296"/>
      <c r="M1143" s="296"/>
    </row>
    <row r="1144" spans="11:13" s="309" customFormat="1" ht="15">
      <c r="K1144" s="296"/>
      <c r="L1144" s="296"/>
      <c r="M1144" s="296"/>
    </row>
    <row r="1145" spans="11:13" s="309" customFormat="1" ht="15">
      <c r="K1145" s="296"/>
      <c r="L1145" s="296"/>
      <c r="M1145" s="296"/>
    </row>
    <row r="1146" spans="11:13" s="309" customFormat="1" ht="15">
      <c r="K1146" s="296"/>
      <c r="L1146" s="296"/>
      <c r="M1146" s="296"/>
    </row>
    <row r="1147" spans="11:13" s="309" customFormat="1" ht="15">
      <c r="K1147" s="296"/>
      <c r="L1147" s="296"/>
      <c r="M1147" s="296"/>
    </row>
    <row r="1148" spans="11:13" s="309" customFormat="1" ht="15">
      <c r="K1148" s="296"/>
      <c r="L1148" s="296"/>
      <c r="M1148" s="296"/>
    </row>
    <row r="1149" spans="11:13" s="309" customFormat="1" ht="15">
      <c r="K1149" s="296"/>
      <c r="L1149" s="296"/>
      <c r="M1149" s="296"/>
    </row>
    <row r="1150" spans="11:13" s="309" customFormat="1" ht="15">
      <c r="K1150" s="296"/>
      <c r="L1150" s="296"/>
      <c r="M1150" s="296"/>
    </row>
    <row r="1151" spans="11:13" s="309" customFormat="1" ht="15">
      <c r="K1151" s="296"/>
      <c r="L1151" s="296"/>
      <c r="M1151" s="296"/>
    </row>
    <row r="1152" spans="11:13" s="309" customFormat="1" ht="15">
      <c r="K1152" s="296"/>
      <c r="L1152" s="296"/>
      <c r="M1152" s="296"/>
    </row>
    <row r="1153" spans="11:13" s="309" customFormat="1" ht="15">
      <c r="K1153" s="296"/>
      <c r="L1153" s="296"/>
      <c r="M1153" s="296"/>
    </row>
    <row r="1154" spans="11:13" s="309" customFormat="1" ht="15">
      <c r="K1154" s="296"/>
      <c r="L1154" s="296"/>
      <c r="M1154" s="296"/>
    </row>
    <row r="1155" spans="11:13" s="309" customFormat="1" ht="15">
      <c r="K1155" s="296"/>
      <c r="L1155" s="296"/>
      <c r="M1155" s="296"/>
    </row>
    <row r="1156" spans="11:13" s="309" customFormat="1" ht="15">
      <c r="K1156" s="296"/>
      <c r="L1156" s="296"/>
      <c r="M1156" s="296"/>
    </row>
    <row r="1157" spans="11:13" s="309" customFormat="1" ht="15">
      <c r="K1157" s="296"/>
      <c r="L1157" s="296"/>
      <c r="M1157" s="296"/>
    </row>
    <row r="1158" spans="11:13" s="309" customFormat="1" ht="15">
      <c r="K1158" s="296"/>
      <c r="L1158" s="296"/>
      <c r="M1158" s="296"/>
    </row>
    <row r="1159" spans="11:13" s="309" customFormat="1" ht="15">
      <c r="K1159" s="296"/>
      <c r="L1159" s="296"/>
      <c r="M1159" s="296"/>
    </row>
    <row r="1160" spans="11:13" s="309" customFormat="1" ht="15">
      <c r="K1160" s="296"/>
      <c r="L1160" s="296"/>
      <c r="M1160" s="296"/>
    </row>
    <row r="1161" spans="11:13" s="309" customFormat="1" ht="15">
      <c r="K1161" s="296"/>
      <c r="L1161" s="296"/>
      <c r="M1161" s="296"/>
    </row>
    <row r="1162" spans="11:13" s="309" customFormat="1" ht="15">
      <c r="K1162" s="296"/>
      <c r="L1162" s="296"/>
      <c r="M1162" s="296"/>
    </row>
    <row r="1163" spans="11:13" s="309" customFormat="1" ht="15">
      <c r="K1163" s="296"/>
      <c r="L1163" s="296"/>
      <c r="M1163" s="296"/>
    </row>
    <row r="1164" spans="11:13" s="309" customFormat="1" ht="15">
      <c r="K1164" s="296"/>
      <c r="L1164" s="296"/>
      <c r="M1164" s="296"/>
    </row>
    <row r="1165" spans="11:13" s="309" customFormat="1" ht="15">
      <c r="K1165" s="296"/>
      <c r="L1165" s="296"/>
      <c r="M1165" s="296"/>
    </row>
    <row r="1166" spans="11:13" s="309" customFormat="1" ht="15">
      <c r="K1166" s="296"/>
      <c r="L1166" s="296"/>
      <c r="M1166" s="296"/>
    </row>
    <row r="1167" spans="11:13" s="309" customFormat="1" ht="15">
      <c r="K1167" s="296"/>
      <c r="L1167" s="296"/>
      <c r="M1167" s="296"/>
    </row>
    <row r="1168" spans="11:13" s="309" customFormat="1" ht="15">
      <c r="K1168" s="296"/>
      <c r="L1168" s="296"/>
      <c r="M1168" s="296"/>
    </row>
    <row r="1169" spans="11:13" s="309" customFormat="1" ht="15">
      <c r="K1169" s="296"/>
      <c r="L1169" s="296"/>
      <c r="M1169" s="296"/>
    </row>
    <row r="1170" spans="11:13" s="309" customFormat="1" ht="15">
      <c r="K1170" s="296"/>
      <c r="L1170" s="296"/>
      <c r="M1170" s="296"/>
    </row>
    <row r="1171" spans="11:13" s="309" customFormat="1" ht="15">
      <c r="K1171" s="296"/>
      <c r="L1171" s="296"/>
      <c r="M1171" s="296"/>
    </row>
    <row r="1172" spans="11:13" s="309" customFormat="1" ht="15">
      <c r="K1172" s="296"/>
      <c r="L1172" s="296"/>
      <c r="M1172" s="296"/>
    </row>
    <row r="1173" spans="11:13" s="309" customFormat="1" ht="15">
      <c r="K1173" s="296"/>
      <c r="L1173" s="296"/>
      <c r="M1173" s="296"/>
    </row>
    <row r="1174" spans="11:13" s="309" customFormat="1" ht="15">
      <c r="K1174" s="296"/>
      <c r="L1174" s="296"/>
      <c r="M1174" s="296"/>
    </row>
    <row r="1175" spans="11:13" s="309" customFormat="1" ht="15">
      <c r="K1175" s="296"/>
      <c r="L1175" s="296"/>
      <c r="M1175" s="296"/>
    </row>
    <row r="1176" spans="11:13" s="309" customFormat="1" ht="15">
      <c r="K1176" s="296"/>
      <c r="L1176" s="296"/>
      <c r="M1176" s="296"/>
    </row>
    <row r="1177" spans="11:13" s="309" customFormat="1" ht="15">
      <c r="K1177" s="296"/>
      <c r="L1177" s="296"/>
      <c r="M1177" s="296"/>
    </row>
    <row r="1178" spans="11:13" s="309" customFormat="1" ht="15">
      <c r="K1178" s="296"/>
      <c r="L1178" s="296"/>
      <c r="M1178" s="296"/>
    </row>
    <row r="1179" spans="11:13" s="309" customFormat="1" ht="15">
      <c r="K1179" s="296"/>
      <c r="L1179" s="296"/>
      <c r="M1179" s="296"/>
    </row>
    <row r="1180" spans="11:13" s="309" customFormat="1" ht="15">
      <c r="K1180" s="296"/>
      <c r="L1180" s="296"/>
      <c r="M1180" s="296"/>
    </row>
    <row r="1181" spans="11:13" s="309" customFormat="1" ht="15">
      <c r="K1181" s="296"/>
      <c r="L1181" s="296"/>
      <c r="M1181" s="296"/>
    </row>
    <row r="1182" spans="11:13" s="309" customFormat="1" ht="15">
      <c r="K1182" s="296"/>
      <c r="L1182" s="296"/>
      <c r="M1182" s="296"/>
    </row>
    <row r="1183" spans="11:13" s="309" customFormat="1" ht="15">
      <c r="K1183" s="296"/>
      <c r="L1183" s="296"/>
      <c r="M1183" s="296"/>
    </row>
    <row r="1184" spans="11:13" s="309" customFormat="1" ht="15">
      <c r="K1184" s="296"/>
      <c r="L1184" s="296"/>
      <c r="M1184" s="296"/>
    </row>
    <row r="1185" spans="11:13" s="309" customFormat="1" ht="15">
      <c r="K1185" s="296"/>
      <c r="L1185" s="296"/>
      <c r="M1185" s="296"/>
    </row>
    <row r="1186" spans="11:13" s="309" customFormat="1" ht="15">
      <c r="K1186" s="296"/>
      <c r="L1186" s="296"/>
      <c r="M1186" s="296"/>
    </row>
    <row r="1187" spans="11:13" s="309" customFormat="1" ht="15">
      <c r="K1187" s="296"/>
      <c r="L1187" s="296"/>
      <c r="M1187" s="296"/>
    </row>
    <row r="1188" spans="11:13" s="309" customFormat="1" ht="15">
      <c r="K1188" s="296"/>
      <c r="L1188" s="296"/>
      <c r="M1188" s="296"/>
    </row>
    <row r="1189" spans="11:13" s="309" customFormat="1" ht="15">
      <c r="K1189" s="296"/>
      <c r="L1189" s="296"/>
      <c r="M1189" s="296"/>
    </row>
    <row r="1190" spans="11:13" s="309" customFormat="1" ht="15">
      <c r="K1190" s="296"/>
      <c r="L1190" s="296"/>
      <c r="M1190" s="296"/>
    </row>
    <row r="1191" spans="11:13" s="309" customFormat="1" ht="15">
      <c r="K1191" s="296"/>
      <c r="L1191" s="296"/>
      <c r="M1191" s="296"/>
    </row>
    <row r="1192" spans="11:13" s="309" customFormat="1" ht="15">
      <c r="K1192" s="296"/>
      <c r="L1192" s="296"/>
      <c r="M1192" s="296"/>
    </row>
    <row r="1193" spans="11:13" s="309" customFormat="1" ht="15">
      <c r="K1193" s="296"/>
      <c r="L1193" s="296"/>
      <c r="M1193" s="296"/>
    </row>
    <row r="1194" spans="11:13" s="309" customFormat="1" ht="15">
      <c r="K1194" s="296"/>
      <c r="L1194" s="296"/>
      <c r="M1194" s="296"/>
    </row>
    <row r="1195" spans="11:13" s="309" customFormat="1" ht="15">
      <c r="K1195" s="296"/>
      <c r="L1195" s="296"/>
      <c r="M1195" s="296"/>
    </row>
    <row r="1196" spans="11:13" s="309" customFormat="1" ht="15">
      <c r="K1196" s="296"/>
      <c r="L1196" s="296"/>
      <c r="M1196" s="296"/>
    </row>
    <row r="1197" spans="11:13" s="309" customFormat="1" ht="15">
      <c r="K1197" s="296"/>
      <c r="L1197" s="296"/>
      <c r="M1197" s="296"/>
    </row>
    <row r="1198" spans="11:13" s="309" customFormat="1" ht="15">
      <c r="K1198" s="296"/>
      <c r="L1198" s="296"/>
      <c r="M1198" s="296"/>
    </row>
    <row r="1199" spans="11:13" s="309" customFormat="1" ht="15">
      <c r="K1199" s="296"/>
      <c r="L1199" s="296"/>
      <c r="M1199" s="296"/>
    </row>
    <row r="1200" spans="11:13" s="309" customFormat="1" ht="15">
      <c r="K1200" s="296"/>
      <c r="L1200" s="296"/>
      <c r="M1200" s="296"/>
    </row>
    <row r="1201" spans="11:13" s="309" customFormat="1" ht="15">
      <c r="K1201" s="296"/>
      <c r="L1201" s="296"/>
      <c r="M1201" s="296"/>
    </row>
    <row r="1202" spans="11:13" s="309" customFormat="1" ht="15">
      <c r="K1202" s="296"/>
      <c r="L1202" s="296"/>
      <c r="M1202" s="296"/>
    </row>
    <row r="1203" spans="11:13" s="309" customFormat="1" ht="15">
      <c r="K1203" s="296"/>
      <c r="L1203" s="296"/>
      <c r="M1203" s="296"/>
    </row>
    <row r="1204" spans="11:13" s="309" customFormat="1" ht="15">
      <c r="K1204" s="296"/>
      <c r="L1204" s="296"/>
      <c r="M1204" s="296"/>
    </row>
    <row r="1205" spans="11:13" s="309" customFormat="1" ht="15">
      <c r="K1205" s="296"/>
      <c r="L1205" s="296"/>
      <c r="M1205" s="296"/>
    </row>
    <row r="1206" spans="11:13" s="309" customFormat="1" ht="15">
      <c r="K1206" s="296"/>
      <c r="L1206" s="296"/>
      <c r="M1206" s="296"/>
    </row>
    <row r="1207" spans="11:13" s="309" customFormat="1" ht="15">
      <c r="K1207" s="296"/>
      <c r="L1207" s="296"/>
      <c r="M1207" s="296"/>
    </row>
    <row r="1208" spans="11:13" s="309" customFormat="1" ht="15">
      <c r="K1208" s="296"/>
      <c r="L1208" s="296"/>
      <c r="M1208" s="296"/>
    </row>
    <row r="1209" spans="11:13" s="309" customFormat="1" ht="15">
      <c r="K1209" s="296"/>
      <c r="L1209" s="296"/>
      <c r="M1209" s="296"/>
    </row>
    <row r="1210" spans="11:13" s="309" customFormat="1" ht="15">
      <c r="K1210" s="296"/>
      <c r="L1210" s="296"/>
      <c r="M1210" s="296"/>
    </row>
    <row r="1211" spans="11:13" s="309" customFormat="1" ht="15">
      <c r="K1211" s="296"/>
      <c r="L1211" s="296"/>
      <c r="M1211" s="296"/>
    </row>
    <row r="1212" spans="11:13" s="309" customFormat="1" ht="15">
      <c r="K1212" s="296"/>
      <c r="L1212" s="296"/>
      <c r="M1212" s="296"/>
    </row>
    <row r="1213" spans="11:13" s="309" customFormat="1" ht="15">
      <c r="K1213" s="296"/>
      <c r="L1213" s="296"/>
      <c r="M1213" s="296"/>
    </row>
    <row r="1214" spans="11:13" s="309" customFormat="1" ht="15">
      <c r="K1214" s="296"/>
      <c r="L1214" s="296"/>
      <c r="M1214" s="296"/>
    </row>
    <row r="1215" spans="11:13" s="309" customFormat="1" ht="15">
      <c r="K1215" s="296"/>
      <c r="L1215" s="296"/>
      <c r="M1215" s="296"/>
    </row>
    <row r="1216" spans="11:13" s="309" customFormat="1" ht="15">
      <c r="K1216" s="296"/>
      <c r="L1216" s="296"/>
      <c r="M1216" s="296"/>
    </row>
    <row r="1217" spans="11:13" s="309" customFormat="1" ht="15">
      <c r="K1217" s="296"/>
      <c r="L1217" s="296"/>
      <c r="M1217" s="296"/>
    </row>
    <row r="1218" spans="11:13" s="309" customFormat="1" ht="15">
      <c r="K1218" s="296"/>
      <c r="L1218" s="296"/>
      <c r="M1218" s="296"/>
    </row>
    <row r="1219" spans="11:13" s="309" customFormat="1" ht="15">
      <c r="K1219" s="296"/>
      <c r="L1219" s="296"/>
      <c r="M1219" s="296"/>
    </row>
    <row r="1220" spans="11:13" s="309" customFormat="1" ht="15">
      <c r="K1220" s="296"/>
      <c r="L1220" s="296"/>
      <c r="M1220" s="296"/>
    </row>
    <row r="1221" spans="11:13" s="309" customFormat="1" ht="15">
      <c r="K1221" s="296"/>
      <c r="L1221" s="296"/>
      <c r="M1221" s="296"/>
    </row>
    <row r="1222" spans="11:13" s="309" customFormat="1" ht="15">
      <c r="K1222" s="296"/>
      <c r="L1222" s="296"/>
      <c r="M1222" s="296"/>
    </row>
    <row r="1223" spans="11:13" s="309" customFormat="1" ht="15">
      <c r="K1223" s="296"/>
      <c r="L1223" s="296"/>
      <c r="M1223" s="296"/>
    </row>
    <row r="1224" spans="11:13" s="309" customFormat="1" ht="15">
      <c r="K1224" s="296"/>
      <c r="L1224" s="296"/>
      <c r="M1224" s="296"/>
    </row>
    <row r="1225" spans="11:13" s="309" customFormat="1" ht="15">
      <c r="K1225" s="296"/>
      <c r="L1225" s="296"/>
      <c r="M1225" s="296"/>
    </row>
    <row r="1226" spans="11:13" s="309" customFormat="1" ht="15">
      <c r="K1226" s="296"/>
      <c r="L1226" s="296"/>
      <c r="M1226" s="296"/>
    </row>
    <row r="1227" spans="11:13" s="309" customFormat="1" ht="15">
      <c r="K1227" s="296"/>
      <c r="L1227" s="296"/>
      <c r="M1227" s="296"/>
    </row>
    <row r="1228" spans="11:13" s="309" customFormat="1" ht="15">
      <c r="K1228" s="296"/>
      <c r="L1228" s="296"/>
      <c r="M1228" s="296"/>
    </row>
    <row r="1229" spans="11:13" s="309" customFormat="1" ht="15">
      <c r="K1229" s="296"/>
      <c r="L1229" s="296"/>
      <c r="M1229" s="296"/>
    </row>
    <row r="1230" spans="11:13" s="309" customFormat="1" ht="15">
      <c r="K1230" s="296"/>
      <c r="L1230" s="296"/>
      <c r="M1230" s="296"/>
    </row>
    <row r="1231" spans="11:13" s="309" customFormat="1" ht="15">
      <c r="K1231" s="296"/>
      <c r="L1231" s="296"/>
      <c r="M1231" s="296"/>
    </row>
    <row r="1232" spans="11:13" s="309" customFormat="1" ht="15">
      <c r="K1232" s="296"/>
      <c r="L1232" s="296"/>
      <c r="M1232" s="296"/>
    </row>
    <row r="1233" spans="11:13" s="309" customFormat="1" ht="15">
      <c r="K1233" s="296"/>
      <c r="L1233" s="296"/>
      <c r="M1233" s="296"/>
    </row>
    <row r="1234" spans="11:13" s="309" customFormat="1" ht="15">
      <c r="K1234" s="296"/>
      <c r="L1234" s="296"/>
      <c r="M1234" s="296"/>
    </row>
    <row r="1235" spans="11:13" s="309" customFormat="1" ht="15">
      <c r="K1235" s="296"/>
      <c r="L1235" s="296"/>
      <c r="M1235" s="296"/>
    </row>
    <row r="1236" spans="11:13" s="309" customFormat="1" ht="15">
      <c r="K1236" s="296"/>
      <c r="L1236" s="296"/>
      <c r="M1236" s="296"/>
    </row>
    <row r="1237" spans="11:13" s="309" customFormat="1" ht="15">
      <c r="K1237" s="296"/>
      <c r="L1237" s="296"/>
      <c r="M1237" s="296"/>
    </row>
    <row r="1238" spans="11:13" s="309" customFormat="1" ht="15">
      <c r="K1238" s="296"/>
      <c r="L1238" s="296"/>
      <c r="M1238" s="296"/>
    </row>
    <row r="1239" spans="11:13" s="309" customFormat="1" ht="15">
      <c r="K1239" s="296"/>
      <c r="L1239" s="296"/>
      <c r="M1239" s="296"/>
    </row>
    <row r="1240" spans="11:13" s="309" customFormat="1" ht="15">
      <c r="K1240" s="296"/>
      <c r="L1240" s="296"/>
      <c r="M1240" s="296"/>
    </row>
    <row r="1241" spans="11:13" s="309" customFormat="1" ht="15">
      <c r="K1241" s="296"/>
      <c r="L1241" s="296"/>
      <c r="M1241" s="296"/>
    </row>
    <row r="1242" spans="11:13" s="309" customFormat="1" ht="15">
      <c r="K1242" s="296"/>
      <c r="L1242" s="296"/>
      <c r="M1242" s="296"/>
    </row>
    <row r="1243" spans="11:13" s="309" customFormat="1" ht="15">
      <c r="K1243" s="296"/>
      <c r="L1243" s="296"/>
      <c r="M1243" s="296"/>
    </row>
    <row r="1244" spans="11:13" s="309" customFormat="1" ht="15">
      <c r="K1244" s="296"/>
      <c r="L1244" s="296"/>
      <c r="M1244" s="296"/>
    </row>
    <row r="1245" spans="11:13" s="309" customFormat="1" ht="15">
      <c r="K1245" s="296"/>
      <c r="L1245" s="296"/>
      <c r="M1245" s="296"/>
    </row>
    <row r="1246" spans="11:13" s="309" customFormat="1" ht="15">
      <c r="K1246" s="296"/>
      <c r="L1246" s="296"/>
      <c r="M1246" s="296"/>
    </row>
    <row r="1247" spans="11:13" s="309" customFormat="1" ht="15">
      <c r="K1247" s="296"/>
      <c r="L1247" s="296"/>
      <c r="M1247" s="296"/>
    </row>
    <row r="1248" spans="11:13" s="309" customFormat="1" ht="15">
      <c r="K1248" s="296"/>
      <c r="L1248" s="296"/>
      <c r="M1248" s="296"/>
    </row>
    <row r="1249" spans="11:13" s="309" customFormat="1" ht="15">
      <c r="K1249" s="296"/>
      <c r="L1249" s="296"/>
      <c r="M1249" s="296"/>
    </row>
    <row r="1250" spans="11:13" s="309" customFormat="1" ht="15">
      <c r="K1250" s="296"/>
      <c r="L1250" s="296"/>
      <c r="M1250" s="296"/>
    </row>
    <row r="1251" spans="11:13" s="309" customFormat="1" ht="15">
      <c r="K1251" s="296"/>
      <c r="L1251" s="296"/>
      <c r="M1251" s="296"/>
    </row>
    <row r="1252" spans="11:13" s="309" customFormat="1" ht="15">
      <c r="K1252" s="296"/>
      <c r="L1252" s="296"/>
      <c r="M1252" s="296"/>
    </row>
    <row r="1253" spans="11:13" s="309" customFormat="1" ht="15">
      <c r="K1253" s="296"/>
      <c r="L1253" s="296"/>
      <c r="M1253" s="296"/>
    </row>
    <row r="1254" spans="11:13" s="309" customFormat="1" ht="15">
      <c r="K1254" s="296"/>
      <c r="L1254" s="296"/>
      <c r="M1254" s="296"/>
    </row>
    <row r="1255" spans="11:13" s="309" customFormat="1" ht="15">
      <c r="K1255" s="296"/>
      <c r="L1255" s="296"/>
      <c r="M1255" s="296"/>
    </row>
    <row r="1256" spans="11:13" s="309" customFormat="1" ht="15">
      <c r="K1256" s="296"/>
      <c r="L1256" s="296"/>
      <c r="M1256" s="296"/>
    </row>
    <row r="1257" spans="11:13" s="309" customFormat="1" ht="15">
      <c r="K1257" s="296"/>
      <c r="L1257" s="296"/>
      <c r="M1257" s="296"/>
    </row>
    <row r="1258" spans="11:13" s="309" customFormat="1" ht="15">
      <c r="K1258" s="296"/>
      <c r="L1258" s="296"/>
      <c r="M1258" s="296"/>
    </row>
    <row r="1259" spans="11:13" s="309" customFormat="1" ht="15">
      <c r="K1259" s="296"/>
      <c r="L1259" s="296"/>
      <c r="M1259" s="296"/>
    </row>
    <row r="1260" spans="11:13" s="309" customFormat="1" ht="15">
      <c r="K1260" s="296"/>
      <c r="L1260" s="296"/>
      <c r="M1260" s="296"/>
    </row>
    <row r="1261" spans="11:13" s="309" customFormat="1" ht="15">
      <c r="K1261" s="296"/>
      <c r="L1261" s="296"/>
      <c r="M1261" s="296"/>
    </row>
    <row r="1262" spans="11:13" s="309" customFormat="1" ht="15">
      <c r="K1262" s="296"/>
      <c r="L1262" s="296"/>
      <c r="M1262" s="296"/>
    </row>
    <row r="1263" spans="11:13" s="309" customFormat="1" ht="15">
      <c r="K1263" s="296"/>
      <c r="L1263" s="296"/>
      <c r="M1263" s="296"/>
    </row>
    <row r="1264" spans="11:13" s="309" customFormat="1" ht="15">
      <c r="K1264" s="296"/>
      <c r="L1264" s="296"/>
      <c r="M1264" s="296"/>
    </row>
    <row r="1265" spans="11:13" s="309" customFormat="1" ht="15">
      <c r="K1265" s="296"/>
      <c r="L1265" s="296"/>
      <c r="M1265" s="296"/>
    </row>
    <row r="1266" spans="11:13" s="309" customFormat="1" ht="15">
      <c r="K1266" s="296"/>
      <c r="L1266" s="296"/>
      <c r="M1266" s="296"/>
    </row>
    <row r="1267" spans="11:13" s="309" customFormat="1" ht="15">
      <c r="K1267" s="296"/>
      <c r="L1267" s="296"/>
      <c r="M1267" s="296"/>
    </row>
    <row r="1268" spans="11:13" s="309" customFormat="1" ht="15">
      <c r="K1268" s="296"/>
      <c r="L1268" s="296"/>
      <c r="M1268" s="296"/>
    </row>
    <row r="1269" spans="11:13" s="309" customFormat="1" ht="15">
      <c r="K1269" s="296"/>
      <c r="L1269" s="296"/>
      <c r="M1269" s="296"/>
    </row>
    <row r="1270" spans="11:13" s="309" customFormat="1" ht="15">
      <c r="K1270" s="296"/>
      <c r="L1270" s="296"/>
      <c r="M1270" s="296"/>
    </row>
    <row r="1271" spans="11:13" s="309" customFormat="1" ht="15">
      <c r="K1271" s="296"/>
      <c r="L1271" s="296"/>
      <c r="M1271" s="296"/>
    </row>
    <row r="1272" spans="11:13" s="309" customFormat="1" ht="15">
      <c r="K1272" s="296"/>
      <c r="L1272" s="296"/>
      <c r="M1272" s="296"/>
    </row>
    <row r="1273" spans="11:13" s="309" customFormat="1" ht="15">
      <c r="K1273" s="296"/>
      <c r="L1273" s="296"/>
      <c r="M1273" s="296"/>
    </row>
    <row r="1274" spans="11:13" s="309" customFormat="1" ht="15">
      <c r="K1274" s="296"/>
      <c r="L1274" s="296"/>
      <c r="M1274" s="296"/>
    </row>
    <row r="1275" spans="11:13" s="309" customFormat="1" ht="15">
      <c r="K1275" s="296"/>
      <c r="L1275" s="296"/>
      <c r="M1275" s="296"/>
    </row>
    <row r="1276" spans="11:13" s="309" customFormat="1" ht="15">
      <c r="K1276" s="296"/>
      <c r="L1276" s="296"/>
      <c r="M1276" s="296"/>
    </row>
    <row r="1277" spans="11:13" s="309" customFormat="1" ht="15">
      <c r="K1277" s="296"/>
      <c r="L1277" s="296"/>
      <c r="M1277" s="296"/>
    </row>
    <row r="1278" spans="11:13" s="309" customFormat="1" ht="15">
      <c r="K1278" s="296"/>
      <c r="L1278" s="296"/>
      <c r="M1278" s="296"/>
    </row>
    <row r="1279" spans="11:13" s="309" customFormat="1" ht="15">
      <c r="K1279" s="296"/>
      <c r="L1279" s="296"/>
      <c r="M1279" s="296"/>
    </row>
    <row r="1280" spans="11:13" s="309" customFormat="1" ht="15">
      <c r="K1280" s="296"/>
      <c r="L1280" s="296"/>
      <c r="M1280" s="296"/>
    </row>
    <row r="1281" spans="11:13" s="309" customFormat="1" ht="15">
      <c r="K1281" s="296"/>
      <c r="L1281" s="296"/>
      <c r="M1281" s="296"/>
    </row>
    <row r="1282" spans="11:13" s="309" customFormat="1" ht="15">
      <c r="K1282" s="296"/>
      <c r="L1282" s="296"/>
      <c r="M1282" s="296"/>
    </row>
    <row r="1283" spans="11:13" s="309" customFormat="1" ht="15">
      <c r="K1283" s="296"/>
      <c r="L1283" s="296"/>
      <c r="M1283" s="296"/>
    </row>
    <row r="1284" spans="11:13" s="309" customFormat="1" ht="15">
      <c r="K1284" s="296"/>
      <c r="L1284" s="296"/>
      <c r="M1284" s="296"/>
    </row>
    <row r="1285" spans="11:13" s="309" customFormat="1" ht="15">
      <c r="K1285" s="296"/>
      <c r="L1285" s="296"/>
      <c r="M1285" s="296"/>
    </row>
    <row r="1286" spans="11:13" s="309" customFormat="1" ht="15">
      <c r="K1286" s="296"/>
      <c r="L1286" s="296"/>
      <c r="M1286" s="296"/>
    </row>
    <row r="1287" spans="11:13" s="309" customFormat="1" ht="15">
      <c r="K1287" s="296"/>
      <c r="L1287" s="296"/>
      <c r="M1287" s="296"/>
    </row>
    <row r="1288" spans="11:13" s="309" customFormat="1" ht="15">
      <c r="K1288" s="296"/>
      <c r="L1288" s="296"/>
      <c r="M1288" s="296"/>
    </row>
    <row r="1289" spans="11:13" s="309" customFormat="1" ht="15">
      <c r="K1289" s="296"/>
      <c r="L1289" s="296"/>
      <c r="M1289" s="296"/>
    </row>
    <row r="1290" spans="11:13" s="309" customFormat="1" ht="15">
      <c r="K1290" s="296"/>
      <c r="L1290" s="296"/>
      <c r="M1290" s="296"/>
    </row>
    <row r="1291" spans="11:13" s="309" customFormat="1" ht="15">
      <c r="K1291" s="296"/>
      <c r="L1291" s="296"/>
      <c r="M1291" s="296"/>
    </row>
    <row r="1292" spans="11:13" s="309" customFormat="1" ht="15">
      <c r="K1292" s="296"/>
      <c r="L1292" s="296"/>
      <c r="M1292" s="296"/>
    </row>
    <row r="1293" spans="11:13" s="309" customFormat="1" ht="15">
      <c r="K1293" s="296"/>
      <c r="L1293" s="296"/>
      <c r="M1293" s="296"/>
    </row>
    <row r="1294" spans="11:13" s="309" customFormat="1" ht="15">
      <c r="K1294" s="296"/>
      <c r="L1294" s="296"/>
      <c r="M1294" s="296"/>
    </row>
    <row r="1295" spans="11:13" s="309" customFormat="1" ht="15">
      <c r="K1295" s="296"/>
      <c r="L1295" s="296"/>
      <c r="M1295" s="296"/>
    </row>
    <row r="1296" spans="11:13" s="309" customFormat="1" ht="15">
      <c r="K1296" s="296"/>
      <c r="L1296" s="296"/>
      <c r="M1296" s="296"/>
    </row>
    <row r="1297" spans="11:13" s="309" customFormat="1" ht="15">
      <c r="K1297" s="296"/>
      <c r="L1297" s="296"/>
      <c r="M1297" s="296"/>
    </row>
    <row r="1298" spans="11:13" s="309" customFormat="1" ht="15">
      <c r="K1298" s="296"/>
      <c r="L1298" s="296"/>
      <c r="M1298" s="296"/>
    </row>
    <row r="1299" spans="11:13" s="309" customFormat="1" ht="15">
      <c r="K1299" s="296"/>
      <c r="L1299" s="296"/>
      <c r="M1299" s="296"/>
    </row>
    <row r="1300" spans="11:13" s="309" customFormat="1" ht="15">
      <c r="K1300" s="296"/>
      <c r="L1300" s="296"/>
      <c r="M1300" s="296"/>
    </row>
    <row r="1301" spans="11:13" s="309" customFormat="1" ht="15">
      <c r="K1301" s="296"/>
      <c r="L1301" s="296"/>
      <c r="M1301" s="296"/>
    </row>
    <row r="1302" spans="11:13" s="309" customFormat="1" ht="15">
      <c r="K1302" s="296"/>
      <c r="L1302" s="296"/>
      <c r="M1302" s="296"/>
    </row>
    <row r="1303" spans="11:13" s="309" customFormat="1" ht="15">
      <c r="K1303" s="296"/>
      <c r="L1303" s="296"/>
      <c r="M1303" s="296"/>
    </row>
    <row r="1304" spans="11:13" s="309" customFormat="1" ht="15">
      <c r="K1304" s="296"/>
      <c r="L1304" s="296"/>
      <c r="M1304" s="296"/>
    </row>
    <row r="1305" spans="11:13" s="309" customFormat="1" ht="15">
      <c r="K1305" s="296"/>
      <c r="L1305" s="296"/>
      <c r="M1305" s="296"/>
    </row>
    <row r="1306" spans="11:13" s="309" customFormat="1" ht="15">
      <c r="K1306" s="296"/>
      <c r="L1306" s="296"/>
      <c r="M1306" s="296"/>
    </row>
    <row r="1307" spans="11:13" s="309" customFormat="1" ht="15">
      <c r="K1307" s="296"/>
      <c r="L1307" s="296"/>
      <c r="M1307" s="296"/>
    </row>
    <row r="1308" spans="11:13" s="309" customFormat="1" ht="15">
      <c r="K1308" s="296"/>
      <c r="L1308" s="296"/>
      <c r="M1308" s="296"/>
    </row>
    <row r="1309" spans="11:13" s="309" customFormat="1" ht="15">
      <c r="K1309" s="296"/>
      <c r="L1309" s="296"/>
      <c r="M1309" s="296"/>
    </row>
    <row r="1310" spans="11:13" s="309" customFormat="1" ht="15">
      <c r="K1310" s="296"/>
      <c r="L1310" s="296"/>
      <c r="M1310" s="296"/>
    </row>
    <row r="1311" spans="11:13" s="309" customFormat="1" ht="15">
      <c r="K1311" s="296"/>
      <c r="L1311" s="296"/>
      <c r="M1311" s="296"/>
    </row>
    <row r="1312" spans="11:13" s="309" customFormat="1" ht="15">
      <c r="K1312" s="296"/>
      <c r="L1312" s="296"/>
      <c r="M1312" s="296"/>
    </row>
    <row r="1313" spans="11:13" s="309" customFormat="1" ht="15">
      <c r="K1313" s="296"/>
      <c r="L1313" s="296"/>
      <c r="M1313" s="296"/>
    </row>
    <row r="1314" spans="11:13" s="309" customFormat="1" ht="15">
      <c r="K1314" s="296"/>
      <c r="L1314" s="296"/>
      <c r="M1314" s="296"/>
    </row>
    <row r="1315" spans="11:13" s="309" customFormat="1" ht="15">
      <c r="K1315" s="296"/>
      <c r="L1315" s="296"/>
      <c r="M1315" s="296"/>
    </row>
    <row r="1316" spans="11:13" s="309" customFormat="1" ht="15">
      <c r="K1316" s="296"/>
      <c r="L1316" s="296"/>
      <c r="M1316" s="296"/>
    </row>
    <row r="1317" spans="11:13" s="309" customFormat="1" ht="15">
      <c r="K1317" s="296"/>
      <c r="L1317" s="296"/>
      <c r="M1317" s="296"/>
    </row>
    <row r="1318" spans="11:13" s="309" customFormat="1" ht="15">
      <c r="K1318" s="296"/>
      <c r="L1318" s="296"/>
      <c r="M1318" s="296"/>
    </row>
    <row r="1319" spans="11:13" s="309" customFormat="1" ht="15">
      <c r="K1319" s="296"/>
      <c r="L1319" s="296"/>
      <c r="M1319" s="296"/>
    </row>
    <row r="1320" spans="11:13" s="309" customFormat="1" ht="15">
      <c r="K1320" s="296"/>
      <c r="L1320" s="296"/>
      <c r="M1320" s="296"/>
    </row>
    <row r="1321" spans="11:13" s="309" customFormat="1" ht="15">
      <c r="K1321" s="296"/>
      <c r="L1321" s="296"/>
      <c r="M1321" s="296"/>
    </row>
    <row r="1322" spans="11:13" s="309" customFormat="1" ht="15">
      <c r="K1322" s="296"/>
      <c r="L1322" s="296"/>
      <c r="M1322" s="296"/>
    </row>
    <row r="1323" spans="11:13" s="309" customFormat="1" ht="15">
      <c r="K1323" s="296"/>
      <c r="L1323" s="296"/>
      <c r="M1323" s="296"/>
    </row>
    <row r="1324" spans="11:13" s="309" customFormat="1" ht="15">
      <c r="K1324" s="296"/>
      <c r="L1324" s="296"/>
      <c r="M1324" s="296"/>
    </row>
    <row r="1325" spans="11:13" s="309" customFormat="1" ht="15">
      <c r="K1325" s="296"/>
      <c r="L1325" s="296"/>
      <c r="M1325" s="296"/>
    </row>
    <row r="1326" spans="11:13" s="309" customFormat="1" ht="15">
      <c r="K1326" s="296"/>
      <c r="L1326" s="296"/>
      <c r="M1326" s="296"/>
    </row>
    <row r="1327" spans="11:13" s="309" customFormat="1" ht="15">
      <c r="K1327" s="296"/>
      <c r="L1327" s="296"/>
      <c r="M1327" s="296"/>
    </row>
    <row r="1328" spans="11:13" s="309" customFormat="1" ht="15">
      <c r="K1328" s="296"/>
      <c r="L1328" s="296"/>
      <c r="M1328" s="296"/>
    </row>
    <row r="1329" spans="11:13" s="309" customFormat="1" ht="15">
      <c r="K1329" s="296"/>
      <c r="L1329" s="296"/>
      <c r="M1329" s="296"/>
    </row>
    <row r="1330" spans="11:13" s="309" customFormat="1" ht="15">
      <c r="K1330" s="296"/>
      <c r="L1330" s="296"/>
      <c r="M1330" s="296"/>
    </row>
    <row r="1331" spans="11:13" s="309" customFormat="1" ht="15">
      <c r="K1331" s="296"/>
      <c r="L1331" s="296"/>
      <c r="M1331" s="296"/>
    </row>
    <row r="1332" spans="11:13" s="309" customFormat="1" ht="15">
      <c r="K1332" s="296"/>
      <c r="L1332" s="296"/>
      <c r="M1332" s="296"/>
    </row>
    <row r="1333" spans="11:13" s="309" customFormat="1" ht="15">
      <c r="K1333" s="296"/>
      <c r="L1333" s="296"/>
      <c r="M1333" s="296"/>
    </row>
    <row r="1334" spans="11:13" s="309" customFormat="1" ht="15">
      <c r="K1334" s="296"/>
      <c r="L1334" s="296"/>
      <c r="M1334" s="296"/>
    </row>
    <row r="1335" spans="11:13" s="309" customFormat="1" ht="15">
      <c r="K1335" s="296"/>
      <c r="L1335" s="296"/>
      <c r="M1335" s="296"/>
    </row>
    <row r="1336" spans="11:13" s="309" customFormat="1" ht="15">
      <c r="K1336" s="296"/>
      <c r="L1336" s="296"/>
      <c r="M1336" s="296"/>
    </row>
    <row r="1337" spans="11:13" s="309" customFormat="1" ht="15">
      <c r="K1337" s="296"/>
      <c r="L1337" s="296"/>
      <c r="M1337" s="296"/>
    </row>
    <row r="1338" spans="11:13" s="309" customFormat="1" ht="15">
      <c r="K1338" s="296"/>
      <c r="L1338" s="296"/>
      <c r="M1338" s="296"/>
    </row>
    <row r="1339" spans="11:13" s="309" customFormat="1" ht="15">
      <c r="K1339" s="296"/>
      <c r="L1339" s="296"/>
      <c r="M1339" s="296"/>
    </row>
    <row r="1340" spans="11:13" s="309" customFormat="1" ht="15">
      <c r="K1340" s="296"/>
      <c r="L1340" s="296"/>
      <c r="M1340" s="296"/>
    </row>
    <row r="1341" spans="11:13" s="309" customFormat="1" ht="15">
      <c r="K1341" s="296"/>
      <c r="L1341" s="296"/>
      <c r="M1341" s="296"/>
    </row>
    <row r="1342" spans="11:13" s="309" customFormat="1" ht="15">
      <c r="K1342" s="296"/>
      <c r="L1342" s="296"/>
      <c r="M1342" s="296"/>
    </row>
    <row r="1343" spans="11:13" s="309" customFormat="1" ht="15">
      <c r="K1343" s="296"/>
      <c r="L1343" s="296"/>
      <c r="M1343" s="296"/>
    </row>
    <row r="1344" spans="11:13" s="309" customFormat="1" ht="15">
      <c r="K1344" s="296"/>
      <c r="L1344" s="296"/>
      <c r="M1344" s="296"/>
    </row>
    <row r="1345" spans="11:13" s="309" customFormat="1" ht="15">
      <c r="K1345" s="296"/>
      <c r="L1345" s="296"/>
      <c r="M1345" s="296"/>
    </row>
    <row r="1346" spans="11:13" s="309" customFormat="1" ht="15">
      <c r="K1346" s="296"/>
      <c r="L1346" s="296"/>
      <c r="M1346" s="296"/>
    </row>
    <row r="1347" spans="11:13" s="309" customFormat="1" ht="15">
      <c r="K1347" s="296"/>
      <c r="L1347" s="296"/>
      <c r="M1347" s="296"/>
    </row>
    <row r="1348" spans="11:13" s="309" customFormat="1" ht="15">
      <c r="K1348" s="296"/>
      <c r="L1348" s="296"/>
      <c r="M1348" s="296"/>
    </row>
    <row r="1349" spans="11:13" s="309" customFormat="1" ht="15">
      <c r="K1349" s="296"/>
      <c r="L1349" s="296"/>
      <c r="M1349" s="296"/>
    </row>
    <row r="1350" spans="11:13" s="309" customFormat="1" ht="15">
      <c r="K1350" s="296"/>
      <c r="L1350" s="296"/>
      <c r="M1350" s="296"/>
    </row>
    <row r="1351" spans="11:13" s="309" customFormat="1" ht="15">
      <c r="K1351" s="296"/>
      <c r="L1351" s="296"/>
      <c r="M1351" s="296"/>
    </row>
    <row r="1352" spans="11:13" s="309" customFormat="1" ht="15">
      <c r="K1352" s="296"/>
      <c r="L1352" s="296"/>
      <c r="M1352" s="296"/>
    </row>
    <row r="1353" spans="11:13" s="309" customFormat="1" ht="15">
      <c r="K1353" s="296"/>
      <c r="L1353" s="296"/>
      <c r="M1353" s="296"/>
    </row>
    <row r="1354" spans="11:13" s="309" customFormat="1" ht="15">
      <c r="K1354" s="296"/>
      <c r="L1354" s="296"/>
      <c r="M1354" s="296"/>
    </row>
    <row r="1355" spans="11:13" s="309" customFormat="1" ht="15">
      <c r="K1355" s="296"/>
      <c r="L1355" s="296"/>
      <c r="M1355" s="296"/>
    </row>
    <row r="1356" spans="11:13" s="309" customFormat="1" ht="15">
      <c r="K1356" s="296"/>
      <c r="L1356" s="296"/>
      <c r="M1356" s="296"/>
    </row>
    <row r="1357" spans="11:13" s="309" customFormat="1" ht="15">
      <c r="K1357" s="296"/>
      <c r="L1357" s="296"/>
      <c r="M1357" s="296"/>
    </row>
    <row r="1358" spans="11:13" s="309" customFormat="1" ht="15">
      <c r="K1358" s="296"/>
      <c r="L1358" s="296"/>
      <c r="M1358" s="296"/>
    </row>
    <row r="1359" spans="11:13" s="309" customFormat="1" ht="15">
      <c r="K1359" s="296"/>
      <c r="L1359" s="296"/>
      <c r="M1359" s="296"/>
    </row>
    <row r="1360" spans="11:13" s="309" customFormat="1" ht="15">
      <c r="K1360" s="296"/>
      <c r="L1360" s="296"/>
      <c r="M1360" s="296"/>
    </row>
    <row r="1361" spans="11:13" s="309" customFormat="1" ht="15">
      <c r="K1361" s="296"/>
      <c r="L1361" s="296"/>
      <c r="M1361" s="296"/>
    </row>
    <row r="1362" spans="11:13" s="309" customFormat="1" ht="15">
      <c r="K1362" s="296"/>
      <c r="L1362" s="296"/>
      <c r="M1362" s="296"/>
    </row>
    <row r="1363" spans="11:13" s="309" customFormat="1" ht="15">
      <c r="K1363" s="296"/>
      <c r="L1363" s="296"/>
      <c r="M1363" s="296"/>
    </row>
    <row r="1364" spans="11:13" s="309" customFormat="1" ht="15">
      <c r="K1364" s="296"/>
      <c r="L1364" s="296"/>
      <c r="M1364" s="296"/>
    </row>
    <row r="1365" spans="11:13" s="309" customFormat="1" ht="15">
      <c r="K1365" s="296"/>
      <c r="L1365" s="296"/>
      <c r="M1365" s="296"/>
    </row>
    <row r="1366" spans="11:13" s="309" customFormat="1" ht="15">
      <c r="K1366" s="296"/>
      <c r="L1366" s="296"/>
      <c r="M1366" s="296"/>
    </row>
    <row r="1367" spans="11:13" s="309" customFormat="1" ht="15">
      <c r="K1367" s="296"/>
      <c r="L1367" s="296"/>
      <c r="M1367" s="296"/>
    </row>
    <row r="1368" spans="11:13" s="309" customFormat="1" ht="15">
      <c r="K1368" s="296"/>
      <c r="L1368" s="296"/>
      <c r="M1368" s="296"/>
    </row>
    <row r="1369" spans="11:13" s="309" customFormat="1" ht="15">
      <c r="K1369" s="296"/>
      <c r="L1369" s="296"/>
      <c r="M1369" s="296"/>
    </row>
    <row r="1370" spans="11:13" s="309" customFormat="1" ht="15">
      <c r="K1370" s="296"/>
      <c r="L1370" s="296"/>
      <c r="M1370" s="296"/>
    </row>
    <row r="1371" spans="11:13" s="309" customFormat="1" ht="15">
      <c r="K1371" s="296"/>
      <c r="L1371" s="296"/>
      <c r="M1371" s="296"/>
    </row>
    <row r="1372" spans="11:13" s="309" customFormat="1" ht="15">
      <c r="K1372" s="296"/>
      <c r="L1372" s="296"/>
      <c r="M1372" s="296"/>
    </row>
    <row r="1373" spans="11:13" s="309" customFormat="1" ht="15">
      <c r="K1373" s="296"/>
      <c r="L1373" s="296"/>
      <c r="M1373" s="296"/>
    </row>
    <row r="1374" spans="11:13" s="309" customFormat="1" ht="15">
      <c r="K1374" s="296"/>
      <c r="L1374" s="296"/>
      <c r="M1374" s="296"/>
    </row>
    <row r="1375" spans="11:13" s="309" customFormat="1" ht="15">
      <c r="K1375" s="296"/>
      <c r="L1375" s="296"/>
      <c r="M1375" s="296"/>
    </row>
    <row r="1376" spans="11:13" s="309" customFormat="1" ht="15">
      <c r="K1376" s="296"/>
      <c r="L1376" s="296"/>
      <c r="M1376" s="296"/>
    </row>
    <row r="1377" spans="11:13" s="309" customFormat="1" ht="15">
      <c r="K1377" s="296"/>
      <c r="L1377" s="296"/>
      <c r="M1377" s="296"/>
    </row>
    <row r="1378" spans="11:13" s="309" customFormat="1" ht="15">
      <c r="K1378" s="296"/>
      <c r="L1378" s="296"/>
      <c r="M1378" s="296"/>
    </row>
    <row r="1379" spans="11:13" s="309" customFormat="1" ht="15">
      <c r="K1379" s="296"/>
      <c r="L1379" s="296"/>
      <c r="M1379" s="296"/>
    </row>
    <row r="1380" spans="11:13" s="309" customFormat="1" ht="15">
      <c r="K1380" s="296"/>
      <c r="L1380" s="296"/>
      <c r="M1380" s="296"/>
    </row>
    <row r="1381" spans="11:13" s="309" customFormat="1" ht="15">
      <c r="K1381" s="296"/>
      <c r="L1381" s="296"/>
      <c r="M1381" s="296"/>
    </row>
    <row r="1382" spans="11:13" s="309" customFormat="1" ht="15">
      <c r="K1382" s="296"/>
      <c r="L1382" s="296"/>
      <c r="M1382" s="296"/>
    </row>
    <row r="1383" spans="11:13" s="309" customFormat="1" ht="15">
      <c r="K1383" s="296"/>
      <c r="L1383" s="296"/>
      <c r="M1383" s="296"/>
    </row>
  </sheetData>
  <mergeCells count="19">
    <mergeCell ref="A62:H62"/>
    <mergeCell ref="A61:H61"/>
    <mergeCell ref="E1:E2"/>
    <mergeCell ref="A60:H60"/>
    <mergeCell ref="O1:X1"/>
    <mergeCell ref="L1:L2"/>
    <mergeCell ref="M1:M2"/>
    <mergeCell ref="A59:H59"/>
    <mergeCell ref="H1:H2"/>
    <mergeCell ref="I1:I2"/>
    <mergeCell ref="J1:J2"/>
    <mergeCell ref="K1:K2"/>
    <mergeCell ref="A1:A2"/>
    <mergeCell ref="B1:B2"/>
    <mergeCell ref="N1:N2"/>
    <mergeCell ref="C1:C2"/>
    <mergeCell ref="F1:F2"/>
    <mergeCell ref="G1:G2"/>
    <mergeCell ref="D1:D2"/>
  </mergeCells>
  <conditionalFormatting sqref="Y3:AB58">
    <cfRule type="containsText" dxfId="0" priority="3" operator="containsText" text="fałsz">
      <formula>NOT(ISERROR(SEARCH("fałsz",Y3)))</formula>
    </cfRule>
  </conditionalFormatting>
  <pageMargins left="0.23622047244094491" right="0.23622047244094491" top="0.74803149606299213" bottom="0.74803149606299213" header="0.31496062992125984" footer="0.31496062992125984"/>
  <pageSetup paperSize="8" scale="49" fitToHeight="0" orientation="landscape" r:id="rId1"/>
  <headerFooter>
    <oddHeader>&amp;L&amp;K000000Województwo śląskie - zadania gminne lista podstawowa</oddHead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A1:BD834"/>
  <sheetViews>
    <sheetView showGridLines="0" view="pageBreakPreview" zoomScale="90" zoomScaleNormal="78" zoomScaleSheetLayoutView="90" workbookViewId="0">
      <selection sqref="A1:A2"/>
    </sheetView>
  </sheetViews>
  <sheetFormatPr defaultRowHeight="15"/>
  <cols>
    <col min="1" max="1" width="5.7109375" style="95" customWidth="1"/>
    <col min="2" max="2" width="10.28515625" style="93" customWidth="1"/>
    <col min="3" max="3" width="15.28515625" style="93" customWidth="1"/>
    <col min="4" max="4" width="19" style="93" customWidth="1"/>
    <col min="5" max="5" width="11.42578125" style="93" customWidth="1"/>
    <col min="6" max="6" width="53.85546875" style="22" customWidth="1"/>
    <col min="7" max="7" width="14" style="93" customWidth="1"/>
    <col min="8" max="8" width="12" style="22" customWidth="1"/>
    <col min="9" max="9" width="15.7109375" style="93" customWidth="1"/>
    <col min="10" max="10" width="15.7109375" style="293" customWidth="1"/>
    <col min="11" max="11" width="16.7109375" style="294" customWidth="1"/>
    <col min="12" max="12" width="15.7109375" style="294" customWidth="1"/>
    <col min="13" max="13" width="13.7109375" style="95" customWidth="1"/>
    <col min="14" max="14" width="14.5703125" style="22" customWidth="1"/>
    <col min="15" max="22" width="15.7109375" style="22" customWidth="1"/>
    <col min="23" max="23" width="15.7109375" style="99" customWidth="1"/>
    <col min="24" max="27" width="15.7109375" style="179" customWidth="1"/>
    <col min="28" max="56" width="9.140625" style="139"/>
    <col min="57" max="16384" width="9.140625" style="22"/>
  </cols>
  <sheetData>
    <row r="1" spans="1:56" s="163" customFormat="1" ht="20.100000000000001" customHeight="1">
      <c r="A1" s="409" t="s">
        <v>4</v>
      </c>
      <c r="B1" s="409" t="s">
        <v>5</v>
      </c>
      <c r="C1" s="412" t="s">
        <v>76</v>
      </c>
      <c r="D1" s="410" t="s">
        <v>6</v>
      </c>
      <c r="E1" s="412" t="s">
        <v>30</v>
      </c>
      <c r="F1" s="410" t="s">
        <v>7</v>
      </c>
      <c r="G1" s="409" t="s">
        <v>24</v>
      </c>
      <c r="H1" s="409" t="s">
        <v>8</v>
      </c>
      <c r="I1" s="409" t="s">
        <v>21</v>
      </c>
      <c r="J1" s="409" t="s">
        <v>9</v>
      </c>
      <c r="K1" s="409" t="s">
        <v>10</v>
      </c>
      <c r="L1" s="410" t="s">
        <v>13</v>
      </c>
      <c r="M1" s="409" t="s">
        <v>11</v>
      </c>
      <c r="N1" s="409" t="s">
        <v>12</v>
      </c>
      <c r="O1" s="409"/>
      <c r="P1" s="409"/>
      <c r="Q1" s="409"/>
      <c r="R1" s="409"/>
      <c r="S1" s="409"/>
      <c r="T1" s="409"/>
      <c r="U1" s="409"/>
      <c r="V1" s="409"/>
      <c r="W1" s="409"/>
      <c r="X1" s="112"/>
      <c r="Y1" s="112"/>
      <c r="Z1" s="112"/>
      <c r="AA1" s="112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</row>
    <row r="2" spans="1:56" s="163" customFormat="1" ht="27.75" customHeight="1">
      <c r="A2" s="409"/>
      <c r="B2" s="409"/>
      <c r="C2" s="413"/>
      <c r="D2" s="411"/>
      <c r="E2" s="413"/>
      <c r="F2" s="411"/>
      <c r="G2" s="409"/>
      <c r="H2" s="409"/>
      <c r="I2" s="409"/>
      <c r="J2" s="409"/>
      <c r="K2" s="409"/>
      <c r="L2" s="411"/>
      <c r="M2" s="409"/>
      <c r="N2" s="306">
        <v>2019</v>
      </c>
      <c r="O2" s="306">
        <v>2020</v>
      </c>
      <c r="P2" s="306">
        <v>2021</v>
      </c>
      <c r="Q2" s="306">
        <v>2022</v>
      </c>
      <c r="R2" s="306">
        <v>2023</v>
      </c>
      <c r="S2" s="306">
        <v>2024</v>
      </c>
      <c r="T2" s="306">
        <v>2025</v>
      </c>
      <c r="U2" s="306">
        <v>2026</v>
      </c>
      <c r="V2" s="306">
        <v>2027</v>
      </c>
      <c r="W2" s="306">
        <v>2028</v>
      </c>
      <c r="X2" s="162" t="s">
        <v>26</v>
      </c>
      <c r="Y2" s="162" t="s">
        <v>27</v>
      </c>
      <c r="Z2" s="162" t="s">
        <v>28</v>
      </c>
      <c r="AA2" s="111" t="s">
        <v>29</v>
      </c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</row>
    <row r="3" spans="1:56" s="97" customFormat="1" ht="22.5">
      <c r="A3" s="225">
        <v>1</v>
      </c>
      <c r="B3" s="225" t="s">
        <v>278</v>
      </c>
      <c r="C3" s="225" t="s">
        <v>296</v>
      </c>
      <c r="D3" s="236" t="s">
        <v>261</v>
      </c>
      <c r="E3" s="227" t="s">
        <v>135</v>
      </c>
      <c r="F3" s="226" t="s">
        <v>295</v>
      </c>
      <c r="G3" s="225" t="s">
        <v>43</v>
      </c>
      <c r="H3" s="228">
        <v>0.98799999999999999</v>
      </c>
      <c r="I3" s="237" t="s">
        <v>309</v>
      </c>
      <c r="J3" s="289">
        <v>13499485</v>
      </c>
      <c r="K3" s="249">
        <v>7424716.7500000009</v>
      </c>
      <c r="L3" s="352">
        <f>J3-K3</f>
        <v>6074768.2499999991</v>
      </c>
      <c r="M3" s="254">
        <v>0.55000000000000004</v>
      </c>
      <c r="N3" s="230"/>
      <c r="O3" s="230"/>
      <c r="P3" s="230"/>
      <c r="Q3" s="222"/>
      <c r="R3" s="222">
        <v>7424716.7500000009</v>
      </c>
      <c r="S3" s="222"/>
      <c r="T3" s="222"/>
      <c r="U3" s="222"/>
      <c r="V3" s="222"/>
      <c r="W3" s="222"/>
      <c r="X3" s="346" t="b">
        <v>1</v>
      </c>
      <c r="Y3" s="216">
        <f>ROUND(K3/J3,4)</f>
        <v>0.55000000000000004</v>
      </c>
      <c r="Z3" s="348" t="b">
        <v>1</v>
      </c>
      <c r="AA3" s="348" t="b">
        <v>1</v>
      </c>
      <c r="AB3" s="323"/>
      <c r="AC3" s="323"/>
      <c r="AD3" s="323"/>
      <c r="AE3" s="323"/>
      <c r="AF3" s="323"/>
      <c r="AG3" s="323"/>
      <c r="AH3" s="323"/>
      <c r="AI3" s="323"/>
      <c r="AJ3" s="323"/>
      <c r="AK3" s="323"/>
      <c r="AL3" s="323"/>
      <c r="AM3" s="323"/>
      <c r="AN3" s="323"/>
      <c r="AO3" s="323"/>
      <c r="AP3" s="323"/>
      <c r="AQ3" s="323"/>
      <c r="AR3" s="323"/>
      <c r="AS3" s="323"/>
      <c r="AT3" s="323"/>
      <c r="AU3" s="323"/>
      <c r="AV3" s="323"/>
      <c r="AW3" s="323"/>
      <c r="AX3" s="323"/>
      <c r="AY3" s="323"/>
      <c r="AZ3" s="323"/>
      <c r="BA3" s="323"/>
      <c r="BB3" s="323"/>
      <c r="BC3" s="323"/>
      <c r="BD3" s="323"/>
    </row>
    <row r="4" spans="1:56" s="327" customFormat="1" ht="22.5">
      <c r="A4" s="208">
        <v>2</v>
      </c>
      <c r="B4" s="208" t="s">
        <v>313</v>
      </c>
      <c r="C4" s="208" t="s">
        <v>152</v>
      </c>
      <c r="D4" s="221" t="s">
        <v>310</v>
      </c>
      <c r="E4" s="209">
        <v>2473</v>
      </c>
      <c r="F4" s="350" t="s">
        <v>325</v>
      </c>
      <c r="G4" s="208" t="s">
        <v>43</v>
      </c>
      <c r="H4" s="224">
        <v>0.871</v>
      </c>
      <c r="I4" s="218" t="s">
        <v>337</v>
      </c>
      <c r="J4" s="351">
        <v>16235781</v>
      </c>
      <c r="K4" s="351">
        <v>8117890.5</v>
      </c>
      <c r="L4" s="352">
        <f>J4-K4</f>
        <v>8117890.5</v>
      </c>
      <c r="M4" s="214">
        <v>0.5</v>
      </c>
      <c r="N4" s="215"/>
      <c r="O4" s="215"/>
      <c r="P4" s="212"/>
      <c r="Q4" s="212"/>
      <c r="R4" s="212">
        <v>2500000</v>
      </c>
      <c r="S4" s="212">
        <v>5617890.5</v>
      </c>
      <c r="T4" s="212"/>
      <c r="U4" s="212"/>
      <c r="V4" s="212"/>
      <c r="W4" s="212"/>
      <c r="X4" s="346" t="b">
        <v>1</v>
      </c>
      <c r="Y4" s="216">
        <f t="shared" ref="Y4:Y15" si="0">ROUND(K4/J4,4)</f>
        <v>0.5</v>
      </c>
      <c r="Z4" s="348" t="b">
        <v>1</v>
      </c>
      <c r="AA4" s="348" t="b">
        <v>1</v>
      </c>
      <c r="AB4" s="324"/>
      <c r="AC4" s="325"/>
      <c r="AD4" s="326"/>
      <c r="AE4" s="324"/>
      <c r="AF4" s="324"/>
      <c r="AG4" s="324"/>
      <c r="AH4" s="324"/>
      <c r="AI4" s="324"/>
      <c r="AJ4" s="324"/>
      <c r="AK4" s="324"/>
      <c r="AL4" s="324"/>
      <c r="AM4" s="324"/>
      <c r="AN4" s="324"/>
      <c r="AO4" s="324"/>
      <c r="AP4" s="324"/>
      <c r="AQ4" s="324"/>
      <c r="AR4" s="324"/>
      <c r="AS4" s="324"/>
      <c r="AT4" s="324"/>
      <c r="AU4" s="324"/>
      <c r="AV4" s="324"/>
      <c r="AW4" s="324"/>
      <c r="AX4" s="324"/>
      <c r="AY4" s="324"/>
      <c r="AZ4" s="324"/>
      <c r="BA4" s="324"/>
      <c r="BB4" s="324"/>
      <c r="BC4" s="324"/>
      <c r="BD4" s="324"/>
    </row>
    <row r="5" spans="1:56" s="334" customFormat="1" ht="22.5">
      <c r="A5" s="225">
        <v>3</v>
      </c>
      <c r="B5" s="225" t="s">
        <v>314</v>
      </c>
      <c r="C5" s="225" t="s">
        <v>296</v>
      </c>
      <c r="D5" s="236" t="s">
        <v>173</v>
      </c>
      <c r="E5" s="227" t="s">
        <v>142</v>
      </c>
      <c r="F5" s="335" t="s">
        <v>326</v>
      </c>
      <c r="G5" s="225" t="s">
        <v>44</v>
      </c>
      <c r="H5" s="228">
        <v>0.39200000000000002</v>
      </c>
      <c r="I5" s="229" t="s">
        <v>338</v>
      </c>
      <c r="J5" s="289">
        <v>4373236</v>
      </c>
      <c r="K5" s="289">
        <v>2405279.8000000003</v>
      </c>
      <c r="L5" s="249">
        <f t="shared" ref="L5:L15" si="1">J5-K5</f>
        <v>1967956.1999999997</v>
      </c>
      <c r="M5" s="232">
        <v>0.55000000000000004</v>
      </c>
      <c r="N5" s="230"/>
      <c r="O5" s="230"/>
      <c r="P5" s="222"/>
      <c r="Q5" s="222"/>
      <c r="R5" s="222">
        <v>2405279.8000000003</v>
      </c>
      <c r="S5" s="222">
        <v>0</v>
      </c>
      <c r="T5" s="222"/>
      <c r="U5" s="222"/>
      <c r="V5" s="222"/>
      <c r="W5" s="222"/>
      <c r="X5" s="346" t="b">
        <v>1</v>
      </c>
      <c r="Y5" s="216">
        <f t="shared" si="0"/>
        <v>0.55000000000000004</v>
      </c>
      <c r="Z5" s="348" t="b">
        <v>1</v>
      </c>
      <c r="AA5" s="348" t="b">
        <v>1</v>
      </c>
      <c r="AB5" s="143"/>
      <c r="AC5" s="328"/>
      <c r="AD5" s="329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</row>
    <row r="6" spans="1:56" s="334" customFormat="1" ht="33.75">
      <c r="A6" s="225">
        <v>4</v>
      </c>
      <c r="B6" s="225" t="s">
        <v>315</v>
      </c>
      <c r="C6" s="225" t="s">
        <v>296</v>
      </c>
      <c r="D6" s="236" t="s">
        <v>251</v>
      </c>
      <c r="E6" s="227" t="s">
        <v>139</v>
      </c>
      <c r="F6" s="335" t="s">
        <v>327</v>
      </c>
      <c r="G6" s="225" t="s">
        <v>44</v>
      </c>
      <c r="H6" s="228">
        <v>3.0659999999999998</v>
      </c>
      <c r="I6" s="229" t="s">
        <v>307</v>
      </c>
      <c r="J6" s="289">
        <v>9011109</v>
      </c>
      <c r="K6" s="289">
        <v>4505554.5</v>
      </c>
      <c r="L6" s="249">
        <f t="shared" si="1"/>
        <v>4505554.5</v>
      </c>
      <c r="M6" s="232">
        <v>0.5</v>
      </c>
      <c r="N6" s="230"/>
      <c r="O6" s="230"/>
      <c r="P6" s="222"/>
      <c r="Q6" s="222"/>
      <c r="R6" s="222">
        <v>4505554.5</v>
      </c>
      <c r="S6" s="222">
        <v>0</v>
      </c>
      <c r="T6" s="222"/>
      <c r="U6" s="222"/>
      <c r="V6" s="222"/>
      <c r="W6" s="222"/>
      <c r="X6" s="346" t="b">
        <v>1</v>
      </c>
      <c r="Y6" s="216">
        <f t="shared" si="0"/>
        <v>0.5</v>
      </c>
      <c r="Z6" s="348" t="b">
        <v>1</v>
      </c>
      <c r="AA6" s="348" t="b">
        <v>1</v>
      </c>
      <c r="AB6" s="143"/>
      <c r="AC6" s="328"/>
      <c r="AD6" s="329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</row>
    <row r="7" spans="1:56" s="334" customFormat="1" ht="33.75">
      <c r="A7" s="225">
        <v>5</v>
      </c>
      <c r="B7" s="225" t="s">
        <v>316</v>
      </c>
      <c r="C7" s="225" t="s">
        <v>296</v>
      </c>
      <c r="D7" s="236" t="s">
        <v>258</v>
      </c>
      <c r="E7" s="227" t="s">
        <v>144</v>
      </c>
      <c r="F7" s="335" t="s">
        <v>328</v>
      </c>
      <c r="G7" s="225" t="s">
        <v>44</v>
      </c>
      <c r="H7" s="228">
        <v>1.044</v>
      </c>
      <c r="I7" s="229" t="s">
        <v>339</v>
      </c>
      <c r="J7" s="289">
        <v>3236795</v>
      </c>
      <c r="K7" s="289">
        <v>1780237.2500000002</v>
      </c>
      <c r="L7" s="249">
        <f t="shared" si="1"/>
        <v>1456557.7499999998</v>
      </c>
      <c r="M7" s="232">
        <v>0.55000000000000004</v>
      </c>
      <c r="N7" s="230"/>
      <c r="O7" s="230"/>
      <c r="P7" s="222"/>
      <c r="Q7" s="222"/>
      <c r="R7" s="222">
        <v>1780237.2500000002</v>
      </c>
      <c r="S7" s="222">
        <v>0</v>
      </c>
      <c r="T7" s="222"/>
      <c r="U7" s="222"/>
      <c r="V7" s="222"/>
      <c r="W7" s="222"/>
      <c r="X7" s="346" t="b">
        <v>1</v>
      </c>
      <c r="Y7" s="216">
        <f t="shared" si="0"/>
        <v>0.55000000000000004</v>
      </c>
      <c r="Z7" s="348" t="b">
        <v>1</v>
      </c>
      <c r="AA7" s="348" t="b">
        <v>1</v>
      </c>
      <c r="AB7" s="143"/>
      <c r="AC7" s="328"/>
      <c r="AD7" s="329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</row>
    <row r="8" spans="1:56" s="327" customFormat="1" ht="22.5">
      <c r="A8" s="208">
        <v>6</v>
      </c>
      <c r="B8" s="208" t="s">
        <v>317</v>
      </c>
      <c r="C8" s="208" t="s">
        <v>152</v>
      </c>
      <c r="D8" s="221" t="s">
        <v>177</v>
      </c>
      <c r="E8" s="209" t="s">
        <v>136</v>
      </c>
      <c r="F8" s="350" t="s">
        <v>329</v>
      </c>
      <c r="G8" s="208" t="s">
        <v>44</v>
      </c>
      <c r="H8" s="224">
        <v>2.1</v>
      </c>
      <c r="I8" s="218" t="s">
        <v>304</v>
      </c>
      <c r="J8" s="351">
        <v>8000000</v>
      </c>
      <c r="K8" s="351">
        <v>4000000</v>
      </c>
      <c r="L8" s="352">
        <f t="shared" si="1"/>
        <v>4000000</v>
      </c>
      <c r="M8" s="214">
        <v>0.5</v>
      </c>
      <c r="N8" s="215"/>
      <c r="O8" s="215"/>
      <c r="P8" s="212"/>
      <c r="Q8" s="212"/>
      <c r="R8" s="212">
        <v>500000</v>
      </c>
      <c r="S8" s="212">
        <v>3500000</v>
      </c>
      <c r="T8" s="212"/>
      <c r="U8" s="212"/>
      <c r="V8" s="212"/>
      <c r="W8" s="212"/>
      <c r="X8" s="346" t="b">
        <v>1</v>
      </c>
      <c r="Y8" s="216">
        <f t="shared" si="0"/>
        <v>0.5</v>
      </c>
      <c r="Z8" s="348" t="b">
        <v>1</v>
      </c>
      <c r="AA8" s="348" t="b">
        <v>1</v>
      </c>
      <c r="AB8" s="324"/>
      <c r="AC8" s="325"/>
      <c r="AD8" s="326"/>
      <c r="AE8" s="324"/>
      <c r="AF8" s="324"/>
      <c r="AG8" s="324"/>
      <c r="AH8" s="324"/>
      <c r="AI8" s="324"/>
      <c r="AJ8" s="324"/>
      <c r="AK8" s="324"/>
      <c r="AL8" s="324"/>
      <c r="AM8" s="324"/>
      <c r="AN8" s="324"/>
      <c r="AO8" s="324"/>
      <c r="AP8" s="324"/>
      <c r="AQ8" s="324"/>
      <c r="AR8" s="324"/>
      <c r="AS8" s="324"/>
      <c r="AT8" s="324"/>
      <c r="AU8" s="324"/>
      <c r="AV8" s="324"/>
      <c r="AW8" s="324"/>
      <c r="AX8" s="324"/>
      <c r="AY8" s="324"/>
      <c r="AZ8" s="324"/>
      <c r="BA8" s="324"/>
      <c r="BB8" s="324"/>
      <c r="BC8" s="324"/>
      <c r="BD8" s="324"/>
    </row>
    <row r="9" spans="1:56" s="327" customFormat="1" ht="22.5">
      <c r="A9" s="208">
        <v>7</v>
      </c>
      <c r="B9" s="208" t="s">
        <v>318</v>
      </c>
      <c r="C9" s="208" t="s">
        <v>152</v>
      </c>
      <c r="D9" s="221" t="s">
        <v>311</v>
      </c>
      <c r="E9" s="209">
        <v>2475</v>
      </c>
      <c r="F9" s="350" t="s">
        <v>330</v>
      </c>
      <c r="G9" s="208" t="s">
        <v>44</v>
      </c>
      <c r="H9" s="224">
        <v>0.32</v>
      </c>
      <c r="I9" s="218" t="s">
        <v>340</v>
      </c>
      <c r="J9" s="351">
        <v>6303442</v>
      </c>
      <c r="K9" s="351">
        <v>3151721</v>
      </c>
      <c r="L9" s="352">
        <f t="shared" si="1"/>
        <v>3151721</v>
      </c>
      <c r="M9" s="214">
        <v>0.5</v>
      </c>
      <c r="N9" s="215"/>
      <c r="O9" s="215"/>
      <c r="P9" s="212"/>
      <c r="Q9" s="212"/>
      <c r="R9" s="212">
        <v>108500</v>
      </c>
      <c r="S9" s="212">
        <v>3043221</v>
      </c>
      <c r="T9" s="212"/>
      <c r="U9" s="212"/>
      <c r="V9" s="212"/>
      <c r="W9" s="212"/>
      <c r="X9" s="346" t="b">
        <v>1</v>
      </c>
      <c r="Y9" s="216">
        <f t="shared" si="0"/>
        <v>0.5</v>
      </c>
      <c r="Z9" s="348" t="b">
        <v>1</v>
      </c>
      <c r="AA9" s="348" t="b">
        <v>1</v>
      </c>
      <c r="AB9" s="324"/>
      <c r="AC9" s="325"/>
      <c r="AD9" s="326"/>
      <c r="AE9" s="324"/>
      <c r="AF9" s="324"/>
      <c r="AG9" s="324"/>
      <c r="AH9" s="324"/>
      <c r="AI9" s="324"/>
      <c r="AJ9" s="324"/>
      <c r="AK9" s="324"/>
      <c r="AL9" s="324"/>
      <c r="AM9" s="324"/>
      <c r="AN9" s="324"/>
      <c r="AO9" s="324"/>
      <c r="AP9" s="324"/>
      <c r="AQ9" s="324"/>
      <c r="AR9" s="324"/>
      <c r="AS9" s="324"/>
      <c r="AT9" s="324"/>
      <c r="AU9" s="324"/>
      <c r="AV9" s="324"/>
      <c r="AW9" s="324"/>
      <c r="AX9" s="324"/>
      <c r="AY9" s="324"/>
      <c r="AZ9" s="324"/>
      <c r="BA9" s="324"/>
      <c r="BB9" s="324"/>
      <c r="BC9" s="324"/>
      <c r="BD9" s="324"/>
    </row>
    <row r="10" spans="1:56" s="362" customFormat="1" ht="22.5">
      <c r="A10" s="208">
        <v>8</v>
      </c>
      <c r="B10" s="208" t="s">
        <v>319</v>
      </c>
      <c r="C10" s="360" t="s">
        <v>152</v>
      </c>
      <c r="D10" s="221" t="s">
        <v>254</v>
      </c>
      <c r="E10" s="209" t="s">
        <v>141</v>
      </c>
      <c r="F10" s="210" t="s">
        <v>331</v>
      </c>
      <c r="G10" s="208" t="s">
        <v>43</v>
      </c>
      <c r="H10" s="224">
        <v>3.125</v>
      </c>
      <c r="I10" s="234" t="s">
        <v>341</v>
      </c>
      <c r="J10" s="351">
        <v>22000000</v>
      </c>
      <c r="K10" s="351">
        <v>11000000</v>
      </c>
      <c r="L10" s="352">
        <f t="shared" si="1"/>
        <v>11000000</v>
      </c>
      <c r="M10" s="248">
        <v>0.5</v>
      </c>
      <c r="N10" s="215"/>
      <c r="O10" s="215"/>
      <c r="P10" s="215"/>
      <c r="Q10" s="212"/>
      <c r="R10" s="212">
        <v>125000</v>
      </c>
      <c r="S10" s="212">
        <v>5500000</v>
      </c>
      <c r="T10" s="212">
        <v>5375000</v>
      </c>
      <c r="U10" s="212"/>
      <c r="V10" s="212"/>
      <c r="W10" s="212"/>
      <c r="X10" s="346" t="b">
        <v>1</v>
      </c>
      <c r="Y10" s="216">
        <f t="shared" si="0"/>
        <v>0.5</v>
      </c>
      <c r="Z10" s="348" t="b">
        <v>1</v>
      </c>
      <c r="AA10" s="348" t="b">
        <v>1</v>
      </c>
      <c r="AB10" s="361"/>
      <c r="AC10" s="361"/>
      <c r="AD10" s="361"/>
      <c r="AE10" s="361"/>
      <c r="AF10" s="361"/>
      <c r="AG10" s="361"/>
      <c r="AH10" s="361"/>
      <c r="AI10" s="361"/>
      <c r="AJ10" s="361"/>
      <c r="AK10" s="361"/>
      <c r="AL10" s="361"/>
      <c r="AM10" s="361"/>
      <c r="AN10" s="361"/>
      <c r="AO10" s="361"/>
      <c r="AP10" s="361"/>
      <c r="AQ10" s="361"/>
      <c r="AR10" s="361"/>
      <c r="AS10" s="361"/>
      <c r="AT10" s="361"/>
      <c r="AU10" s="361"/>
      <c r="AV10" s="361"/>
      <c r="AW10" s="361"/>
      <c r="AX10" s="361"/>
      <c r="AY10" s="361"/>
      <c r="AZ10" s="361"/>
      <c r="BA10" s="361"/>
      <c r="BB10" s="361"/>
      <c r="BC10" s="361"/>
      <c r="BD10" s="361"/>
    </row>
    <row r="11" spans="1:56" s="168" customFormat="1" ht="22.5">
      <c r="A11" s="225">
        <v>9</v>
      </c>
      <c r="B11" s="225" t="s">
        <v>320</v>
      </c>
      <c r="C11" s="225" t="s">
        <v>296</v>
      </c>
      <c r="D11" s="236" t="s">
        <v>81</v>
      </c>
      <c r="E11" s="227" t="s">
        <v>140</v>
      </c>
      <c r="F11" s="226" t="s">
        <v>332</v>
      </c>
      <c r="G11" s="225" t="s">
        <v>44</v>
      </c>
      <c r="H11" s="228">
        <v>0.85</v>
      </c>
      <c r="I11" s="229" t="s">
        <v>300</v>
      </c>
      <c r="J11" s="289">
        <v>2715000</v>
      </c>
      <c r="K11" s="289">
        <v>1493250.0000000002</v>
      </c>
      <c r="L11" s="249">
        <f t="shared" si="1"/>
        <v>1221749.9999999998</v>
      </c>
      <c r="M11" s="232">
        <v>0.55000000000000004</v>
      </c>
      <c r="N11" s="230"/>
      <c r="O11" s="230"/>
      <c r="P11" s="222"/>
      <c r="Q11" s="251"/>
      <c r="R11" s="252">
        <v>1493250.0000000002</v>
      </c>
      <c r="S11" s="252"/>
      <c r="T11" s="252"/>
      <c r="U11" s="252"/>
      <c r="V11" s="253"/>
      <c r="W11" s="252"/>
      <c r="X11" s="346" t="b">
        <v>1</v>
      </c>
      <c r="Y11" s="216">
        <f t="shared" si="0"/>
        <v>0.55000000000000004</v>
      </c>
      <c r="Z11" s="348" t="b">
        <v>1</v>
      </c>
      <c r="AA11" s="348" t="b">
        <v>1</v>
      </c>
      <c r="AB11" s="323"/>
      <c r="AC11" s="323"/>
      <c r="AD11" s="323"/>
      <c r="AE11" s="323"/>
      <c r="AF11" s="323"/>
      <c r="AG11" s="323"/>
      <c r="AH11" s="323"/>
      <c r="AI11" s="323"/>
      <c r="AJ11" s="323"/>
      <c r="AK11" s="323"/>
      <c r="AL11" s="323"/>
      <c r="AM11" s="323"/>
      <c r="AN11" s="323"/>
      <c r="AO11" s="323"/>
      <c r="AP11" s="323"/>
      <c r="AQ11" s="323"/>
      <c r="AR11" s="323"/>
      <c r="AS11" s="323"/>
      <c r="AT11" s="323"/>
      <c r="AU11" s="323"/>
      <c r="AV11" s="323"/>
      <c r="AW11" s="323"/>
      <c r="AX11" s="323"/>
      <c r="AY11" s="323"/>
      <c r="AZ11" s="323"/>
      <c r="BA11" s="323"/>
      <c r="BB11" s="323"/>
      <c r="BC11" s="323"/>
      <c r="BD11" s="323"/>
    </row>
    <row r="12" spans="1:56" s="168" customFormat="1" ht="22.5">
      <c r="A12" s="225">
        <v>10</v>
      </c>
      <c r="B12" s="225" t="s">
        <v>321</v>
      </c>
      <c r="C12" s="225" t="s">
        <v>296</v>
      </c>
      <c r="D12" s="236" t="s">
        <v>255</v>
      </c>
      <c r="E12" s="227">
        <v>2412</v>
      </c>
      <c r="F12" s="226" t="s">
        <v>333</v>
      </c>
      <c r="G12" s="225" t="s">
        <v>44</v>
      </c>
      <c r="H12" s="228">
        <v>0.84</v>
      </c>
      <c r="I12" s="229" t="s">
        <v>342</v>
      </c>
      <c r="J12" s="290">
        <v>3000859</v>
      </c>
      <c r="K12" s="290">
        <v>1500429.5</v>
      </c>
      <c r="L12" s="249">
        <f t="shared" si="1"/>
        <v>1500429.5</v>
      </c>
      <c r="M12" s="232">
        <v>0.5</v>
      </c>
      <c r="N12" s="230"/>
      <c r="O12" s="230"/>
      <c r="P12" s="222"/>
      <c r="Q12" s="251"/>
      <c r="R12" s="252">
        <v>1500429.5</v>
      </c>
      <c r="S12" s="252"/>
      <c r="T12" s="252"/>
      <c r="U12" s="252"/>
      <c r="V12" s="253"/>
      <c r="W12" s="252"/>
      <c r="X12" s="346" t="b">
        <v>1</v>
      </c>
      <c r="Y12" s="216">
        <f t="shared" si="0"/>
        <v>0.5</v>
      </c>
      <c r="Z12" s="348" t="b">
        <v>1</v>
      </c>
      <c r="AA12" s="348" t="b">
        <v>1</v>
      </c>
      <c r="AB12" s="323"/>
      <c r="AC12" s="323"/>
      <c r="AD12" s="323"/>
      <c r="AE12" s="323"/>
      <c r="AF12" s="323"/>
      <c r="AG12" s="323"/>
      <c r="AH12" s="323"/>
      <c r="AI12" s="323"/>
      <c r="AJ12" s="323"/>
      <c r="AK12" s="323"/>
      <c r="AL12" s="323"/>
      <c r="AM12" s="323"/>
      <c r="AN12" s="323"/>
      <c r="AO12" s="323"/>
      <c r="AP12" s="323"/>
      <c r="AQ12" s="323"/>
      <c r="AR12" s="323"/>
      <c r="AS12" s="323"/>
      <c r="AT12" s="323"/>
      <c r="AU12" s="323"/>
      <c r="AV12" s="323"/>
      <c r="AW12" s="323"/>
      <c r="AX12" s="323"/>
      <c r="AY12" s="323"/>
      <c r="AZ12" s="323"/>
      <c r="BA12" s="323"/>
      <c r="BB12" s="323"/>
      <c r="BC12" s="323"/>
      <c r="BD12" s="323"/>
    </row>
    <row r="13" spans="1:56" s="97" customFormat="1" ht="22.5">
      <c r="A13" s="225">
        <v>11</v>
      </c>
      <c r="B13" s="225" t="s">
        <v>322</v>
      </c>
      <c r="C13" s="235" t="s">
        <v>296</v>
      </c>
      <c r="D13" s="236" t="s">
        <v>257</v>
      </c>
      <c r="E13" s="233" t="s">
        <v>137</v>
      </c>
      <c r="F13" s="226" t="s">
        <v>334</v>
      </c>
      <c r="G13" s="225" t="s">
        <v>44</v>
      </c>
      <c r="H13" s="228">
        <v>1.35</v>
      </c>
      <c r="I13" s="237" t="s">
        <v>343</v>
      </c>
      <c r="J13" s="289">
        <v>4200000</v>
      </c>
      <c r="K13" s="289">
        <v>2100000</v>
      </c>
      <c r="L13" s="249">
        <f t="shared" si="1"/>
        <v>2100000</v>
      </c>
      <c r="M13" s="254">
        <v>0.5</v>
      </c>
      <c r="N13" s="230"/>
      <c r="O13" s="230"/>
      <c r="P13" s="230"/>
      <c r="Q13" s="222"/>
      <c r="R13" s="222">
        <v>2100000</v>
      </c>
      <c r="S13" s="222"/>
      <c r="T13" s="222"/>
      <c r="U13" s="222"/>
      <c r="V13" s="222"/>
      <c r="W13" s="222"/>
      <c r="X13" s="346" t="b">
        <v>1</v>
      </c>
      <c r="Y13" s="216">
        <f t="shared" si="0"/>
        <v>0.5</v>
      </c>
      <c r="Z13" s="348" t="b">
        <v>1</v>
      </c>
      <c r="AA13" s="348" t="b">
        <v>1</v>
      </c>
      <c r="AB13" s="323"/>
      <c r="AC13" s="323"/>
      <c r="AD13" s="323"/>
      <c r="AE13" s="323"/>
      <c r="AF13" s="323"/>
      <c r="AG13" s="323"/>
      <c r="AH13" s="323"/>
      <c r="AI13" s="323"/>
      <c r="AJ13" s="323"/>
      <c r="AK13" s="323"/>
      <c r="AL13" s="323"/>
      <c r="AM13" s="323"/>
      <c r="AN13" s="323"/>
      <c r="AO13" s="323"/>
      <c r="AP13" s="323"/>
      <c r="AQ13" s="323"/>
      <c r="AR13" s="323"/>
      <c r="AS13" s="323"/>
      <c r="AT13" s="323"/>
      <c r="AU13" s="323"/>
      <c r="AV13" s="323"/>
      <c r="AW13" s="323"/>
      <c r="AX13" s="323"/>
      <c r="AY13" s="323"/>
      <c r="AZ13" s="323"/>
      <c r="BA13" s="323"/>
      <c r="BB13" s="323"/>
      <c r="BC13" s="323"/>
      <c r="BD13" s="323"/>
    </row>
    <row r="14" spans="1:56" s="97" customFormat="1" ht="22.5">
      <c r="A14" s="225">
        <v>12</v>
      </c>
      <c r="B14" s="225" t="s">
        <v>323</v>
      </c>
      <c r="C14" s="235" t="s">
        <v>296</v>
      </c>
      <c r="D14" s="236" t="s">
        <v>256</v>
      </c>
      <c r="E14" s="227" t="s">
        <v>138</v>
      </c>
      <c r="F14" s="226" t="s">
        <v>335</v>
      </c>
      <c r="G14" s="225" t="s">
        <v>44</v>
      </c>
      <c r="H14" s="228">
        <v>0.25600000000000001</v>
      </c>
      <c r="I14" s="237" t="s">
        <v>344</v>
      </c>
      <c r="J14" s="289">
        <v>1231010</v>
      </c>
      <c r="K14" s="289">
        <v>615505</v>
      </c>
      <c r="L14" s="249">
        <f t="shared" si="1"/>
        <v>615505</v>
      </c>
      <c r="M14" s="254">
        <v>0.5</v>
      </c>
      <c r="N14" s="230"/>
      <c r="O14" s="230"/>
      <c r="P14" s="230"/>
      <c r="Q14" s="222"/>
      <c r="R14" s="222">
        <v>615505</v>
      </c>
      <c r="S14" s="222"/>
      <c r="T14" s="222"/>
      <c r="U14" s="222"/>
      <c r="V14" s="222"/>
      <c r="W14" s="222"/>
      <c r="X14" s="346" t="b">
        <v>1</v>
      </c>
      <c r="Y14" s="216">
        <f t="shared" si="0"/>
        <v>0.5</v>
      </c>
      <c r="Z14" s="348" t="b">
        <v>1</v>
      </c>
      <c r="AA14" s="348" t="b">
        <v>1</v>
      </c>
      <c r="AB14" s="323"/>
      <c r="AC14" s="323"/>
      <c r="AD14" s="323"/>
      <c r="AE14" s="323"/>
      <c r="AF14" s="323"/>
      <c r="AG14" s="323"/>
      <c r="AH14" s="323"/>
      <c r="AI14" s="323"/>
      <c r="AJ14" s="323"/>
      <c r="AK14" s="323"/>
      <c r="AL14" s="323"/>
      <c r="AM14" s="323"/>
      <c r="AN14" s="323"/>
      <c r="AO14" s="323"/>
      <c r="AP14" s="323"/>
      <c r="AQ14" s="323"/>
      <c r="AR14" s="323"/>
      <c r="AS14" s="323"/>
      <c r="AT14" s="323"/>
      <c r="AU14" s="323"/>
      <c r="AV14" s="323"/>
      <c r="AW14" s="323"/>
      <c r="AX14" s="323"/>
      <c r="AY14" s="323"/>
      <c r="AZ14" s="323"/>
      <c r="BA14" s="323"/>
      <c r="BB14" s="323"/>
      <c r="BC14" s="323"/>
      <c r="BD14" s="323"/>
    </row>
    <row r="15" spans="1:56" s="97" customFormat="1" ht="22.5">
      <c r="A15" s="225">
        <v>13</v>
      </c>
      <c r="B15" s="225" t="s">
        <v>324</v>
      </c>
      <c r="C15" s="235" t="s">
        <v>296</v>
      </c>
      <c r="D15" s="236" t="s">
        <v>312</v>
      </c>
      <c r="E15" s="227">
        <v>2474</v>
      </c>
      <c r="F15" s="226" t="s">
        <v>336</v>
      </c>
      <c r="G15" s="225" t="s">
        <v>212</v>
      </c>
      <c r="H15" s="228">
        <v>0.55300000000000005</v>
      </c>
      <c r="I15" s="237" t="s">
        <v>345</v>
      </c>
      <c r="J15" s="289">
        <v>1421853</v>
      </c>
      <c r="K15" s="289">
        <v>710926.5</v>
      </c>
      <c r="L15" s="249">
        <f t="shared" si="1"/>
        <v>710926.5</v>
      </c>
      <c r="M15" s="254">
        <v>0.5</v>
      </c>
      <c r="N15" s="230"/>
      <c r="O15" s="230"/>
      <c r="P15" s="230"/>
      <c r="Q15" s="222"/>
      <c r="R15" s="222">
        <v>710926.5</v>
      </c>
      <c r="S15" s="222"/>
      <c r="T15" s="222"/>
      <c r="U15" s="222"/>
      <c r="V15" s="222"/>
      <c r="W15" s="222"/>
      <c r="X15" s="346" t="b">
        <v>1</v>
      </c>
      <c r="Y15" s="216">
        <f t="shared" si="0"/>
        <v>0.5</v>
      </c>
      <c r="Z15" s="348" t="b">
        <v>1</v>
      </c>
      <c r="AA15" s="348" t="b">
        <v>1</v>
      </c>
      <c r="AB15" s="323"/>
      <c r="AC15" s="323"/>
      <c r="AD15" s="323"/>
      <c r="AE15" s="323"/>
      <c r="AF15" s="323"/>
      <c r="AG15" s="323"/>
      <c r="AH15" s="323"/>
      <c r="AI15" s="323"/>
      <c r="AJ15" s="323"/>
      <c r="AK15" s="323"/>
      <c r="AL15" s="323"/>
      <c r="AM15" s="323"/>
      <c r="AN15" s="323"/>
      <c r="AO15" s="323"/>
      <c r="AP15" s="323"/>
      <c r="AQ15" s="323"/>
      <c r="AR15" s="323"/>
      <c r="AS15" s="323"/>
      <c r="AT15" s="323"/>
      <c r="AU15" s="323"/>
      <c r="AV15" s="323"/>
      <c r="AW15" s="323"/>
      <c r="AX15" s="323"/>
      <c r="AY15" s="323"/>
      <c r="AZ15" s="323"/>
      <c r="BA15" s="323"/>
      <c r="BB15" s="323"/>
      <c r="BC15" s="323"/>
      <c r="BD15" s="323"/>
    </row>
    <row r="16" spans="1:56" s="196" customFormat="1" ht="20.100000000000001" customHeight="1">
      <c r="A16" s="409" t="s">
        <v>41</v>
      </c>
      <c r="B16" s="409"/>
      <c r="C16" s="409"/>
      <c r="D16" s="409"/>
      <c r="E16" s="409"/>
      <c r="F16" s="409"/>
      <c r="G16" s="409"/>
      <c r="H16" s="238">
        <f>SUM(H3:H15)</f>
        <v>15.755000000000001</v>
      </c>
      <c r="I16" s="255" t="s">
        <v>14</v>
      </c>
      <c r="J16" s="256">
        <f>SUM(J3:J15)</f>
        <v>95228570</v>
      </c>
      <c r="K16" s="257">
        <f>SUM(K3:K15)</f>
        <v>48805510.799999997</v>
      </c>
      <c r="L16" s="257">
        <f>SUM(L3:L15)</f>
        <v>46423059.200000003</v>
      </c>
      <c r="M16" s="239" t="s">
        <v>14</v>
      </c>
      <c r="N16" s="258">
        <f t="shared" ref="N16:W16" si="2">SUM(N3:N15)</f>
        <v>0</v>
      </c>
      <c r="O16" s="258">
        <f t="shared" si="2"/>
        <v>0</v>
      </c>
      <c r="P16" s="258">
        <f t="shared" si="2"/>
        <v>0</v>
      </c>
      <c r="Q16" s="258">
        <f t="shared" si="2"/>
        <v>0</v>
      </c>
      <c r="R16" s="258">
        <f t="shared" si="2"/>
        <v>25769399.300000001</v>
      </c>
      <c r="S16" s="258">
        <f t="shared" si="2"/>
        <v>17661111.5</v>
      </c>
      <c r="T16" s="258">
        <f t="shared" si="2"/>
        <v>5375000</v>
      </c>
      <c r="U16" s="258">
        <f t="shared" si="2"/>
        <v>0</v>
      </c>
      <c r="V16" s="258">
        <f t="shared" si="2"/>
        <v>0</v>
      </c>
      <c r="W16" s="258">
        <f t="shared" si="2"/>
        <v>0</v>
      </c>
      <c r="X16" s="297"/>
      <c r="Y16" s="297"/>
      <c r="Z16" s="297"/>
      <c r="AA16" s="297"/>
      <c r="AB16" s="139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  <c r="BB16" s="138"/>
      <c r="BC16" s="138"/>
      <c r="BD16" s="138"/>
    </row>
    <row r="17" spans="1:56" s="196" customFormat="1" ht="20.100000000000001" customHeight="1">
      <c r="A17" s="409" t="s">
        <v>35</v>
      </c>
      <c r="B17" s="409"/>
      <c r="C17" s="409"/>
      <c r="D17" s="409"/>
      <c r="E17" s="409"/>
      <c r="F17" s="409"/>
      <c r="G17" s="409"/>
      <c r="H17" s="238">
        <f>SUMIF($C$3:$C$15,"N",H3:H15)</f>
        <v>9.3390000000000004</v>
      </c>
      <c r="I17" s="255" t="s">
        <v>14</v>
      </c>
      <c r="J17" s="256">
        <f>SUMIF($C$3:$C$15,"N",J3:J15)</f>
        <v>42689347</v>
      </c>
      <c r="K17" s="257">
        <f>SUMIF($C$3:$C$15,"N",K3:K15)</f>
        <v>22535899.300000001</v>
      </c>
      <c r="L17" s="257">
        <f>SUMIF($C$3:$C$15,"N",L3:L15)</f>
        <v>20153447.699999999</v>
      </c>
      <c r="M17" s="239" t="s">
        <v>14</v>
      </c>
      <c r="N17" s="258">
        <f t="shared" ref="N17:W17" si="3">SUMIF($C$3:$C$15,"N",N3:N15)</f>
        <v>0</v>
      </c>
      <c r="O17" s="258">
        <f t="shared" si="3"/>
        <v>0</v>
      </c>
      <c r="P17" s="258">
        <f t="shared" si="3"/>
        <v>0</v>
      </c>
      <c r="Q17" s="258">
        <f t="shared" si="3"/>
        <v>0</v>
      </c>
      <c r="R17" s="258">
        <f t="shared" si="3"/>
        <v>22535899.300000001</v>
      </c>
      <c r="S17" s="258">
        <f t="shared" si="3"/>
        <v>0</v>
      </c>
      <c r="T17" s="258">
        <f t="shared" si="3"/>
        <v>0</v>
      </c>
      <c r="U17" s="258">
        <f t="shared" si="3"/>
        <v>0</v>
      </c>
      <c r="V17" s="258">
        <f t="shared" si="3"/>
        <v>0</v>
      </c>
      <c r="W17" s="258">
        <f t="shared" si="3"/>
        <v>0</v>
      </c>
      <c r="X17" s="297"/>
      <c r="Y17" s="297"/>
      <c r="Z17" s="297"/>
      <c r="AA17" s="297"/>
      <c r="AB17" s="139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  <c r="AW17" s="138"/>
      <c r="AX17" s="138"/>
      <c r="AY17" s="138"/>
      <c r="AZ17" s="138"/>
      <c r="BA17" s="138"/>
      <c r="BB17" s="138"/>
      <c r="BC17" s="138"/>
      <c r="BD17" s="138"/>
    </row>
    <row r="18" spans="1:56" s="196" customFormat="1" ht="20.100000000000001" customHeight="1">
      <c r="A18" s="414" t="s">
        <v>36</v>
      </c>
      <c r="B18" s="414"/>
      <c r="C18" s="414"/>
      <c r="D18" s="414"/>
      <c r="E18" s="414"/>
      <c r="F18" s="414"/>
      <c r="G18" s="414"/>
      <c r="H18" s="241">
        <f>SUMIF($C$3:$C$15,"W",H3:H15)</f>
        <v>6.4160000000000004</v>
      </c>
      <c r="I18" s="305" t="s">
        <v>14</v>
      </c>
      <c r="J18" s="259">
        <f>SUMIF($C$3:$C$15,"W",J3:J15)</f>
        <v>52539223</v>
      </c>
      <c r="K18" s="213">
        <f>SUMIF($C$3:$C$15,"W",K3:K15)</f>
        <v>26269611.5</v>
      </c>
      <c r="L18" s="213">
        <f>SUMIF($C$3:$C$15,"W",L3:L15)</f>
        <v>26269611.5</v>
      </c>
      <c r="M18" s="242" t="s">
        <v>14</v>
      </c>
      <c r="N18" s="260">
        <f t="shared" ref="N18:W18" si="4">SUMIF($C$3:$C$15,"W",N3:N15)</f>
        <v>0</v>
      </c>
      <c r="O18" s="260">
        <f t="shared" si="4"/>
        <v>0</v>
      </c>
      <c r="P18" s="260">
        <f t="shared" si="4"/>
        <v>0</v>
      </c>
      <c r="Q18" s="260">
        <f t="shared" si="4"/>
        <v>0</v>
      </c>
      <c r="R18" s="260">
        <f t="shared" si="4"/>
        <v>3233500</v>
      </c>
      <c r="S18" s="260">
        <f t="shared" si="4"/>
        <v>17661111.5</v>
      </c>
      <c r="T18" s="260">
        <f t="shared" si="4"/>
        <v>5375000</v>
      </c>
      <c r="U18" s="260">
        <f t="shared" si="4"/>
        <v>0</v>
      </c>
      <c r="V18" s="260">
        <f t="shared" si="4"/>
        <v>0</v>
      </c>
      <c r="W18" s="260">
        <f t="shared" si="4"/>
        <v>0</v>
      </c>
      <c r="X18" s="297"/>
      <c r="Y18" s="297"/>
      <c r="Z18" s="297"/>
      <c r="AA18" s="297"/>
      <c r="AB18" s="139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  <c r="AW18" s="138"/>
      <c r="AX18" s="138"/>
      <c r="AY18" s="138"/>
      <c r="AZ18" s="138"/>
      <c r="BA18" s="138"/>
      <c r="BB18" s="138"/>
      <c r="BC18" s="138"/>
      <c r="BD18" s="138"/>
    </row>
    <row r="19" spans="1:56" s="92" customFormat="1">
      <c r="A19" s="164"/>
      <c r="B19" s="96"/>
      <c r="C19" s="96"/>
      <c r="D19" s="96"/>
      <c r="E19" s="96"/>
      <c r="G19" s="96"/>
      <c r="I19" s="96"/>
      <c r="J19" s="292"/>
      <c r="K19" s="292"/>
      <c r="L19" s="292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  <c r="BC19" s="139"/>
      <c r="BD19" s="139"/>
    </row>
    <row r="20" spans="1:56">
      <c r="A20" s="109" t="s">
        <v>22</v>
      </c>
      <c r="M20" s="166"/>
      <c r="W20" s="18"/>
      <c r="X20" s="139"/>
      <c r="Y20" s="139"/>
      <c r="Z20" s="139"/>
      <c r="AA20" s="139"/>
    </row>
    <row r="21" spans="1:56">
      <c r="A21" s="110" t="s">
        <v>23</v>
      </c>
      <c r="M21" s="166"/>
      <c r="O21" s="147"/>
      <c r="P21" s="147"/>
      <c r="W21" s="18"/>
    </row>
    <row r="22" spans="1:56">
      <c r="A22" s="109" t="s">
        <v>32</v>
      </c>
      <c r="W22" s="18"/>
    </row>
    <row r="23" spans="1:56" s="139" customFormat="1">
      <c r="J23" s="296"/>
      <c r="K23" s="296"/>
      <c r="L23" s="296"/>
    </row>
    <row r="24" spans="1:56" s="139" customFormat="1">
      <c r="J24" s="296"/>
      <c r="K24" s="296"/>
      <c r="L24" s="296"/>
    </row>
    <row r="25" spans="1:56" s="139" customFormat="1">
      <c r="J25" s="296"/>
      <c r="K25" s="296"/>
      <c r="L25" s="296"/>
    </row>
    <row r="26" spans="1:56" s="139" customFormat="1">
      <c r="J26" s="296"/>
      <c r="K26" s="296"/>
      <c r="L26" s="296"/>
    </row>
    <row r="27" spans="1:56" s="139" customFormat="1">
      <c r="J27" s="296"/>
      <c r="K27" s="296"/>
      <c r="L27" s="296"/>
    </row>
    <row r="28" spans="1:56" s="139" customFormat="1">
      <c r="J28" s="296"/>
      <c r="K28" s="296"/>
      <c r="L28" s="296"/>
    </row>
    <row r="29" spans="1:56" s="139" customFormat="1">
      <c r="J29" s="296"/>
      <c r="K29" s="296"/>
      <c r="L29" s="296"/>
    </row>
    <row r="30" spans="1:56" s="139" customFormat="1">
      <c r="J30" s="296"/>
      <c r="K30" s="296"/>
      <c r="L30" s="296"/>
    </row>
    <row r="31" spans="1:56" s="139" customFormat="1">
      <c r="J31" s="296"/>
      <c r="K31" s="296"/>
      <c r="L31" s="296"/>
    </row>
    <row r="32" spans="1:56" s="139" customFormat="1">
      <c r="J32" s="296"/>
      <c r="K32" s="296"/>
      <c r="L32" s="296"/>
    </row>
    <row r="33" spans="10:12" s="139" customFormat="1">
      <c r="J33" s="296"/>
      <c r="K33" s="296"/>
      <c r="L33" s="296"/>
    </row>
    <row r="34" spans="10:12" s="139" customFormat="1">
      <c r="J34" s="296"/>
      <c r="K34" s="296"/>
      <c r="L34" s="296"/>
    </row>
    <row r="35" spans="10:12" s="139" customFormat="1">
      <c r="J35" s="296"/>
      <c r="K35" s="296"/>
      <c r="L35" s="296"/>
    </row>
    <row r="36" spans="10:12" s="139" customFormat="1">
      <c r="J36" s="296"/>
      <c r="K36" s="296"/>
      <c r="L36" s="296"/>
    </row>
    <row r="37" spans="10:12" s="139" customFormat="1">
      <c r="J37" s="296"/>
      <c r="K37" s="296"/>
      <c r="L37" s="296"/>
    </row>
    <row r="38" spans="10:12" s="139" customFormat="1">
      <c r="J38" s="296"/>
      <c r="K38" s="296"/>
      <c r="L38" s="296"/>
    </row>
    <row r="39" spans="10:12" s="139" customFormat="1">
      <c r="J39" s="296"/>
      <c r="K39" s="296"/>
      <c r="L39" s="296"/>
    </row>
    <row r="40" spans="10:12" s="139" customFormat="1">
      <c r="J40" s="296"/>
      <c r="K40" s="296"/>
      <c r="L40" s="296"/>
    </row>
    <row r="41" spans="10:12" s="139" customFormat="1">
      <c r="J41" s="296"/>
      <c r="K41" s="296"/>
      <c r="L41" s="296"/>
    </row>
    <row r="42" spans="10:12" s="139" customFormat="1">
      <c r="J42" s="296"/>
      <c r="K42" s="296"/>
      <c r="L42" s="296"/>
    </row>
    <row r="43" spans="10:12" s="139" customFormat="1">
      <c r="J43" s="296"/>
      <c r="K43" s="296"/>
      <c r="L43" s="296"/>
    </row>
    <row r="44" spans="10:12" s="139" customFormat="1">
      <c r="J44" s="296"/>
      <c r="K44" s="296"/>
      <c r="L44" s="296"/>
    </row>
    <row r="45" spans="10:12" s="139" customFormat="1">
      <c r="J45" s="296"/>
      <c r="K45" s="296"/>
      <c r="L45" s="296"/>
    </row>
    <row r="46" spans="10:12" s="139" customFormat="1">
      <c r="J46" s="296"/>
      <c r="K46" s="296"/>
      <c r="L46" s="296"/>
    </row>
    <row r="47" spans="10:12" s="139" customFormat="1">
      <c r="J47" s="296"/>
      <c r="K47" s="296"/>
      <c r="L47" s="296"/>
    </row>
    <row r="48" spans="10:12" s="139" customFormat="1">
      <c r="J48" s="296"/>
      <c r="K48" s="296"/>
      <c r="L48" s="296"/>
    </row>
    <row r="49" spans="10:12" s="139" customFormat="1">
      <c r="J49" s="296"/>
      <c r="K49" s="296"/>
      <c r="L49" s="296"/>
    </row>
    <row r="50" spans="10:12" s="139" customFormat="1">
      <c r="J50" s="296"/>
      <c r="K50" s="296"/>
      <c r="L50" s="296"/>
    </row>
    <row r="51" spans="10:12" s="139" customFormat="1">
      <c r="J51" s="296"/>
      <c r="K51" s="296"/>
      <c r="L51" s="296"/>
    </row>
    <row r="52" spans="10:12" s="139" customFormat="1">
      <c r="J52" s="296"/>
      <c r="K52" s="296"/>
      <c r="L52" s="296"/>
    </row>
    <row r="53" spans="10:12" s="139" customFormat="1">
      <c r="J53" s="296"/>
      <c r="K53" s="296"/>
      <c r="L53" s="296"/>
    </row>
    <row r="54" spans="10:12" s="139" customFormat="1">
      <c r="J54" s="296"/>
      <c r="K54" s="296"/>
      <c r="L54" s="296"/>
    </row>
    <row r="55" spans="10:12" s="139" customFormat="1">
      <c r="J55" s="296"/>
      <c r="K55" s="296"/>
      <c r="L55" s="296"/>
    </row>
    <row r="56" spans="10:12" s="139" customFormat="1">
      <c r="J56" s="296"/>
      <c r="K56" s="296"/>
      <c r="L56" s="296"/>
    </row>
    <row r="57" spans="10:12" s="139" customFormat="1">
      <c r="J57" s="296"/>
      <c r="K57" s="296"/>
      <c r="L57" s="296"/>
    </row>
    <row r="58" spans="10:12" s="139" customFormat="1">
      <c r="J58" s="296"/>
      <c r="K58" s="296"/>
      <c r="L58" s="296"/>
    </row>
    <row r="59" spans="10:12" s="139" customFormat="1">
      <c r="J59" s="296"/>
      <c r="K59" s="296"/>
      <c r="L59" s="296"/>
    </row>
    <row r="60" spans="10:12" s="139" customFormat="1">
      <c r="J60" s="296"/>
      <c r="K60" s="296"/>
      <c r="L60" s="296"/>
    </row>
    <row r="61" spans="10:12" s="139" customFormat="1">
      <c r="J61" s="296"/>
      <c r="K61" s="296"/>
      <c r="L61" s="296"/>
    </row>
    <row r="62" spans="10:12" s="139" customFormat="1">
      <c r="J62" s="296"/>
      <c r="K62" s="296"/>
      <c r="L62" s="296"/>
    </row>
    <row r="63" spans="10:12" s="139" customFormat="1">
      <c r="J63" s="296"/>
      <c r="K63" s="296"/>
      <c r="L63" s="296"/>
    </row>
    <row r="64" spans="10:12" s="139" customFormat="1">
      <c r="J64" s="296"/>
      <c r="K64" s="296"/>
      <c r="L64" s="296"/>
    </row>
    <row r="65" spans="10:12" s="139" customFormat="1">
      <c r="J65" s="296"/>
      <c r="K65" s="296"/>
      <c r="L65" s="296"/>
    </row>
    <row r="66" spans="10:12" s="139" customFormat="1">
      <c r="J66" s="296"/>
      <c r="K66" s="296"/>
      <c r="L66" s="296"/>
    </row>
    <row r="67" spans="10:12" s="139" customFormat="1">
      <c r="J67" s="296"/>
      <c r="K67" s="296"/>
      <c r="L67" s="296"/>
    </row>
    <row r="68" spans="10:12" s="139" customFormat="1">
      <c r="J68" s="296"/>
      <c r="K68" s="296"/>
      <c r="L68" s="296"/>
    </row>
    <row r="69" spans="10:12" s="139" customFormat="1">
      <c r="J69" s="296"/>
      <c r="K69" s="296"/>
      <c r="L69" s="296"/>
    </row>
    <row r="70" spans="10:12" s="139" customFormat="1">
      <c r="J70" s="296"/>
      <c r="K70" s="296"/>
      <c r="L70" s="296"/>
    </row>
    <row r="71" spans="10:12" s="139" customFormat="1">
      <c r="J71" s="296"/>
      <c r="K71" s="296"/>
      <c r="L71" s="296"/>
    </row>
    <row r="72" spans="10:12" s="139" customFormat="1">
      <c r="J72" s="296"/>
      <c r="K72" s="296"/>
      <c r="L72" s="296"/>
    </row>
    <row r="73" spans="10:12" s="139" customFormat="1">
      <c r="J73" s="296"/>
      <c r="K73" s="296"/>
      <c r="L73" s="296"/>
    </row>
    <row r="74" spans="10:12" s="139" customFormat="1">
      <c r="J74" s="296"/>
      <c r="K74" s="296"/>
      <c r="L74" s="296"/>
    </row>
    <row r="75" spans="10:12" s="139" customFormat="1">
      <c r="J75" s="296"/>
      <c r="K75" s="296"/>
      <c r="L75" s="296"/>
    </row>
    <row r="76" spans="10:12" s="139" customFormat="1">
      <c r="J76" s="296"/>
      <c r="K76" s="296"/>
      <c r="L76" s="296"/>
    </row>
    <row r="77" spans="10:12" s="139" customFormat="1">
      <c r="J77" s="296"/>
      <c r="K77" s="296"/>
      <c r="L77" s="296"/>
    </row>
    <row r="78" spans="10:12" s="139" customFormat="1">
      <c r="J78" s="296"/>
      <c r="K78" s="296"/>
      <c r="L78" s="296"/>
    </row>
    <row r="79" spans="10:12" s="139" customFormat="1">
      <c r="J79" s="296"/>
      <c r="K79" s="296"/>
      <c r="L79" s="296"/>
    </row>
    <row r="80" spans="10:12" s="139" customFormat="1">
      <c r="J80" s="296"/>
      <c r="K80" s="296"/>
      <c r="L80" s="296"/>
    </row>
    <row r="81" spans="10:12" s="139" customFormat="1">
      <c r="J81" s="296"/>
      <c r="K81" s="296"/>
      <c r="L81" s="296"/>
    </row>
    <row r="82" spans="10:12" s="139" customFormat="1">
      <c r="J82" s="296"/>
      <c r="K82" s="296"/>
      <c r="L82" s="296"/>
    </row>
    <row r="83" spans="10:12" s="139" customFormat="1">
      <c r="J83" s="296"/>
      <c r="K83" s="296"/>
      <c r="L83" s="296"/>
    </row>
    <row r="84" spans="10:12" s="139" customFormat="1">
      <c r="J84" s="296"/>
      <c r="K84" s="296"/>
      <c r="L84" s="296"/>
    </row>
    <row r="85" spans="10:12" s="139" customFormat="1">
      <c r="J85" s="296"/>
      <c r="K85" s="296"/>
      <c r="L85" s="296"/>
    </row>
    <row r="86" spans="10:12" s="139" customFormat="1">
      <c r="J86" s="296"/>
      <c r="K86" s="296"/>
      <c r="L86" s="296"/>
    </row>
    <row r="87" spans="10:12" s="139" customFormat="1">
      <c r="J87" s="296"/>
      <c r="K87" s="296"/>
      <c r="L87" s="296"/>
    </row>
    <row r="88" spans="10:12" s="139" customFormat="1">
      <c r="J88" s="296"/>
      <c r="K88" s="296"/>
      <c r="L88" s="296"/>
    </row>
    <row r="89" spans="10:12" s="139" customFormat="1">
      <c r="J89" s="296"/>
      <c r="K89" s="296"/>
      <c r="L89" s="296"/>
    </row>
    <row r="90" spans="10:12" s="139" customFormat="1">
      <c r="J90" s="296"/>
      <c r="K90" s="296"/>
      <c r="L90" s="296"/>
    </row>
    <row r="91" spans="10:12" s="139" customFormat="1">
      <c r="J91" s="296"/>
      <c r="K91" s="296"/>
      <c r="L91" s="296"/>
    </row>
    <row r="92" spans="10:12" s="139" customFormat="1">
      <c r="J92" s="296"/>
      <c r="K92" s="296"/>
      <c r="L92" s="296"/>
    </row>
    <row r="93" spans="10:12" s="139" customFormat="1">
      <c r="J93" s="296"/>
      <c r="K93" s="296"/>
      <c r="L93" s="296"/>
    </row>
    <row r="94" spans="10:12" s="139" customFormat="1">
      <c r="J94" s="296"/>
      <c r="K94" s="296"/>
      <c r="L94" s="296"/>
    </row>
    <row r="95" spans="10:12" s="139" customFormat="1">
      <c r="J95" s="296"/>
      <c r="K95" s="296"/>
      <c r="L95" s="296"/>
    </row>
    <row r="96" spans="10:12" s="139" customFormat="1">
      <c r="J96" s="296"/>
      <c r="K96" s="296"/>
      <c r="L96" s="296"/>
    </row>
    <row r="97" spans="10:12" s="139" customFormat="1">
      <c r="J97" s="296"/>
      <c r="K97" s="296"/>
      <c r="L97" s="296"/>
    </row>
    <row r="98" spans="10:12" s="139" customFormat="1">
      <c r="J98" s="296"/>
      <c r="K98" s="296"/>
      <c r="L98" s="296"/>
    </row>
    <row r="99" spans="10:12" s="139" customFormat="1">
      <c r="J99" s="296"/>
      <c r="K99" s="296"/>
      <c r="L99" s="296"/>
    </row>
    <row r="100" spans="10:12" s="139" customFormat="1">
      <c r="J100" s="296"/>
      <c r="K100" s="296"/>
      <c r="L100" s="296"/>
    </row>
    <row r="101" spans="10:12" s="139" customFormat="1">
      <c r="J101" s="296"/>
      <c r="K101" s="296"/>
      <c r="L101" s="296"/>
    </row>
    <row r="102" spans="10:12" s="139" customFormat="1">
      <c r="J102" s="296"/>
      <c r="K102" s="296"/>
      <c r="L102" s="296"/>
    </row>
    <row r="103" spans="10:12" s="139" customFormat="1">
      <c r="J103" s="296"/>
      <c r="K103" s="296"/>
      <c r="L103" s="296"/>
    </row>
    <row r="104" spans="10:12" s="139" customFormat="1">
      <c r="J104" s="296"/>
      <c r="K104" s="296"/>
      <c r="L104" s="296"/>
    </row>
    <row r="105" spans="10:12" s="139" customFormat="1">
      <c r="J105" s="296"/>
      <c r="K105" s="296"/>
      <c r="L105" s="296"/>
    </row>
    <row r="106" spans="10:12" s="139" customFormat="1">
      <c r="J106" s="296"/>
      <c r="K106" s="296"/>
      <c r="L106" s="296"/>
    </row>
    <row r="107" spans="10:12" s="139" customFormat="1">
      <c r="J107" s="296"/>
      <c r="K107" s="296"/>
      <c r="L107" s="296"/>
    </row>
    <row r="108" spans="10:12" s="139" customFormat="1">
      <c r="J108" s="296"/>
      <c r="K108" s="296"/>
      <c r="L108" s="296"/>
    </row>
    <row r="109" spans="10:12" s="139" customFormat="1">
      <c r="J109" s="296"/>
      <c r="K109" s="296"/>
      <c r="L109" s="296"/>
    </row>
    <row r="110" spans="10:12" s="139" customFormat="1">
      <c r="J110" s="296"/>
      <c r="K110" s="296"/>
      <c r="L110" s="296"/>
    </row>
    <row r="111" spans="10:12" s="139" customFormat="1">
      <c r="J111" s="296"/>
      <c r="K111" s="296"/>
      <c r="L111" s="296"/>
    </row>
    <row r="112" spans="10:12" s="139" customFormat="1">
      <c r="J112" s="296"/>
      <c r="K112" s="296"/>
      <c r="L112" s="296"/>
    </row>
    <row r="113" spans="10:12" s="139" customFormat="1">
      <c r="J113" s="296"/>
      <c r="K113" s="296"/>
      <c r="L113" s="296"/>
    </row>
    <row r="114" spans="10:12" s="139" customFormat="1">
      <c r="J114" s="296"/>
      <c r="K114" s="296"/>
      <c r="L114" s="296"/>
    </row>
    <row r="115" spans="10:12" s="139" customFormat="1">
      <c r="J115" s="296"/>
      <c r="K115" s="296"/>
      <c r="L115" s="296"/>
    </row>
    <row r="116" spans="10:12" s="139" customFormat="1">
      <c r="J116" s="296"/>
      <c r="K116" s="296"/>
      <c r="L116" s="296"/>
    </row>
    <row r="117" spans="10:12" s="139" customFormat="1">
      <c r="J117" s="296"/>
      <c r="K117" s="296"/>
      <c r="L117" s="296"/>
    </row>
    <row r="118" spans="10:12" s="139" customFormat="1">
      <c r="J118" s="296"/>
      <c r="K118" s="296"/>
      <c r="L118" s="296"/>
    </row>
    <row r="119" spans="10:12" s="139" customFormat="1">
      <c r="J119" s="296"/>
      <c r="K119" s="296"/>
      <c r="L119" s="296"/>
    </row>
    <row r="120" spans="10:12" s="139" customFormat="1">
      <c r="J120" s="296"/>
      <c r="K120" s="296"/>
      <c r="L120" s="296"/>
    </row>
    <row r="121" spans="10:12" s="139" customFormat="1">
      <c r="J121" s="296"/>
      <c r="K121" s="296"/>
      <c r="L121" s="296"/>
    </row>
    <row r="122" spans="10:12" s="139" customFormat="1">
      <c r="J122" s="296"/>
      <c r="K122" s="296"/>
      <c r="L122" s="296"/>
    </row>
    <row r="123" spans="10:12" s="139" customFormat="1">
      <c r="J123" s="296"/>
      <c r="K123" s="296"/>
      <c r="L123" s="296"/>
    </row>
    <row r="124" spans="10:12" s="139" customFormat="1">
      <c r="J124" s="296"/>
      <c r="K124" s="296"/>
      <c r="L124" s="296"/>
    </row>
    <row r="125" spans="10:12" s="139" customFormat="1">
      <c r="J125" s="296"/>
      <c r="K125" s="296"/>
      <c r="L125" s="296"/>
    </row>
    <row r="126" spans="10:12" s="139" customFormat="1">
      <c r="J126" s="296"/>
      <c r="K126" s="296"/>
      <c r="L126" s="296"/>
    </row>
    <row r="127" spans="10:12" s="139" customFormat="1">
      <c r="J127" s="296"/>
      <c r="K127" s="296"/>
      <c r="L127" s="296"/>
    </row>
    <row r="128" spans="10:12" s="139" customFormat="1">
      <c r="J128" s="296"/>
      <c r="K128" s="296"/>
      <c r="L128" s="296"/>
    </row>
    <row r="129" spans="10:12" s="139" customFormat="1">
      <c r="J129" s="296"/>
      <c r="K129" s="296"/>
      <c r="L129" s="296"/>
    </row>
    <row r="130" spans="10:12" s="139" customFormat="1">
      <c r="J130" s="296"/>
      <c r="K130" s="296"/>
      <c r="L130" s="296"/>
    </row>
    <row r="131" spans="10:12" s="139" customFormat="1">
      <c r="J131" s="296"/>
      <c r="K131" s="296"/>
      <c r="L131" s="296"/>
    </row>
    <row r="132" spans="10:12" s="139" customFormat="1">
      <c r="J132" s="296"/>
      <c r="K132" s="296"/>
      <c r="L132" s="296"/>
    </row>
    <row r="133" spans="10:12" s="139" customFormat="1">
      <c r="J133" s="296"/>
      <c r="K133" s="296"/>
      <c r="L133" s="296"/>
    </row>
    <row r="134" spans="10:12" s="139" customFormat="1">
      <c r="J134" s="296"/>
      <c r="K134" s="296"/>
      <c r="L134" s="296"/>
    </row>
    <row r="135" spans="10:12" s="139" customFormat="1">
      <c r="J135" s="296"/>
      <c r="K135" s="296"/>
      <c r="L135" s="296"/>
    </row>
    <row r="136" spans="10:12" s="139" customFormat="1">
      <c r="J136" s="296"/>
      <c r="K136" s="296"/>
      <c r="L136" s="296"/>
    </row>
    <row r="137" spans="10:12" s="139" customFormat="1">
      <c r="J137" s="296"/>
      <c r="K137" s="296"/>
      <c r="L137" s="296"/>
    </row>
    <row r="138" spans="10:12" s="139" customFormat="1">
      <c r="J138" s="296"/>
      <c r="K138" s="296"/>
      <c r="L138" s="296"/>
    </row>
    <row r="139" spans="10:12" s="139" customFormat="1">
      <c r="J139" s="296"/>
      <c r="K139" s="296"/>
      <c r="L139" s="296"/>
    </row>
    <row r="140" spans="10:12" s="139" customFormat="1">
      <c r="J140" s="296"/>
      <c r="K140" s="296"/>
      <c r="L140" s="296"/>
    </row>
    <row r="141" spans="10:12" s="139" customFormat="1">
      <c r="J141" s="296"/>
      <c r="K141" s="296"/>
      <c r="L141" s="296"/>
    </row>
    <row r="142" spans="10:12" s="139" customFormat="1">
      <c r="J142" s="296"/>
      <c r="K142" s="296"/>
      <c r="L142" s="296"/>
    </row>
    <row r="143" spans="10:12" s="139" customFormat="1">
      <c r="J143" s="296"/>
      <c r="K143" s="296"/>
      <c r="L143" s="296"/>
    </row>
    <row r="144" spans="10:12" s="139" customFormat="1">
      <c r="J144" s="296"/>
      <c r="K144" s="296"/>
      <c r="L144" s="296"/>
    </row>
    <row r="145" spans="10:12" s="139" customFormat="1">
      <c r="J145" s="296"/>
      <c r="K145" s="296"/>
      <c r="L145" s="296"/>
    </row>
    <row r="146" spans="10:12" s="139" customFormat="1">
      <c r="J146" s="296"/>
      <c r="K146" s="296"/>
      <c r="L146" s="296"/>
    </row>
    <row r="147" spans="10:12" s="139" customFormat="1">
      <c r="J147" s="296"/>
      <c r="K147" s="296"/>
      <c r="L147" s="296"/>
    </row>
    <row r="148" spans="10:12" s="139" customFormat="1">
      <c r="J148" s="296"/>
      <c r="K148" s="296"/>
      <c r="L148" s="296"/>
    </row>
    <row r="149" spans="10:12" s="139" customFormat="1">
      <c r="J149" s="296"/>
      <c r="K149" s="296"/>
      <c r="L149" s="296"/>
    </row>
    <row r="150" spans="10:12" s="139" customFormat="1">
      <c r="J150" s="296"/>
      <c r="K150" s="296"/>
      <c r="L150" s="296"/>
    </row>
    <row r="151" spans="10:12" s="139" customFormat="1">
      <c r="J151" s="296"/>
      <c r="K151" s="296"/>
      <c r="L151" s="296"/>
    </row>
    <row r="152" spans="10:12" s="139" customFormat="1">
      <c r="J152" s="296"/>
      <c r="K152" s="296"/>
      <c r="L152" s="296"/>
    </row>
    <row r="153" spans="10:12" s="139" customFormat="1">
      <c r="J153" s="296"/>
      <c r="K153" s="296"/>
      <c r="L153" s="296"/>
    </row>
    <row r="154" spans="10:12" s="139" customFormat="1">
      <c r="J154" s="296"/>
      <c r="K154" s="296"/>
      <c r="L154" s="296"/>
    </row>
    <row r="155" spans="10:12" s="139" customFormat="1">
      <c r="J155" s="296"/>
      <c r="K155" s="296"/>
      <c r="L155" s="296"/>
    </row>
    <row r="156" spans="10:12" s="139" customFormat="1">
      <c r="J156" s="296"/>
      <c r="K156" s="296"/>
      <c r="L156" s="296"/>
    </row>
    <row r="157" spans="10:12" s="139" customFormat="1">
      <c r="J157" s="296"/>
      <c r="K157" s="296"/>
      <c r="L157" s="296"/>
    </row>
    <row r="158" spans="10:12" s="139" customFormat="1">
      <c r="J158" s="296"/>
      <c r="K158" s="296"/>
      <c r="L158" s="296"/>
    </row>
    <row r="159" spans="10:12" s="139" customFormat="1">
      <c r="J159" s="296"/>
      <c r="K159" s="296"/>
      <c r="L159" s="296"/>
    </row>
    <row r="160" spans="10:12" s="139" customFormat="1">
      <c r="J160" s="296"/>
      <c r="K160" s="296"/>
      <c r="L160" s="296"/>
    </row>
    <row r="161" spans="10:12" s="139" customFormat="1">
      <c r="J161" s="296"/>
      <c r="K161" s="296"/>
      <c r="L161" s="296"/>
    </row>
    <row r="162" spans="10:12" s="139" customFormat="1">
      <c r="J162" s="296"/>
      <c r="K162" s="296"/>
      <c r="L162" s="296"/>
    </row>
    <row r="163" spans="10:12" s="139" customFormat="1">
      <c r="J163" s="296"/>
      <c r="K163" s="296"/>
      <c r="L163" s="296"/>
    </row>
    <row r="164" spans="10:12" s="139" customFormat="1">
      <c r="J164" s="296"/>
      <c r="K164" s="296"/>
      <c r="L164" s="296"/>
    </row>
    <row r="165" spans="10:12" s="139" customFormat="1">
      <c r="J165" s="296"/>
      <c r="K165" s="296"/>
      <c r="L165" s="296"/>
    </row>
    <row r="166" spans="10:12" s="139" customFormat="1">
      <c r="J166" s="296"/>
      <c r="K166" s="296"/>
      <c r="L166" s="296"/>
    </row>
    <row r="167" spans="10:12" s="139" customFormat="1">
      <c r="J167" s="296"/>
      <c r="K167" s="296"/>
      <c r="L167" s="296"/>
    </row>
    <row r="168" spans="10:12" s="139" customFormat="1">
      <c r="J168" s="296"/>
      <c r="K168" s="296"/>
      <c r="L168" s="296"/>
    </row>
    <row r="169" spans="10:12" s="139" customFormat="1">
      <c r="J169" s="296"/>
      <c r="K169" s="296"/>
      <c r="L169" s="296"/>
    </row>
    <row r="170" spans="10:12" s="139" customFormat="1">
      <c r="J170" s="296"/>
      <c r="K170" s="296"/>
      <c r="L170" s="296"/>
    </row>
    <row r="171" spans="10:12" s="139" customFormat="1">
      <c r="J171" s="296"/>
      <c r="K171" s="296"/>
      <c r="L171" s="296"/>
    </row>
    <row r="172" spans="10:12" s="139" customFormat="1">
      <c r="J172" s="296"/>
      <c r="K172" s="296"/>
      <c r="L172" s="296"/>
    </row>
    <row r="173" spans="10:12" s="139" customFormat="1">
      <c r="J173" s="296"/>
      <c r="K173" s="296"/>
      <c r="L173" s="296"/>
    </row>
    <row r="174" spans="10:12" s="139" customFormat="1">
      <c r="J174" s="296"/>
      <c r="K174" s="296"/>
      <c r="L174" s="296"/>
    </row>
    <row r="175" spans="10:12" s="139" customFormat="1">
      <c r="J175" s="296"/>
      <c r="K175" s="296"/>
      <c r="L175" s="296"/>
    </row>
    <row r="176" spans="10:12" s="139" customFormat="1">
      <c r="J176" s="296"/>
      <c r="K176" s="296"/>
      <c r="L176" s="296"/>
    </row>
    <row r="177" spans="10:12" s="139" customFormat="1">
      <c r="J177" s="296"/>
      <c r="K177" s="296"/>
      <c r="L177" s="296"/>
    </row>
    <row r="178" spans="10:12" s="139" customFormat="1">
      <c r="J178" s="296"/>
      <c r="K178" s="296"/>
      <c r="L178" s="296"/>
    </row>
    <row r="179" spans="10:12" s="139" customFormat="1">
      <c r="J179" s="296"/>
      <c r="K179" s="296"/>
      <c r="L179" s="296"/>
    </row>
    <row r="180" spans="10:12" s="139" customFormat="1">
      <c r="J180" s="296"/>
      <c r="K180" s="296"/>
      <c r="L180" s="296"/>
    </row>
    <row r="181" spans="10:12" s="139" customFormat="1">
      <c r="J181" s="296"/>
      <c r="K181" s="296"/>
      <c r="L181" s="296"/>
    </row>
    <row r="182" spans="10:12" s="139" customFormat="1">
      <c r="J182" s="296"/>
      <c r="K182" s="296"/>
      <c r="L182" s="296"/>
    </row>
    <row r="183" spans="10:12" s="139" customFormat="1">
      <c r="J183" s="296"/>
      <c r="K183" s="296"/>
      <c r="L183" s="296"/>
    </row>
    <row r="184" spans="10:12" s="139" customFormat="1">
      <c r="J184" s="296"/>
      <c r="K184" s="296"/>
      <c r="L184" s="296"/>
    </row>
    <row r="185" spans="10:12" s="139" customFormat="1">
      <c r="J185" s="296"/>
      <c r="K185" s="296"/>
      <c r="L185" s="296"/>
    </row>
    <row r="186" spans="10:12" s="139" customFormat="1">
      <c r="J186" s="296"/>
      <c r="K186" s="296"/>
      <c r="L186" s="296"/>
    </row>
    <row r="187" spans="10:12" s="139" customFormat="1">
      <c r="J187" s="296"/>
      <c r="K187" s="296"/>
      <c r="L187" s="296"/>
    </row>
    <row r="188" spans="10:12" s="139" customFormat="1">
      <c r="J188" s="296"/>
      <c r="K188" s="296"/>
      <c r="L188" s="296"/>
    </row>
    <row r="189" spans="10:12" s="139" customFormat="1">
      <c r="J189" s="296"/>
      <c r="K189" s="296"/>
      <c r="L189" s="296"/>
    </row>
    <row r="190" spans="10:12" s="139" customFormat="1">
      <c r="J190" s="296"/>
      <c r="K190" s="296"/>
      <c r="L190" s="296"/>
    </row>
    <row r="191" spans="10:12" s="139" customFormat="1">
      <c r="J191" s="296"/>
      <c r="K191" s="296"/>
      <c r="L191" s="296"/>
    </row>
    <row r="192" spans="10:12" s="139" customFormat="1">
      <c r="J192" s="296"/>
      <c r="K192" s="296"/>
      <c r="L192" s="296"/>
    </row>
    <row r="193" spans="10:12" s="139" customFormat="1">
      <c r="J193" s="296"/>
      <c r="K193" s="296"/>
      <c r="L193" s="296"/>
    </row>
    <row r="194" spans="10:12" s="139" customFormat="1">
      <c r="J194" s="296"/>
      <c r="K194" s="296"/>
      <c r="L194" s="296"/>
    </row>
    <row r="195" spans="10:12" s="139" customFormat="1">
      <c r="J195" s="296"/>
      <c r="K195" s="296"/>
      <c r="L195" s="296"/>
    </row>
    <row r="196" spans="10:12" s="139" customFormat="1">
      <c r="J196" s="296"/>
      <c r="K196" s="296"/>
      <c r="L196" s="296"/>
    </row>
    <row r="197" spans="10:12" s="139" customFormat="1">
      <c r="J197" s="296"/>
      <c r="K197" s="296"/>
      <c r="L197" s="296"/>
    </row>
    <row r="198" spans="10:12" s="139" customFormat="1">
      <c r="J198" s="296"/>
      <c r="K198" s="296"/>
      <c r="L198" s="296"/>
    </row>
    <row r="199" spans="10:12" s="139" customFormat="1">
      <c r="J199" s="296"/>
      <c r="K199" s="296"/>
      <c r="L199" s="296"/>
    </row>
    <row r="200" spans="10:12" s="139" customFormat="1">
      <c r="J200" s="296"/>
      <c r="K200" s="296"/>
      <c r="L200" s="296"/>
    </row>
    <row r="201" spans="10:12" s="139" customFormat="1">
      <c r="J201" s="296"/>
      <c r="K201" s="296"/>
      <c r="L201" s="296"/>
    </row>
    <row r="202" spans="10:12" s="139" customFormat="1">
      <c r="J202" s="296"/>
      <c r="K202" s="296"/>
      <c r="L202" s="296"/>
    </row>
    <row r="203" spans="10:12" s="139" customFormat="1">
      <c r="J203" s="296"/>
      <c r="K203" s="296"/>
      <c r="L203" s="296"/>
    </row>
    <row r="204" spans="10:12" s="139" customFormat="1">
      <c r="J204" s="296"/>
      <c r="K204" s="296"/>
      <c r="L204" s="296"/>
    </row>
    <row r="205" spans="10:12" s="139" customFormat="1">
      <c r="J205" s="296"/>
      <c r="K205" s="296"/>
      <c r="L205" s="296"/>
    </row>
    <row r="206" spans="10:12" s="139" customFormat="1">
      <c r="J206" s="296"/>
      <c r="K206" s="296"/>
      <c r="L206" s="296"/>
    </row>
    <row r="207" spans="10:12" s="139" customFormat="1">
      <c r="J207" s="296"/>
      <c r="K207" s="296"/>
      <c r="L207" s="296"/>
    </row>
    <row r="208" spans="10:12" s="139" customFormat="1">
      <c r="J208" s="296"/>
      <c r="K208" s="296"/>
      <c r="L208" s="296"/>
    </row>
    <row r="209" spans="10:12" s="139" customFormat="1">
      <c r="J209" s="296"/>
      <c r="K209" s="296"/>
      <c r="L209" s="296"/>
    </row>
    <row r="210" spans="10:12" s="139" customFormat="1">
      <c r="J210" s="296"/>
      <c r="K210" s="296"/>
      <c r="L210" s="296"/>
    </row>
    <row r="211" spans="10:12" s="139" customFormat="1">
      <c r="J211" s="296"/>
      <c r="K211" s="296"/>
      <c r="L211" s="296"/>
    </row>
    <row r="212" spans="10:12" s="139" customFormat="1">
      <c r="J212" s="296"/>
      <c r="K212" s="296"/>
      <c r="L212" s="296"/>
    </row>
    <row r="213" spans="10:12" s="139" customFormat="1">
      <c r="J213" s="296"/>
      <c r="K213" s="296"/>
      <c r="L213" s="296"/>
    </row>
    <row r="214" spans="10:12" s="139" customFormat="1">
      <c r="J214" s="296"/>
      <c r="K214" s="296"/>
      <c r="L214" s="296"/>
    </row>
    <row r="215" spans="10:12" s="139" customFormat="1">
      <c r="J215" s="296"/>
      <c r="K215" s="296"/>
      <c r="L215" s="296"/>
    </row>
    <row r="216" spans="10:12" s="139" customFormat="1">
      <c r="J216" s="296"/>
      <c r="K216" s="296"/>
      <c r="L216" s="296"/>
    </row>
    <row r="217" spans="10:12" s="139" customFormat="1">
      <c r="J217" s="296"/>
      <c r="K217" s="296"/>
      <c r="L217" s="296"/>
    </row>
    <row r="218" spans="10:12" s="139" customFormat="1">
      <c r="J218" s="296"/>
      <c r="K218" s="296"/>
      <c r="L218" s="296"/>
    </row>
    <row r="219" spans="10:12" s="139" customFormat="1">
      <c r="J219" s="296"/>
      <c r="K219" s="296"/>
      <c r="L219" s="296"/>
    </row>
    <row r="220" spans="10:12" s="139" customFormat="1">
      <c r="J220" s="296"/>
      <c r="K220" s="296"/>
      <c r="L220" s="296"/>
    </row>
    <row r="221" spans="10:12" s="139" customFormat="1">
      <c r="J221" s="296"/>
      <c r="K221" s="296"/>
      <c r="L221" s="296"/>
    </row>
    <row r="222" spans="10:12" s="139" customFormat="1">
      <c r="J222" s="296"/>
      <c r="K222" s="296"/>
      <c r="L222" s="296"/>
    </row>
    <row r="223" spans="10:12" s="139" customFormat="1">
      <c r="J223" s="296"/>
      <c r="K223" s="296"/>
      <c r="L223" s="296"/>
    </row>
    <row r="224" spans="10:12" s="139" customFormat="1">
      <c r="J224" s="296"/>
      <c r="K224" s="296"/>
      <c r="L224" s="296"/>
    </row>
    <row r="225" spans="10:12" s="139" customFormat="1">
      <c r="J225" s="296"/>
      <c r="K225" s="296"/>
      <c r="L225" s="296"/>
    </row>
    <row r="226" spans="10:12" s="139" customFormat="1">
      <c r="J226" s="296"/>
      <c r="K226" s="296"/>
      <c r="L226" s="296"/>
    </row>
    <row r="227" spans="10:12" s="139" customFormat="1">
      <c r="J227" s="296"/>
      <c r="K227" s="296"/>
      <c r="L227" s="296"/>
    </row>
    <row r="228" spans="10:12" s="139" customFormat="1">
      <c r="J228" s="296"/>
      <c r="K228" s="296"/>
      <c r="L228" s="296"/>
    </row>
    <row r="229" spans="10:12" s="139" customFormat="1">
      <c r="J229" s="296"/>
      <c r="K229" s="296"/>
      <c r="L229" s="296"/>
    </row>
    <row r="230" spans="10:12" s="139" customFormat="1">
      <c r="J230" s="296"/>
      <c r="K230" s="296"/>
      <c r="L230" s="296"/>
    </row>
    <row r="231" spans="10:12" s="139" customFormat="1">
      <c r="J231" s="296"/>
      <c r="K231" s="296"/>
      <c r="L231" s="296"/>
    </row>
    <row r="232" spans="10:12" s="139" customFormat="1">
      <c r="J232" s="296"/>
      <c r="K232" s="296"/>
      <c r="L232" s="296"/>
    </row>
    <row r="233" spans="10:12" s="139" customFormat="1">
      <c r="J233" s="296"/>
      <c r="K233" s="296"/>
      <c r="L233" s="296"/>
    </row>
    <row r="234" spans="10:12" s="139" customFormat="1">
      <c r="J234" s="296"/>
      <c r="K234" s="296"/>
      <c r="L234" s="296"/>
    </row>
    <row r="235" spans="10:12" s="139" customFormat="1">
      <c r="J235" s="296"/>
      <c r="K235" s="296"/>
      <c r="L235" s="296"/>
    </row>
    <row r="236" spans="10:12" s="139" customFormat="1">
      <c r="J236" s="296"/>
      <c r="K236" s="296"/>
      <c r="L236" s="296"/>
    </row>
    <row r="237" spans="10:12" s="139" customFormat="1">
      <c r="J237" s="296"/>
      <c r="K237" s="296"/>
      <c r="L237" s="296"/>
    </row>
    <row r="238" spans="10:12" s="139" customFormat="1">
      <c r="J238" s="296"/>
      <c r="K238" s="296"/>
      <c r="L238" s="296"/>
    </row>
    <row r="239" spans="10:12" s="139" customFormat="1">
      <c r="J239" s="296"/>
      <c r="K239" s="296"/>
      <c r="L239" s="296"/>
    </row>
    <row r="240" spans="10:12" s="139" customFormat="1">
      <c r="J240" s="296"/>
      <c r="K240" s="296"/>
      <c r="L240" s="296"/>
    </row>
    <row r="241" spans="10:12" s="139" customFormat="1">
      <c r="J241" s="296"/>
      <c r="K241" s="296"/>
      <c r="L241" s="296"/>
    </row>
    <row r="242" spans="10:12" s="139" customFormat="1">
      <c r="J242" s="296"/>
      <c r="K242" s="296"/>
      <c r="L242" s="296"/>
    </row>
    <row r="243" spans="10:12" s="139" customFormat="1">
      <c r="J243" s="296"/>
      <c r="K243" s="296"/>
      <c r="L243" s="296"/>
    </row>
    <row r="244" spans="10:12" s="139" customFormat="1">
      <c r="J244" s="296"/>
      <c r="K244" s="296"/>
      <c r="L244" s="296"/>
    </row>
    <row r="245" spans="10:12" s="139" customFormat="1">
      <c r="J245" s="296"/>
      <c r="K245" s="296"/>
      <c r="L245" s="296"/>
    </row>
    <row r="246" spans="10:12" s="139" customFormat="1">
      <c r="J246" s="296"/>
      <c r="K246" s="296"/>
      <c r="L246" s="296"/>
    </row>
    <row r="247" spans="10:12" s="139" customFormat="1">
      <c r="J247" s="296"/>
      <c r="K247" s="296"/>
      <c r="L247" s="296"/>
    </row>
    <row r="248" spans="10:12" s="139" customFormat="1">
      <c r="J248" s="296"/>
      <c r="K248" s="296"/>
      <c r="L248" s="296"/>
    </row>
    <row r="249" spans="10:12" s="139" customFormat="1">
      <c r="J249" s="296"/>
      <c r="K249" s="296"/>
      <c r="L249" s="296"/>
    </row>
    <row r="250" spans="10:12" s="139" customFormat="1">
      <c r="J250" s="296"/>
      <c r="K250" s="296"/>
      <c r="L250" s="296"/>
    </row>
    <row r="251" spans="10:12" s="139" customFormat="1">
      <c r="J251" s="296"/>
      <c r="K251" s="296"/>
      <c r="L251" s="296"/>
    </row>
    <row r="252" spans="10:12" s="139" customFormat="1">
      <c r="J252" s="296"/>
      <c r="K252" s="296"/>
      <c r="L252" s="296"/>
    </row>
    <row r="253" spans="10:12" s="139" customFormat="1">
      <c r="J253" s="296"/>
      <c r="K253" s="296"/>
      <c r="L253" s="296"/>
    </row>
    <row r="254" spans="10:12" s="139" customFormat="1">
      <c r="J254" s="296"/>
      <c r="K254" s="296"/>
      <c r="L254" s="296"/>
    </row>
    <row r="255" spans="10:12" s="139" customFormat="1">
      <c r="J255" s="296"/>
      <c r="K255" s="296"/>
      <c r="L255" s="296"/>
    </row>
    <row r="256" spans="10:12" s="139" customFormat="1">
      <c r="J256" s="296"/>
      <c r="K256" s="296"/>
      <c r="L256" s="296"/>
    </row>
    <row r="257" spans="10:12" s="139" customFormat="1">
      <c r="J257" s="296"/>
      <c r="K257" s="296"/>
      <c r="L257" s="296"/>
    </row>
    <row r="258" spans="10:12" s="139" customFormat="1">
      <c r="J258" s="296"/>
      <c r="K258" s="296"/>
      <c r="L258" s="296"/>
    </row>
    <row r="259" spans="10:12" s="139" customFormat="1">
      <c r="J259" s="296"/>
      <c r="K259" s="296"/>
      <c r="L259" s="296"/>
    </row>
    <row r="260" spans="10:12" s="139" customFormat="1">
      <c r="J260" s="296"/>
      <c r="K260" s="296"/>
      <c r="L260" s="296"/>
    </row>
    <row r="261" spans="10:12" s="139" customFormat="1">
      <c r="J261" s="296"/>
      <c r="K261" s="296"/>
      <c r="L261" s="296"/>
    </row>
    <row r="262" spans="10:12" s="139" customFormat="1">
      <c r="J262" s="296"/>
      <c r="K262" s="296"/>
      <c r="L262" s="296"/>
    </row>
    <row r="263" spans="10:12" s="139" customFormat="1">
      <c r="J263" s="296"/>
      <c r="K263" s="296"/>
      <c r="L263" s="296"/>
    </row>
    <row r="264" spans="10:12" s="139" customFormat="1">
      <c r="J264" s="296"/>
      <c r="K264" s="296"/>
      <c r="L264" s="296"/>
    </row>
    <row r="265" spans="10:12" s="139" customFormat="1">
      <c r="J265" s="296"/>
      <c r="K265" s="296"/>
      <c r="L265" s="296"/>
    </row>
    <row r="266" spans="10:12" s="139" customFormat="1">
      <c r="J266" s="296"/>
      <c r="K266" s="296"/>
      <c r="L266" s="296"/>
    </row>
    <row r="267" spans="10:12" s="139" customFormat="1">
      <c r="J267" s="296"/>
      <c r="K267" s="296"/>
      <c r="L267" s="296"/>
    </row>
    <row r="268" spans="10:12" s="139" customFormat="1">
      <c r="J268" s="296"/>
      <c r="K268" s="296"/>
      <c r="L268" s="296"/>
    </row>
    <row r="269" spans="10:12" s="139" customFormat="1">
      <c r="J269" s="296"/>
      <c r="K269" s="296"/>
      <c r="L269" s="296"/>
    </row>
    <row r="270" spans="10:12" s="139" customFormat="1">
      <c r="J270" s="296"/>
      <c r="K270" s="296"/>
      <c r="L270" s="296"/>
    </row>
    <row r="271" spans="10:12" s="139" customFormat="1">
      <c r="J271" s="296"/>
      <c r="K271" s="296"/>
      <c r="L271" s="296"/>
    </row>
    <row r="272" spans="10:12" s="139" customFormat="1">
      <c r="J272" s="296"/>
      <c r="K272" s="296"/>
      <c r="L272" s="296"/>
    </row>
    <row r="273" spans="10:12" s="139" customFormat="1">
      <c r="J273" s="296"/>
      <c r="K273" s="296"/>
      <c r="L273" s="296"/>
    </row>
    <row r="274" spans="10:12" s="139" customFormat="1">
      <c r="J274" s="296"/>
      <c r="K274" s="296"/>
      <c r="L274" s="296"/>
    </row>
    <row r="275" spans="10:12" s="139" customFormat="1">
      <c r="J275" s="296"/>
      <c r="K275" s="296"/>
      <c r="L275" s="296"/>
    </row>
    <row r="276" spans="10:12" s="139" customFormat="1">
      <c r="J276" s="296"/>
      <c r="K276" s="296"/>
      <c r="L276" s="296"/>
    </row>
    <row r="277" spans="10:12" s="139" customFormat="1">
      <c r="J277" s="296"/>
      <c r="K277" s="296"/>
      <c r="L277" s="296"/>
    </row>
    <row r="278" spans="10:12" s="139" customFormat="1">
      <c r="J278" s="296"/>
      <c r="K278" s="296"/>
      <c r="L278" s="296"/>
    </row>
    <row r="279" spans="10:12" s="139" customFormat="1">
      <c r="J279" s="296"/>
      <c r="K279" s="296"/>
      <c r="L279" s="296"/>
    </row>
    <row r="280" spans="10:12" s="139" customFormat="1">
      <c r="J280" s="296"/>
      <c r="K280" s="296"/>
      <c r="L280" s="296"/>
    </row>
    <row r="281" spans="10:12" s="139" customFormat="1">
      <c r="J281" s="296"/>
      <c r="K281" s="296"/>
      <c r="L281" s="296"/>
    </row>
    <row r="282" spans="10:12" s="139" customFormat="1">
      <c r="J282" s="296"/>
      <c r="K282" s="296"/>
      <c r="L282" s="296"/>
    </row>
    <row r="283" spans="10:12" s="139" customFormat="1">
      <c r="J283" s="296"/>
      <c r="K283" s="296"/>
      <c r="L283" s="296"/>
    </row>
    <row r="284" spans="10:12" s="139" customFormat="1">
      <c r="J284" s="296"/>
      <c r="K284" s="296"/>
      <c r="L284" s="296"/>
    </row>
    <row r="285" spans="10:12" s="139" customFormat="1">
      <c r="J285" s="296"/>
      <c r="K285" s="296"/>
      <c r="L285" s="296"/>
    </row>
    <row r="286" spans="10:12" s="139" customFormat="1">
      <c r="J286" s="296"/>
      <c r="K286" s="296"/>
      <c r="L286" s="296"/>
    </row>
    <row r="287" spans="10:12" s="139" customFormat="1">
      <c r="J287" s="296"/>
      <c r="K287" s="296"/>
      <c r="L287" s="296"/>
    </row>
    <row r="288" spans="10:12" s="139" customFormat="1">
      <c r="J288" s="296"/>
      <c r="K288" s="296"/>
      <c r="L288" s="296"/>
    </row>
    <row r="289" spans="10:12" s="139" customFormat="1">
      <c r="J289" s="296"/>
      <c r="K289" s="296"/>
      <c r="L289" s="296"/>
    </row>
    <row r="290" spans="10:12" s="139" customFormat="1">
      <c r="J290" s="296"/>
      <c r="K290" s="296"/>
      <c r="L290" s="296"/>
    </row>
    <row r="291" spans="10:12" s="139" customFormat="1">
      <c r="J291" s="296"/>
      <c r="K291" s="296"/>
      <c r="L291" s="296"/>
    </row>
    <row r="292" spans="10:12" s="139" customFormat="1">
      <c r="J292" s="296"/>
      <c r="K292" s="296"/>
      <c r="L292" s="296"/>
    </row>
    <row r="293" spans="10:12" s="139" customFormat="1">
      <c r="J293" s="296"/>
      <c r="K293" s="296"/>
      <c r="L293" s="296"/>
    </row>
    <row r="294" spans="10:12" s="139" customFormat="1">
      <c r="J294" s="296"/>
      <c r="K294" s="296"/>
      <c r="L294" s="296"/>
    </row>
    <row r="295" spans="10:12" s="139" customFormat="1">
      <c r="J295" s="296"/>
      <c r="K295" s="296"/>
      <c r="L295" s="296"/>
    </row>
    <row r="296" spans="10:12" s="139" customFormat="1">
      <c r="J296" s="296"/>
      <c r="K296" s="296"/>
      <c r="L296" s="296"/>
    </row>
    <row r="297" spans="10:12" s="139" customFormat="1">
      <c r="J297" s="296"/>
      <c r="K297" s="296"/>
      <c r="L297" s="296"/>
    </row>
    <row r="298" spans="10:12" s="139" customFormat="1">
      <c r="J298" s="296"/>
      <c r="K298" s="296"/>
      <c r="L298" s="296"/>
    </row>
    <row r="299" spans="10:12" s="139" customFormat="1">
      <c r="J299" s="296"/>
      <c r="K299" s="296"/>
      <c r="L299" s="296"/>
    </row>
    <row r="300" spans="10:12" s="139" customFormat="1">
      <c r="J300" s="296"/>
      <c r="K300" s="296"/>
      <c r="L300" s="296"/>
    </row>
    <row r="301" spans="10:12" s="139" customFormat="1">
      <c r="J301" s="296"/>
      <c r="K301" s="296"/>
      <c r="L301" s="296"/>
    </row>
    <row r="302" spans="10:12" s="139" customFormat="1">
      <c r="J302" s="296"/>
      <c r="K302" s="296"/>
      <c r="L302" s="296"/>
    </row>
    <row r="303" spans="10:12" s="139" customFormat="1">
      <c r="J303" s="296"/>
      <c r="K303" s="296"/>
      <c r="L303" s="296"/>
    </row>
    <row r="304" spans="10:12" s="139" customFormat="1">
      <c r="J304" s="296"/>
      <c r="K304" s="296"/>
      <c r="L304" s="296"/>
    </row>
    <row r="305" spans="10:12" s="139" customFormat="1">
      <c r="J305" s="296"/>
      <c r="K305" s="296"/>
      <c r="L305" s="296"/>
    </row>
    <row r="306" spans="10:12" s="139" customFormat="1">
      <c r="J306" s="296"/>
      <c r="K306" s="296"/>
      <c r="L306" s="296"/>
    </row>
    <row r="307" spans="10:12" s="139" customFormat="1">
      <c r="J307" s="296"/>
      <c r="K307" s="296"/>
      <c r="L307" s="296"/>
    </row>
    <row r="308" spans="10:12" s="139" customFormat="1">
      <c r="J308" s="296"/>
      <c r="K308" s="296"/>
      <c r="L308" s="296"/>
    </row>
    <row r="309" spans="10:12" s="139" customFormat="1">
      <c r="J309" s="296"/>
      <c r="K309" s="296"/>
      <c r="L309" s="296"/>
    </row>
    <row r="310" spans="10:12" s="139" customFormat="1">
      <c r="J310" s="296"/>
      <c r="K310" s="296"/>
      <c r="L310" s="296"/>
    </row>
    <row r="311" spans="10:12" s="139" customFormat="1">
      <c r="J311" s="296"/>
      <c r="K311" s="296"/>
      <c r="L311" s="296"/>
    </row>
    <row r="312" spans="10:12" s="139" customFormat="1">
      <c r="J312" s="296"/>
      <c r="K312" s="296"/>
      <c r="L312" s="296"/>
    </row>
    <row r="313" spans="10:12" s="139" customFormat="1">
      <c r="J313" s="296"/>
      <c r="K313" s="296"/>
      <c r="L313" s="296"/>
    </row>
    <row r="314" spans="10:12" s="139" customFormat="1">
      <c r="J314" s="296"/>
      <c r="K314" s="296"/>
      <c r="L314" s="296"/>
    </row>
    <row r="315" spans="10:12" s="139" customFormat="1">
      <c r="J315" s="296"/>
      <c r="K315" s="296"/>
      <c r="L315" s="296"/>
    </row>
    <row r="316" spans="10:12" s="139" customFormat="1">
      <c r="J316" s="296"/>
      <c r="K316" s="296"/>
      <c r="L316" s="296"/>
    </row>
    <row r="317" spans="10:12" s="139" customFormat="1">
      <c r="J317" s="296"/>
      <c r="K317" s="296"/>
      <c r="L317" s="296"/>
    </row>
    <row r="318" spans="10:12" s="139" customFormat="1">
      <c r="J318" s="296"/>
      <c r="K318" s="296"/>
      <c r="L318" s="296"/>
    </row>
    <row r="319" spans="10:12" s="139" customFormat="1">
      <c r="J319" s="296"/>
      <c r="K319" s="296"/>
      <c r="L319" s="296"/>
    </row>
    <row r="320" spans="10:12" s="139" customFormat="1">
      <c r="J320" s="296"/>
      <c r="K320" s="296"/>
      <c r="L320" s="296"/>
    </row>
    <row r="321" spans="10:12" s="139" customFormat="1">
      <c r="J321" s="296"/>
      <c r="K321" s="296"/>
      <c r="L321" s="296"/>
    </row>
    <row r="322" spans="10:12" s="139" customFormat="1">
      <c r="J322" s="296"/>
      <c r="K322" s="296"/>
      <c r="L322" s="296"/>
    </row>
    <row r="323" spans="10:12" s="139" customFormat="1">
      <c r="J323" s="296"/>
      <c r="K323" s="296"/>
      <c r="L323" s="296"/>
    </row>
    <row r="324" spans="10:12" s="139" customFormat="1">
      <c r="J324" s="296"/>
      <c r="K324" s="296"/>
      <c r="L324" s="296"/>
    </row>
    <row r="325" spans="10:12" s="139" customFormat="1">
      <c r="J325" s="296"/>
      <c r="K325" s="296"/>
      <c r="L325" s="296"/>
    </row>
    <row r="326" spans="10:12" s="139" customFormat="1">
      <c r="J326" s="296"/>
      <c r="K326" s="296"/>
      <c r="L326" s="296"/>
    </row>
    <row r="327" spans="10:12" s="139" customFormat="1">
      <c r="J327" s="296"/>
      <c r="K327" s="296"/>
      <c r="L327" s="296"/>
    </row>
    <row r="328" spans="10:12" s="139" customFormat="1">
      <c r="J328" s="296"/>
      <c r="K328" s="296"/>
      <c r="L328" s="296"/>
    </row>
    <row r="329" spans="10:12" s="139" customFormat="1">
      <c r="J329" s="296"/>
      <c r="K329" s="296"/>
      <c r="L329" s="296"/>
    </row>
    <row r="330" spans="10:12" s="139" customFormat="1">
      <c r="J330" s="296"/>
      <c r="K330" s="296"/>
      <c r="L330" s="296"/>
    </row>
    <row r="331" spans="10:12" s="139" customFormat="1">
      <c r="J331" s="296"/>
      <c r="K331" s="296"/>
      <c r="L331" s="296"/>
    </row>
    <row r="332" spans="10:12" s="139" customFormat="1">
      <c r="J332" s="296"/>
      <c r="K332" s="296"/>
      <c r="L332" s="296"/>
    </row>
    <row r="333" spans="10:12" s="139" customFormat="1">
      <c r="J333" s="296"/>
      <c r="K333" s="296"/>
      <c r="L333" s="296"/>
    </row>
    <row r="334" spans="10:12" s="139" customFormat="1">
      <c r="J334" s="296"/>
      <c r="K334" s="296"/>
      <c r="L334" s="296"/>
    </row>
    <row r="335" spans="10:12" s="139" customFormat="1">
      <c r="J335" s="296"/>
      <c r="K335" s="296"/>
      <c r="L335" s="296"/>
    </row>
    <row r="336" spans="10:12" s="139" customFormat="1">
      <c r="J336" s="296"/>
      <c r="K336" s="296"/>
      <c r="L336" s="296"/>
    </row>
    <row r="337" spans="10:12" s="139" customFormat="1">
      <c r="J337" s="296"/>
      <c r="K337" s="296"/>
      <c r="L337" s="296"/>
    </row>
    <row r="338" spans="10:12" s="139" customFormat="1">
      <c r="J338" s="296"/>
      <c r="K338" s="296"/>
      <c r="L338" s="296"/>
    </row>
    <row r="339" spans="10:12" s="139" customFormat="1">
      <c r="J339" s="296"/>
      <c r="K339" s="296"/>
      <c r="L339" s="296"/>
    </row>
    <row r="340" spans="10:12" s="139" customFormat="1">
      <c r="J340" s="296"/>
      <c r="K340" s="296"/>
      <c r="L340" s="296"/>
    </row>
    <row r="341" spans="10:12" s="139" customFormat="1">
      <c r="J341" s="296"/>
      <c r="K341" s="296"/>
      <c r="L341" s="296"/>
    </row>
    <row r="342" spans="10:12" s="139" customFormat="1">
      <c r="J342" s="296"/>
      <c r="K342" s="296"/>
      <c r="L342" s="296"/>
    </row>
    <row r="343" spans="10:12" s="139" customFormat="1">
      <c r="J343" s="296"/>
      <c r="K343" s="296"/>
      <c r="L343" s="296"/>
    </row>
    <row r="344" spans="10:12" s="139" customFormat="1">
      <c r="J344" s="296"/>
      <c r="K344" s="296"/>
      <c r="L344" s="296"/>
    </row>
    <row r="345" spans="10:12" s="139" customFormat="1">
      <c r="J345" s="296"/>
      <c r="K345" s="296"/>
      <c r="L345" s="296"/>
    </row>
    <row r="346" spans="10:12" s="139" customFormat="1">
      <c r="J346" s="296"/>
      <c r="K346" s="296"/>
      <c r="L346" s="296"/>
    </row>
    <row r="347" spans="10:12" s="139" customFormat="1">
      <c r="J347" s="296"/>
      <c r="K347" s="296"/>
      <c r="L347" s="296"/>
    </row>
    <row r="348" spans="10:12" s="139" customFormat="1">
      <c r="J348" s="296"/>
      <c r="K348" s="296"/>
      <c r="L348" s="296"/>
    </row>
    <row r="349" spans="10:12" s="139" customFormat="1">
      <c r="J349" s="296"/>
      <c r="K349" s="296"/>
      <c r="L349" s="296"/>
    </row>
    <row r="350" spans="10:12" s="139" customFormat="1">
      <c r="J350" s="296"/>
      <c r="K350" s="296"/>
      <c r="L350" s="296"/>
    </row>
    <row r="351" spans="10:12" s="139" customFormat="1">
      <c r="J351" s="296"/>
      <c r="K351" s="296"/>
      <c r="L351" s="296"/>
    </row>
    <row r="352" spans="10:12" s="139" customFormat="1">
      <c r="J352" s="296"/>
      <c r="K352" s="296"/>
      <c r="L352" s="296"/>
    </row>
    <row r="353" spans="10:12" s="139" customFormat="1">
      <c r="J353" s="296"/>
      <c r="K353" s="296"/>
      <c r="L353" s="296"/>
    </row>
    <row r="354" spans="10:12" s="139" customFormat="1">
      <c r="J354" s="296"/>
      <c r="K354" s="296"/>
      <c r="L354" s="296"/>
    </row>
    <row r="355" spans="10:12" s="139" customFormat="1">
      <c r="J355" s="296"/>
      <c r="K355" s="296"/>
      <c r="L355" s="296"/>
    </row>
    <row r="356" spans="10:12" s="139" customFormat="1">
      <c r="J356" s="296"/>
      <c r="K356" s="296"/>
      <c r="L356" s="296"/>
    </row>
    <row r="357" spans="10:12" s="139" customFormat="1">
      <c r="J357" s="296"/>
      <c r="K357" s="296"/>
      <c r="L357" s="296"/>
    </row>
    <row r="358" spans="10:12" s="139" customFormat="1">
      <c r="J358" s="296"/>
      <c r="K358" s="296"/>
      <c r="L358" s="296"/>
    </row>
    <row r="359" spans="10:12" s="139" customFormat="1">
      <c r="J359" s="296"/>
      <c r="K359" s="296"/>
      <c r="L359" s="296"/>
    </row>
    <row r="360" spans="10:12" s="139" customFormat="1">
      <c r="J360" s="296"/>
      <c r="K360" s="296"/>
      <c r="L360" s="296"/>
    </row>
    <row r="361" spans="10:12" s="139" customFormat="1">
      <c r="J361" s="296"/>
      <c r="K361" s="296"/>
      <c r="L361" s="296"/>
    </row>
    <row r="362" spans="10:12" s="139" customFormat="1">
      <c r="J362" s="296"/>
      <c r="K362" s="296"/>
      <c r="L362" s="296"/>
    </row>
    <row r="363" spans="10:12" s="139" customFormat="1">
      <c r="J363" s="296"/>
      <c r="K363" s="296"/>
      <c r="L363" s="296"/>
    </row>
    <row r="364" spans="10:12" s="139" customFormat="1">
      <c r="J364" s="296"/>
      <c r="K364" s="296"/>
      <c r="L364" s="296"/>
    </row>
    <row r="365" spans="10:12" s="139" customFormat="1">
      <c r="J365" s="296"/>
      <c r="K365" s="296"/>
      <c r="L365" s="296"/>
    </row>
    <row r="366" spans="10:12" s="139" customFormat="1">
      <c r="J366" s="296"/>
      <c r="K366" s="296"/>
      <c r="L366" s="296"/>
    </row>
    <row r="367" spans="10:12" s="139" customFormat="1">
      <c r="J367" s="296"/>
      <c r="K367" s="296"/>
      <c r="L367" s="296"/>
    </row>
    <row r="368" spans="10:12" s="139" customFormat="1">
      <c r="J368" s="296"/>
      <c r="K368" s="296"/>
      <c r="L368" s="296"/>
    </row>
    <row r="369" spans="10:12" s="139" customFormat="1">
      <c r="J369" s="296"/>
      <c r="K369" s="296"/>
      <c r="L369" s="296"/>
    </row>
    <row r="370" spans="10:12" s="139" customFormat="1">
      <c r="J370" s="296"/>
      <c r="K370" s="296"/>
      <c r="L370" s="296"/>
    </row>
    <row r="371" spans="10:12" s="139" customFormat="1">
      <c r="J371" s="296"/>
      <c r="K371" s="296"/>
      <c r="L371" s="296"/>
    </row>
    <row r="372" spans="10:12" s="139" customFormat="1">
      <c r="J372" s="296"/>
      <c r="K372" s="296"/>
      <c r="L372" s="296"/>
    </row>
    <row r="373" spans="10:12" s="139" customFormat="1">
      <c r="J373" s="296"/>
      <c r="K373" s="296"/>
      <c r="L373" s="296"/>
    </row>
    <row r="374" spans="10:12" s="139" customFormat="1">
      <c r="J374" s="296"/>
      <c r="K374" s="296"/>
      <c r="L374" s="296"/>
    </row>
    <row r="375" spans="10:12" s="139" customFormat="1">
      <c r="J375" s="296"/>
      <c r="K375" s="296"/>
      <c r="L375" s="296"/>
    </row>
    <row r="376" spans="10:12" s="139" customFormat="1">
      <c r="J376" s="296"/>
      <c r="K376" s="296"/>
      <c r="L376" s="296"/>
    </row>
    <row r="377" spans="10:12" s="139" customFormat="1">
      <c r="J377" s="296"/>
      <c r="K377" s="296"/>
      <c r="L377" s="296"/>
    </row>
    <row r="378" spans="10:12" s="139" customFormat="1">
      <c r="J378" s="296"/>
      <c r="K378" s="296"/>
      <c r="L378" s="296"/>
    </row>
    <row r="379" spans="10:12" s="139" customFormat="1">
      <c r="J379" s="296"/>
      <c r="K379" s="296"/>
      <c r="L379" s="296"/>
    </row>
    <row r="380" spans="10:12" s="139" customFormat="1">
      <c r="J380" s="296"/>
      <c r="K380" s="296"/>
      <c r="L380" s="296"/>
    </row>
    <row r="381" spans="10:12" s="139" customFormat="1">
      <c r="J381" s="296"/>
      <c r="K381" s="296"/>
      <c r="L381" s="296"/>
    </row>
    <row r="382" spans="10:12" s="139" customFormat="1">
      <c r="J382" s="296"/>
      <c r="K382" s="296"/>
      <c r="L382" s="296"/>
    </row>
    <row r="383" spans="10:12" s="139" customFormat="1">
      <c r="J383" s="296"/>
      <c r="K383" s="296"/>
      <c r="L383" s="296"/>
    </row>
    <row r="384" spans="10:12" s="139" customFormat="1">
      <c r="J384" s="296"/>
      <c r="K384" s="296"/>
      <c r="L384" s="296"/>
    </row>
    <row r="385" spans="10:12" s="139" customFormat="1">
      <c r="J385" s="296"/>
      <c r="K385" s="296"/>
      <c r="L385" s="296"/>
    </row>
    <row r="386" spans="10:12" s="139" customFormat="1">
      <c r="J386" s="296"/>
      <c r="K386" s="296"/>
      <c r="L386" s="296"/>
    </row>
    <row r="387" spans="10:12" s="139" customFormat="1">
      <c r="J387" s="296"/>
      <c r="K387" s="296"/>
      <c r="L387" s="296"/>
    </row>
    <row r="388" spans="10:12" s="139" customFormat="1">
      <c r="J388" s="296"/>
      <c r="K388" s="296"/>
      <c r="L388" s="296"/>
    </row>
    <row r="389" spans="10:12" s="139" customFormat="1">
      <c r="J389" s="296"/>
      <c r="K389" s="296"/>
      <c r="L389" s="296"/>
    </row>
    <row r="390" spans="10:12" s="139" customFormat="1">
      <c r="J390" s="296"/>
      <c r="K390" s="296"/>
      <c r="L390" s="296"/>
    </row>
    <row r="391" spans="10:12" s="139" customFormat="1">
      <c r="J391" s="296"/>
      <c r="K391" s="296"/>
      <c r="L391" s="296"/>
    </row>
    <row r="392" spans="10:12" s="139" customFormat="1">
      <c r="J392" s="296"/>
      <c r="K392" s="296"/>
      <c r="L392" s="296"/>
    </row>
    <row r="393" spans="10:12" s="139" customFormat="1">
      <c r="J393" s="296"/>
      <c r="K393" s="296"/>
      <c r="L393" s="296"/>
    </row>
    <row r="394" spans="10:12" s="139" customFormat="1">
      <c r="J394" s="296"/>
      <c r="K394" s="296"/>
      <c r="L394" s="296"/>
    </row>
    <row r="395" spans="10:12" s="139" customFormat="1">
      <c r="J395" s="296"/>
      <c r="K395" s="296"/>
      <c r="L395" s="296"/>
    </row>
    <row r="396" spans="10:12" s="139" customFormat="1">
      <c r="J396" s="296"/>
      <c r="K396" s="296"/>
      <c r="L396" s="296"/>
    </row>
    <row r="397" spans="10:12" s="139" customFormat="1">
      <c r="J397" s="296"/>
      <c r="K397" s="296"/>
      <c r="L397" s="296"/>
    </row>
    <row r="398" spans="10:12" s="139" customFormat="1">
      <c r="J398" s="296"/>
      <c r="K398" s="296"/>
      <c r="L398" s="296"/>
    </row>
    <row r="399" spans="10:12" s="139" customFormat="1">
      <c r="J399" s="296"/>
      <c r="K399" s="296"/>
      <c r="L399" s="296"/>
    </row>
    <row r="400" spans="10:12" s="139" customFormat="1">
      <c r="J400" s="296"/>
      <c r="K400" s="296"/>
      <c r="L400" s="296"/>
    </row>
    <row r="401" spans="10:12" s="139" customFormat="1">
      <c r="J401" s="296"/>
      <c r="K401" s="296"/>
      <c r="L401" s="296"/>
    </row>
    <row r="402" spans="10:12" s="139" customFormat="1">
      <c r="J402" s="296"/>
      <c r="K402" s="296"/>
      <c r="L402" s="296"/>
    </row>
    <row r="403" spans="10:12" s="139" customFormat="1">
      <c r="J403" s="296"/>
      <c r="K403" s="296"/>
      <c r="L403" s="296"/>
    </row>
    <row r="404" spans="10:12" s="139" customFormat="1">
      <c r="J404" s="296"/>
      <c r="K404" s="296"/>
      <c r="L404" s="296"/>
    </row>
    <row r="405" spans="10:12" s="139" customFormat="1">
      <c r="J405" s="296"/>
      <c r="K405" s="296"/>
      <c r="L405" s="296"/>
    </row>
    <row r="406" spans="10:12" s="139" customFormat="1">
      <c r="J406" s="296"/>
      <c r="K406" s="296"/>
      <c r="L406" s="296"/>
    </row>
    <row r="407" spans="10:12" s="139" customFormat="1">
      <c r="J407" s="296"/>
      <c r="K407" s="296"/>
      <c r="L407" s="296"/>
    </row>
    <row r="408" spans="10:12" s="139" customFormat="1">
      <c r="J408" s="296"/>
      <c r="K408" s="296"/>
      <c r="L408" s="296"/>
    </row>
    <row r="409" spans="10:12" s="139" customFormat="1">
      <c r="J409" s="296"/>
      <c r="K409" s="296"/>
      <c r="L409" s="296"/>
    </row>
    <row r="410" spans="10:12" s="139" customFormat="1">
      <c r="J410" s="296"/>
      <c r="K410" s="296"/>
      <c r="L410" s="296"/>
    </row>
    <row r="411" spans="10:12" s="139" customFormat="1">
      <c r="J411" s="296"/>
      <c r="K411" s="296"/>
      <c r="L411" s="296"/>
    </row>
    <row r="412" spans="10:12" s="139" customFormat="1">
      <c r="J412" s="296"/>
      <c r="K412" s="296"/>
      <c r="L412" s="296"/>
    </row>
    <row r="413" spans="10:12" s="139" customFormat="1">
      <c r="J413" s="296"/>
      <c r="K413" s="296"/>
      <c r="L413" s="296"/>
    </row>
    <row r="414" spans="10:12" s="139" customFormat="1">
      <c r="J414" s="296"/>
      <c r="K414" s="296"/>
      <c r="L414" s="296"/>
    </row>
    <row r="415" spans="10:12" s="139" customFormat="1">
      <c r="J415" s="296"/>
      <c r="K415" s="296"/>
      <c r="L415" s="296"/>
    </row>
    <row r="416" spans="10:12" s="139" customFormat="1">
      <c r="J416" s="296"/>
      <c r="K416" s="296"/>
      <c r="L416" s="296"/>
    </row>
    <row r="417" spans="10:12" s="139" customFormat="1">
      <c r="J417" s="296"/>
      <c r="K417" s="296"/>
      <c r="L417" s="296"/>
    </row>
    <row r="418" spans="10:12" s="139" customFormat="1">
      <c r="J418" s="296"/>
      <c r="K418" s="296"/>
      <c r="L418" s="296"/>
    </row>
    <row r="419" spans="10:12" s="139" customFormat="1">
      <c r="J419" s="296"/>
      <c r="K419" s="296"/>
      <c r="L419" s="296"/>
    </row>
    <row r="420" spans="10:12" s="139" customFormat="1">
      <c r="J420" s="296"/>
      <c r="K420" s="296"/>
      <c r="L420" s="296"/>
    </row>
    <row r="421" spans="10:12" s="139" customFormat="1">
      <c r="J421" s="296"/>
      <c r="K421" s="296"/>
      <c r="L421" s="296"/>
    </row>
    <row r="422" spans="10:12" s="139" customFormat="1">
      <c r="J422" s="296"/>
      <c r="K422" s="296"/>
      <c r="L422" s="296"/>
    </row>
    <row r="423" spans="10:12" s="139" customFormat="1">
      <c r="J423" s="296"/>
      <c r="K423" s="296"/>
      <c r="L423" s="296"/>
    </row>
    <row r="424" spans="10:12" s="139" customFormat="1">
      <c r="J424" s="296"/>
      <c r="K424" s="296"/>
      <c r="L424" s="296"/>
    </row>
    <row r="425" spans="10:12" s="139" customFormat="1">
      <c r="J425" s="296"/>
      <c r="K425" s="296"/>
      <c r="L425" s="296"/>
    </row>
    <row r="426" spans="10:12" s="139" customFormat="1">
      <c r="J426" s="296"/>
      <c r="K426" s="296"/>
      <c r="L426" s="296"/>
    </row>
    <row r="427" spans="10:12" s="139" customFormat="1">
      <c r="J427" s="296"/>
      <c r="K427" s="296"/>
      <c r="L427" s="296"/>
    </row>
    <row r="428" spans="10:12" s="139" customFormat="1">
      <c r="J428" s="296"/>
      <c r="K428" s="296"/>
      <c r="L428" s="296"/>
    </row>
    <row r="429" spans="10:12" s="139" customFormat="1">
      <c r="J429" s="296"/>
      <c r="K429" s="296"/>
      <c r="L429" s="296"/>
    </row>
    <row r="430" spans="10:12" s="139" customFormat="1">
      <c r="J430" s="296"/>
      <c r="K430" s="296"/>
      <c r="L430" s="296"/>
    </row>
    <row r="431" spans="10:12" s="139" customFormat="1">
      <c r="J431" s="296"/>
      <c r="K431" s="296"/>
      <c r="L431" s="296"/>
    </row>
    <row r="432" spans="10:12" s="139" customFormat="1">
      <c r="J432" s="296"/>
      <c r="K432" s="296"/>
      <c r="L432" s="296"/>
    </row>
    <row r="433" spans="10:12" s="139" customFormat="1">
      <c r="J433" s="296"/>
      <c r="K433" s="296"/>
      <c r="L433" s="296"/>
    </row>
    <row r="434" spans="10:12" s="139" customFormat="1">
      <c r="J434" s="296"/>
      <c r="K434" s="296"/>
      <c r="L434" s="296"/>
    </row>
    <row r="435" spans="10:12" s="139" customFormat="1">
      <c r="J435" s="296"/>
      <c r="K435" s="296"/>
      <c r="L435" s="296"/>
    </row>
    <row r="436" spans="10:12" s="139" customFormat="1">
      <c r="J436" s="296"/>
      <c r="K436" s="296"/>
      <c r="L436" s="296"/>
    </row>
    <row r="437" spans="10:12" s="139" customFormat="1">
      <c r="J437" s="296"/>
      <c r="K437" s="296"/>
      <c r="L437" s="296"/>
    </row>
    <row r="438" spans="10:12" s="139" customFormat="1">
      <c r="J438" s="296"/>
      <c r="K438" s="296"/>
      <c r="L438" s="296"/>
    </row>
    <row r="439" spans="10:12" s="139" customFormat="1">
      <c r="J439" s="296"/>
      <c r="K439" s="296"/>
      <c r="L439" s="296"/>
    </row>
    <row r="440" spans="10:12" s="139" customFormat="1">
      <c r="J440" s="296"/>
      <c r="K440" s="296"/>
      <c r="L440" s="296"/>
    </row>
    <row r="441" spans="10:12" s="139" customFormat="1">
      <c r="J441" s="296"/>
      <c r="K441" s="296"/>
      <c r="L441" s="296"/>
    </row>
    <row r="442" spans="10:12" s="139" customFormat="1">
      <c r="J442" s="296"/>
      <c r="K442" s="296"/>
      <c r="L442" s="296"/>
    </row>
    <row r="443" spans="10:12" s="139" customFormat="1">
      <c r="J443" s="296"/>
      <c r="K443" s="296"/>
      <c r="L443" s="296"/>
    </row>
    <row r="444" spans="10:12" s="139" customFormat="1">
      <c r="J444" s="296"/>
      <c r="K444" s="296"/>
      <c r="L444" s="296"/>
    </row>
    <row r="445" spans="10:12" s="139" customFormat="1">
      <c r="J445" s="296"/>
      <c r="K445" s="296"/>
      <c r="L445" s="296"/>
    </row>
    <row r="446" spans="10:12" s="139" customFormat="1">
      <c r="J446" s="296"/>
      <c r="K446" s="296"/>
      <c r="L446" s="296"/>
    </row>
    <row r="447" spans="10:12" s="139" customFormat="1">
      <c r="J447" s="296"/>
      <c r="K447" s="296"/>
      <c r="L447" s="296"/>
    </row>
    <row r="448" spans="10:12" s="139" customFormat="1">
      <c r="J448" s="296"/>
      <c r="K448" s="296"/>
      <c r="L448" s="296"/>
    </row>
    <row r="449" spans="10:12" s="139" customFormat="1">
      <c r="J449" s="296"/>
      <c r="K449" s="296"/>
      <c r="L449" s="296"/>
    </row>
    <row r="450" spans="10:12" s="139" customFormat="1">
      <c r="J450" s="296"/>
      <c r="K450" s="296"/>
      <c r="L450" s="296"/>
    </row>
    <row r="451" spans="10:12" s="139" customFormat="1">
      <c r="J451" s="296"/>
      <c r="K451" s="296"/>
      <c r="L451" s="296"/>
    </row>
    <row r="452" spans="10:12" s="139" customFormat="1">
      <c r="J452" s="296"/>
      <c r="K452" s="296"/>
      <c r="L452" s="296"/>
    </row>
    <row r="453" spans="10:12" s="139" customFormat="1">
      <c r="J453" s="296"/>
      <c r="K453" s="296"/>
      <c r="L453" s="296"/>
    </row>
    <row r="454" spans="10:12" s="139" customFormat="1">
      <c r="J454" s="296"/>
      <c r="K454" s="296"/>
      <c r="L454" s="296"/>
    </row>
    <row r="455" spans="10:12" s="139" customFormat="1">
      <c r="J455" s="296"/>
      <c r="K455" s="296"/>
      <c r="L455" s="296"/>
    </row>
    <row r="456" spans="10:12" s="139" customFormat="1">
      <c r="J456" s="296"/>
      <c r="K456" s="296"/>
      <c r="L456" s="296"/>
    </row>
    <row r="457" spans="10:12" s="139" customFormat="1">
      <c r="J457" s="296"/>
      <c r="K457" s="296"/>
      <c r="L457" s="296"/>
    </row>
    <row r="458" spans="10:12" s="139" customFormat="1">
      <c r="J458" s="296"/>
      <c r="K458" s="296"/>
      <c r="L458" s="296"/>
    </row>
    <row r="459" spans="10:12" s="139" customFormat="1">
      <c r="J459" s="296"/>
      <c r="K459" s="296"/>
      <c r="L459" s="296"/>
    </row>
    <row r="460" spans="10:12" s="139" customFormat="1">
      <c r="J460" s="296"/>
      <c r="K460" s="296"/>
      <c r="L460" s="296"/>
    </row>
    <row r="461" spans="10:12" s="139" customFormat="1">
      <c r="J461" s="296"/>
      <c r="K461" s="296"/>
      <c r="L461" s="296"/>
    </row>
    <row r="462" spans="10:12" s="139" customFormat="1">
      <c r="J462" s="296"/>
      <c r="K462" s="296"/>
      <c r="L462" s="296"/>
    </row>
    <row r="463" spans="10:12" s="139" customFormat="1">
      <c r="J463" s="296"/>
      <c r="K463" s="296"/>
      <c r="L463" s="296"/>
    </row>
    <row r="464" spans="10:12" s="139" customFormat="1">
      <c r="J464" s="296"/>
      <c r="K464" s="296"/>
      <c r="L464" s="296"/>
    </row>
    <row r="465" spans="10:12" s="139" customFormat="1">
      <c r="J465" s="296"/>
      <c r="K465" s="296"/>
      <c r="L465" s="296"/>
    </row>
    <row r="466" spans="10:12" s="139" customFormat="1">
      <c r="J466" s="296"/>
      <c r="K466" s="296"/>
      <c r="L466" s="296"/>
    </row>
    <row r="467" spans="10:12" s="139" customFormat="1">
      <c r="J467" s="296"/>
      <c r="K467" s="296"/>
      <c r="L467" s="296"/>
    </row>
    <row r="468" spans="10:12" s="139" customFormat="1">
      <c r="J468" s="296"/>
      <c r="K468" s="296"/>
      <c r="L468" s="296"/>
    </row>
    <row r="469" spans="10:12" s="139" customFormat="1">
      <c r="J469" s="296"/>
      <c r="K469" s="296"/>
      <c r="L469" s="296"/>
    </row>
    <row r="470" spans="10:12" s="139" customFormat="1">
      <c r="J470" s="296"/>
      <c r="K470" s="296"/>
      <c r="L470" s="296"/>
    </row>
    <row r="471" spans="10:12" s="139" customFormat="1">
      <c r="J471" s="296"/>
      <c r="K471" s="296"/>
      <c r="L471" s="296"/>
    </row>
    <row r="472" spans="10:12" s="139" customFormat="1">
      <c r="J472" s="296"/>
      <c r="K472" s="296"/>
      <c r="L472" s="296"/>
    </row>
    <row r="473" spans="10:12" s="139" customFormat="1">
      <c r="J473" s="296"/>
      <c r="K473" s="296"/>
      <c r="L473" s="296"/>
    </row>
    <row r="474" spans="10:12" s="139" customFormat="1">
      <c r="J474" s="296"/>
      <c r="K474" s="296"/>
      <c r="L474" s="296"/>
    </row>
    <row r="475" spans="10:12" s="139" customFormat="1">
      <c r="J475" s="296"/>
      <c r="K475" s="296"/>
      <c r="L475" s="296"/>
    </row>
    <row r="476" spans="10:12" s="139" customFormat="1">
      <c r="J476" s="296"/>
      <c r="K476" s="296"/>
      <c r="L476" s="296"/>
    </row>
    <row r="477" spans="10:12" s="139" customFormat="1">
      <c r="J477" s="296"/>
      <c r="K477" s="296"/>
      <c r="L477" s="296"/>
    </row>
    <row r="478" spans="10:12" s="139" customFormat="1">
      <c r="J478" s="296"/>
      <c r="K478" s="296"/>
      <c r="L478" s="296"/>
    </row>
    <row r="479" spans="10:12" s="139" customFormat="1">
      <c r="J479" s="296"/>
      <c r="K479" s="296"/>
      <c r="L479" s="296"/>
    </row>
    <row r="480" spans="10:12" s="139" customFormat="1">
      <c r="J480" s="296"/>
      <c r="K480" s="296"/>
      <c r="L480" s="296"/>
    </row>
    <row r="481" spans="10:12" s="139" customFormat="1">
      <c r="J481" s="296"/>
      <c r="K481" s="296"/>
      <c r="L481" s="296"/>
    </row>
    <row r="482" spans="10:12" s="139" customFormat="1">
      <c r="J482" s="296"/>
      <c r="K482" s="296"/>
      <c r="L482" s="296"/>
    </row>
    <row r="483" spans="10:12" s="139" customFormat="1">
      <c r="J483" s="296"/>
      <c r="K483" s="296"/>
      <c r="L483" s="296"/>
    </row>
    <row r="484" spans="10:12" s="139" customFormat="1">
      <c r="J484" s="296"/>
      <c r="K484" s="296"/>
      <c r="L484" s="296"/>
    </row>
    <row r="485" spans="10:12" s="139" customFormat="1">
      <c r="J485" s="296"/>
      <c r="K485" s="296"/>
      <c r="L485" s="296"/>
    </row>
    <row r="486" spans="10:12" s="139" customFormat="1">
      <c r="J486" s="296"/>
      <c r="K486" s="296"/>
      <c r="L486" s="296"/>
    </row>
    <row r="487" spans="10:12" s="139" customFormat="1">
      <c r="J487" s="296"/>
      <c r="K487" s="296"/>
      <c r="L487" s="296"/>
    </row>
    <row r="488" spans="10:12" s="139" customFormat="1">
      <c r="J488" s="296"/>
      <c r="K488" s="296"/>
      <c r="L488" s="296"/>
    </row>
    <row r="489" spans="10:12" s="139" customFormat="1">
      <c r="J489" s="296"/>
      <c r="K489" s="296"/>
      <c r="L489" s="296"/>
    </row>
    <row r="490" spans="10:12" s="139" customFormat="1">
      <c r="J490" s="296"/>
      <c r="K490" s="296"/>
      <c r="L490" s="296"/>
    </row>
    <row r="491" spans="10:12" s="139" customFormat="1">
      <c r="J491" s="296"/>
      <c r="K491" s="296"/>
      <c r="L491" s="296"/>
    </row>
    <row r="492" spans="10:12" s="139" customFormat="1">
      <c r="J492" s="296"/>
      <c r="K492" s="296"/>
      <c r="L492" s="296"/>
    </row>
    <row r="493" spans="10:12" s="139" customFormat="1">
      <c r="J493" s="296"/>
      <c r="K493" s="296"/>
      <c r="L493" s="296"/>
    </row>
    <row r="494" spans="10:12" s="139" customFormat="1">
      <c r="J494" s="296"/>
      <c r="K494" s="296"/>
      <c r="L494" s="296"/>
    </row>
    <row r="495" spans="10:12" s="139" customFormat="1">
      <c r="J495" s="296"/>
      <c r="K495" s="296"/>
      <c r="L495" s="296"/>
    </row>
    <row r="496" spans="10:12" s="139" customFormat="1">
      <c r="J496" s="296"/>
      <c r="K496" s="296"/>
      <c r="L496" s="296"/>
    </row>
    <row r="497" spans="10:12" s="139" customFormat="1">
      <c r="J497" s="296"/>
      <c r="K497" s="296"/>
      <c r="L497" s="296"/>
    </row>
    <row r="498" spans="10:12" s="139" customFormat="1">
      <c r="J498" s="296"/>
      <c r="K498" s="296"/>
      <c r="L498" s="296"/>
    </row>
    <row r="499" spans="10:12" s="139" customFormat="1">
      <c r="J499" s="296"/>
      <c r="K499" s="296"/>
      <c r="L499" s="296"/>
    </row>
    <row r="500" spans="10:12" s="139" customFormat="1">
      <c r="J500" s="296"/>
      <c r="K500" s="296"/>
      <c r="L500" s="296"/>
    </row>
    <row r="501" spans="10:12" s="139" customFormat="1">
      <c r="J501" s="296"/>
      <c r="K501" s="296"/>
      <c r="L501" s="296"/>
    </row>
    <row r="502" spans="10:12" s="139" customFormat="1">
      <c r="J502" s="296"/>
      <c r="K502" s="296"/>
      <c r="L502" s="296"/>
    </row>
    <row r="503" spans="10:12" s="139" customFormat="1">
      <c r="J503" s="296"/>
      <c r="K503" s="296"/>
      <c r="L503" s="296"/>
    </row>
    <row r="504" spans="10:12" s="139" customFormat="1">
      <c r="J504" s="296"/>
      <c r="K504" s="296"/>
      <c r="L504" s="296"/>
    </row>
    <row r="505" spans="10:12" s="139" customFormat="1">
      <c r="J505" s="296"/>
      <c r="K505" s="296"/>
      <c r="L505" s="296"/>
    </row>
    <row r="506" spans="10:12" s="139" customFormat="1">
      <c r="J506" s="296"/>
      <c r="K506" s="296"/>
      <c r="L506" s="296"/>
    </row>
    <row r="507" spans="10:12" s="139" customFormat="1">
      <c r="J507" s="296"/>
      <c r="K507" s="296"/>
      <c r="L507" s="296"/>
    </row>
    <row r="508" spans="10:12" s="139" customFormat="1">
      <c r="J508" s="296"/>
      <c r="K508" s="296"/>
      <c r="L508" s="296"/>
    </row>
    <row r="509" spans="10:12" s="139" customFormat="1">
      <c r="J509" s="296"/>
      <c r="K509" s="296"/>
      <c r="L509" s="296"/>
    </row>
    <row r="510" spans="10:12" s="139" customFormat="1">
      <c r="J510" s="296"/>
      <c r="K510" s="296"/>
      <c r="L510" s="296"/>
    </row>
    <row r="511" spans="10:12" s="139" customFormat="1">
      <c r="J511" s="296"/>
      <c r="K511" s="296"/>
      <c r="L511" s="296"/>
    </row>
    <row r="512" spans="10:12" s="139" customFormat="1">
      <c r="J512" s="296"/>
      <c r="K512" s="296"/>
      <c r="L512" s="296"/>
    </row>
    <row r="513" spans="10:12" s="139" customFormat="1">
      <c r="J513" s="296"/>
      <c r="K513" s="296"/>
      <c r="L513" s="296"/>
    </row>
    <row r="514" spans="10:12" s="139" customFormat="1">
      <c r="J514" s="296"/>
      <c r="K514" s="296"/>
      <c r="L514" s="296"/>
    </row>
    <row r="515" spans="10:12" s="139" customFormat="1">
      <c r="J515" s="296"/>
      <c r="K515" s="296"/>
      <c r="L515" s="296"/>
    </row>
    <row r="516" spans="10:12" s="139" customFormat="1">
      <c r="J516" s="296"/>
      <c r="K516" s="296"/>
      <c r="L516" s="296"/>
    </row>
    <row r="517" spans="10:12" s="139" customFormat="1">
      <c r="J517" s="296"/>
      <c r="K517" s="296"/>
      <c r="L517" s="296"/>
    </row>
    <row r="518" spans="10:12" s="139" customFormat="1">
      <c r="J518" s="296"/>
      <c r="K518" s="296"/>
      <c r="L518" s="296"/>
    </row>
    <row r="519" spans="10:12" s="139" customFormat="1">
      <c r="J519" s="296"/>
      <c r="K519" s="296"/>
      <c r="L519" s="296"/>
    </row>
    <row r="520" spans="10:12" s="139" customFormat="1">
      <c r="J520" s="296"/>
      <c r="K520" s="296"/>
      <c r="L520" s="296"/>
    </row>
    <row r="521" spans="10:12" s="139" customFormat="1">
      <c r="J521" s="296"/>
      <c r="K521" s="296"/>
      <c r="L521" s="296"/>
    </row>
    <row r="522" spans="10:12" s="139" customFormat="1">
      <c r="J522" s="296"/>
      <c r="K522" s="296"/>
      <c r="L522" s="296"/>
    </row>
    <row r="523" spans="10:12" s="139" customFormat="1">
      <c r="J523" s="296"/>
      <c r="K523" s="296"/>
      <c r="L523" s="296"/>
    </row>
    <row r="524" spans="10:12" s="139" customFormat="1">
      <c r="J524" s="296"/>
      <c r="K524" s="296"/>
      <c r="L524" s="296"/>
    </row>
    <row r="525" spans="10:12" s="139" customFormat="1">
      <c r="J525" s="296"/>
      <c r="K525" s="296"/>
      <c r="L525" s="296"/>
    </row>
    <row r="526" spans="10:12" s="139" customFormat="1">
      <c r="J526" s="296"/>
      <c r="K526" s="296"/>
      <c r="L526" s="296"/>
    </row>
    <row r="527" spans="10:12" s="139" customFormat="1">
      <c r="J527" s="296"/>
      <c r="K527" s="296"/>
      <c r="L527" s="296"/>
    </row>
    <row r="528" spans="10:12" s="139" customFormat="1">
      <c r="J528" s="296"/>
      <c r="K528" s="296"/>
      <c r="L528" s="296"/>
    </row>
    <row r="529" spans="10:12" s="139" customFormat="1">
      <c r="J529" s="296"/>
      <c r="K529" s="296"/>
      <c r="L529" s="296"/>
    </row>
    <row r="530" spans="10:12" s="139" customFormat="1">
      <c r="J530" s="296"/>
      <c r="K530" s="296"/>
      <c r="L530" s="296"/>
    </row>
    <row r="531" spans="10:12" s="139" customFormat="1">
      <c r="J531" s="296"/>
      <c r="K531" s="296"/>
      <c r="L531" s="296"/>
    </row>
    <row r="532" spans="10:12" s="139" customFormat="1">
      <c r="J532" s="296"/>
      <c r="K532" s="296"/>
      <c r="L532" s="296"/>
    </row>
    <row r="533" spans="10:12" s="139" customFormat="1">
      <c r="J533" s="296"/>
      <c r="K533" s="296"/>
      <c r="L533" s="296"/>
    </row>
    <row r="534" spans="10:12" s="139" customFormat="1">
      <c r="J534" s="296"/>
      <c r="K534" s="296"/>
      <c r="L534" s="296"/>
    </row>
    <row r="535" spans="10:12" s="139" customFormat="1">
      <c r="J535" s="296"/>
      <c r="K535" s="296"/>
      <c r="L535" s="296"/>
    </row>
    <row r="536" spans="10:12" s="139" customFormat="1">
      <c r="J536" s="296"/>
      <c r="K536" s="296"/>
      <c r="L536" s="296"/>
    </row>
    <row r="537" spans="10:12" s="139" customFormat="1">
      <c r="J537" s="296"/>
      <c r="K537" s="296"/>
      <c r="L537" s="296"/>
    </row>
    <row r="538" spans="10:12" s="139" customFormat="1">
      <c r="J538" s="296"/>
      <c r="K538" s="296"/>
      <c r="L538" s="296"/>
    </row>
    <row r="539" spans="10:12" s="139" customFormat="1">
      <c r="J539" s="296"/>
      <c r="K539" s="296"/>
      <c r="L539" s="296"/>
    </row>
    <row r="540" spans="10:12" s="139" customFormat="1">
      <c r="J540" s="296"/>
      <c r="K540" s="296"/>
      <c r="L540" s="296"/>
    </row>
    <row r="541" spans="10:12" s="139" customFormat="1">
      <c r="J541" s="296"/>
      <c r="K541" s="296"/>
      <c r="L541" s="296"/>
    </row>
    <row r="542" spans="10:12" s="139" customFormat="1">
      <c r="J542" s="296"/>
      <c r="K542" s="296"/>
      <c r="L542" s="296"/>
    </row>
    <row r="543" spans="10:12" s="139" customFormat="1">
      <c r="J543" s="296"/>
      <c r="K543" s="296"/>
      <c r="L543" s="296"/>
    </row>
    <row r="544" spans="10:12" s="139" customFormat="1">
      <c r="J544" s="296"/>
      <c r="K544" s="296"/>
      <c r="L544" s="296"/>
    </row>
    <row r="545" spans="10:12" s="139" customFormat="1">
      <c r="J545" s="296"/>
      <c r="K545" s="296"/>
      <c r="L545" s="296"/>
    </row>
    <row r="546" spans="10:12" s="139" customFormat="1">
      <c r="J546" s="296"/>
      <c r="K546" s="296"/>
      <c r="L546" s="296"/>
    </row>
    <row r="547" spans="10:12" s="139" customFormat="1">
      <c r="J547" s="296"/>
      <c r="K547" s="296"/>
      <c r="L547" s="296"/>
    </row>
    <row r="548" spans="10:12" s="139" customFormat="1">
      <c r="J548" s="296"/>
      <c r="K548" s="296"/>
      <c r="L548" s="296"/>
    </row>
    <row r="549" spans="10:12" s="139" customFormat="1">
      <c r="J549" s="296"/>
      <c r="K549" s="296"/>
      <c r="L549" s="296"/>
    </row>
    <row r="550" spans="10:12" s="139" customFormat="1">
      <c r="J550" s="296"/>
      <c r="K550" s="296"/>
      <c r="L550" s="296"/>
    </row>
    <row r="551" spans="10:12" s="139" customFormat="1">
      <c r="J551" s="296"/>
      <c r="K551" s="296"/>
      <c r="L551" s="296"/>
    </row>
    <row r="552" spans="10:12" s="139" customFormat="1">
      <c r="J552" s="296"/>
      <c r="K552" s="296"/>
      <c r="L552" s="296"/>
    </row>
    <row r="553" spans="10:12" s="139" customFormat="1">
      <c r="J553" s="296"/>
      <c r="K553" s="296"/>
      <c r="L553" s="296"/>
    </row>
    <row r="554" spans="10:12" s="139" customFormat="1">
      <c r="J554" s="296"/>
      <c r="K554" s="296"/>
      <c r="L554" s="296"/>
    </row>
    <row r="555" spans="10:12" s="139" customFormat="1">
      <c r="J555" s="296"/>
      <c r="K555" s="296"/>
      <c r="L555" s="296"/>
    </row>
    <row r="556" spans="10:12" s="139" customFormat="1">
      <c r="J556" s="296"/>
      <c r="K556" s="296"/>
      <c r="L556" s="296"/>
    </row>
    <row r="557" spans="10:12" s="139" customFormat="1">
      <c r="J557" s="296"/>
      <c r="K557" s="296"/>
      <c r="L557" s="296"/>
    </row>
    <row r="558" spans="10:12" s="139" customFormat="1">
      <c r="J558" s="296"/>
      <c r="K558" s="296"/>
      <c r="L558" s="296"/>
    </row>
    <row r="559" spans="10:12" s="139" customFormat="1">
      <c r="J559" s="296"/>
      <c r="K559" s="296"/>
      <c r="L559" s="296"/>
    </row>
    <row r="560" spans="10:12" s="139" customFormat="1">
      <c r="J560" s="296"/>
      <c r="K560" s="296"/>
      <c r="L560" s="296"/>
    </row>
    <row r="561" spans="10:12" s="139" customFormat="1">
      <c r="J561" s="296"/>
      <c r="K561" s="296"/>
      <c r="L561" s="296"/>
    </row>
    <row r="562" spans="10:12" s="139" customFormat="1">
      <c r="J562" s="296"/>
      <c r="K562" s="296"/>
      <c r="L562" s="296"/>
    </row>
    <row r="563" spans="10:12" s="139" customFormat="1">
      <c r="J563" s="296"/>
      <c r="K563" s="296"/>
      <c r="L563" s="296"/>
    </row>
    <row r="564" spans="10:12" s="139" customFormat="1">
      <c r="J564" s="296"/>
      <c r="K564" s="296"/>
      <c r="L564" s="296"/>
    </row>
    <row r="565" spans="10:12" s="139" customFormat="1">
      <c r="J565" s="296"/>
      <c r="K565" s="296"/>
      <c r="L565" s="296"/>
    </row>
    <row r="566" spans="10:12" s="139" customFormat="1">
      <c r="J566" s="296"/>
      <c r="K566" s="296"/>
      <c r="L566" s="296"/>
    </row>
    <row r="567" spans="10:12" s="139" customFormat="1">
      <c r="J567" s="296"/>
      <c r="K567" s="296"/>
      <c r="L567" s="296"/>
    </row>
    <row r="568" spans="10:12" s="139" customFormat="1">
      <c r="J568" s="296"/>
      <c r="K568" s="296"/>
      <c r="L568" s="296"/>
    </row>
    <row r="569" spans="10:12" s="139" customFormat="1">
      <c r="J569" s="296"/>
      <c r="K569" s="296"/>
      <c r="L569" s="296"/>
    </row>
    <row r="570" spans="10:12" s="139" customFormat="1">
      <c r="J570" s="296"/>
      <c r="K570" s="296"/>
      <c r="L570" s="296"/>
    </row>
    <row r="571" spans="10:12" s="139" customFormat="1">
      <c r="J571" s="296"/>
      <c r="K571" s="296"/>
      <c r="L571" s="296"/>
    </row>
    <row r="572" spans="10:12" s="139" customFormat="1">
      <c r="J572" s="296"/>
      <c r="K572" s="296"/>
      <c r="L572" s="296"/>
    </row>
    <row r="573" spans="10:12" s="139" customFormat="1">
      <c r="J573" s="296"/>
      <c r="K573" s="296"/>
      <c r="L573" s="296"/>
    </row>
    <row r="574" spans="10:12" s="139" customFormat="1">
      <c r="J574" s="296"/>
      <c r="K574" s="296"/>
      <c r="L574" s="296"/>
    </row>
    <row r="575" spans="10:12" s="139" customFormat="1">
      <c r="J575" s="296"/>
      <c r="K575" s="296"/>
      <c r="L575" s="296"/>
    </row>
    <row r="576" spans="10:12" s="139" customFormat="1">
      <c r="J576" s="296"/>
      <c r="K576" s="296"/>
      <c r="L576" s="296"/>
    </row>
    <row r="577" spans="10:12" s="139" customFormat="1">
      <c r="J577" s="296"/>
      <c r="K577" s="296"/>
      <c r="L577" s="296"/>
    </row>
    <row r="578" spans="10:12" s="139" customFormat="1">
      <c r="J578" s="296"/>
      <c r="K578" s="296"/>
      <c r="L578" s="296"/>
    </row>
    <row r="579" spans="10:12" s="139" customFormat="1">
      <c r="J579" s="296"/>
      <c r="K579" s="296"/>
      <c r="L579" s="296"/>
    </row>
    <row r="580" spans="10:12" s="139" customFormat="1">
      <c r="J580" s="296"/>
      <c r="K580" s="296"/>
      <c r="L580" s="296"/>
    </row>
    <row r="581" spans="10:12" s="139" customFormat="1">
      <c r="J581" s="296"/>
      <c r="K581" s="296"/>
      <c r="L581" s="296"/>
    </row>
    <row r="582" spans="10:12" s="139" customFormat="1">
      <c r="J582" s="296"/>
      <c r="K582" s="296"/>
      <c r="L582" s="296"/>
    </row>
    <row r="583" spans="10:12" s="139" customFormat="1">
      <c r="J583" s="296"/>
      <c r="K583" s="296"/>
      <c r="L583" s="296"/>
    </row>
    <row r="584" spans="10:12" s="139" customFormat="1">
      <c r="J584" s="296"/>
      <c r="K584" s="296"/>
      <c r="L584" s="296"/>
    </row>
    <row r="585" spans="10:12" s="139" customFormat="1">
      <c r="J585" s="296"/>
      <c r="K585" s="296"/>
      <c r="L585" s="296"/>
    </row>
    <row r="586" spans="10:12" s="139" customFormat="1">
      <c r="J586" s="296"/>
      <c r="K586" s="296"/>
      <c r="L586" s="296"/>
    </row>
    <row r="587" spans="10:12" s="139" customFormat="1">
      <c r="J587" s="296"/>
      <c r="K587" s="296"/>
      <c r="L587" s="296"/>
    </row>
    <row r="588" spans="10:12" s="139" customFormat="1">
      <c r="J588" s="296"/>
      <c r="K588" s="296"/>
      <c r="L588" s="296"/>
    </row>
    <row r="589" spans="10:12" s="139" customFormat="1">
      <c r="J589" s="296"/>
      <c r="K589" s="296"/>
      <c r="L589" s="296"/>
    </row>
    <row r="590" spans="10:12" s="139" customFormat="1">
      <c r="J590" s="296"/>
      <c r="K590" s="296"/>
      <c r="L590" s="296"/>
    </row>
    <row r="591" spans="10:12" s="139" customFormat="1">
      <c r="J591" s="296"/>
      <c r="K591" s="296"/>
      <c r="L591" s="296"/>
    </row>
    <row r="592" spans="10:12" s="139" customFormat="1">
      <c r="J592" s="296"/>
      <c r="K592" s="296"/>
      <c r="L592" s="296"/>
    </row>
    <row r="593" spans="10:12" s="139" customFormat="1">
      <c r="J593" s="296"/>
      <c r="K593" s="296"/>
      <c r="L593" s="296"/>
    </row>
    <row r="594" spans="10:12" s="139" customFormat="1">
      <c r="J594" s="296"/>
      <c r="K594" s="296"/>
      <c r="L594" s="296"/>
    </row>
    <row r="595" spans="10:12" s="139" customFormat="1">
      <c r="J595" s="296"/>
      <c r="K595" s="296"/>
      <c r="L595" s="296"/>
    </row>
    <row r="596" spans="10:12" s="139" customFormat="1">
      <c r="J596" s="296"/>
      <c r="K596" s="296"/>
      <c r="L596" s="296"/>
    </row>
    <row r="597" spans="10:12" s="139" customFormat="1">
      <c r="J597" s="296"/>
      <c r="K597" s="296"/>
      <c r="L597" s="296"/>
    </row>
    <row r="598" spans="10:12" s="139" customFormat="1">
      <c r="J598" s="296"/>
      <c r="K598" s="296"/>
      <c r="L598" s="296"/>
    </row>
    <row r="599" spans="10:12" s="139" customFormat="1">
      <c r="J599" s="296"/>
      <c r="K599" s="296"/>
      <c r="L599" s="296"/>
    </row>
    <row r="600" spans="10:12" s="139" customFormat="1">
      <c r="J600" s="296"/>
      <c r="K600" s="296"/>
      <c r="L600" s="296"/>
    </row>
    <row r="601" spans="10:12" s="139" customFormat="1">
      <c r="J601" s="296"/>
      <c r="K601" s="296"/>
      <c r="L601" s="296"/>
    </row>
    <row r="602" spans="10:12" s="139" customFormat="1">
      <c r="J602" s="296"/>
      <c r="K602" s="296"/>
      <c r="L602" s="296"/>
    </row>
    <row r="603" spans="10:12" s="139" customFormat="1">
      <c r="J603" s="296"/>
      <c r="K603" s="296"/>
      <c r="L603" s="296"/>
    </row>
    <row r="604" spans="10:12" s="139" customFormat="1">
      <c r="J604" s="296"/>
      <c r="K604" s="296"/>
      <c r="L604" s="296"/>
    </row>
    <row r="605" spans="10:12" s="139" customFormat="1">
      <c r="J605" s="296"/>
      <c r="K605" s="296"/>
      <c r="L605" s="296"/>
    </row>
    <row r="606" spans="10:12" s="139" customFormat="1">
      <c r="J606" s="296"/>
      <c r="K606" s="296"/>
      <c r="L606" s="296"/>
    </row>
    <row r="607" spans="10:12" s="139" customFormat="1">
      <c r="J607" s="296"/>
      <c r="K607" s="296"/>
      <c r="L607" s="296"/>
    </row>
    <row r="608" spans="10:12" s="139" customFormat="1">
      <c r="J608" s="296"/>
      <c r="K608" s="296"/>
      <c r="L608" s="296"/>
    </row>
    <row r="609" spans="10:12" s="139" customFormat="1">
      <c r="J609" s="296"/>
      <c r="K609" s="296"/>
      <c r="L609" s="296"/>
    </row>
    <row r="610" spans="10:12" s="139" customFormat="1">
      <c r="J610" s="296"/>
      <c r="K610" s="296"/>
      <c r="L610" s="296"/>
    </row>
    <row r="611" spans="10:12" s="139" customFormat="1">
      <c r="J611" s="296"/>
      <c r="K611" s="296"/>
      <c r="L611" s="296"/>
    </row>
    <row r="612" spans="10:12" s="139" customFormat="1">
      <c r="J612" s="296"/>
      <c r="K612" s="296"/>
      <c r="L612" s="296"/>
    </row>
    <row r="613" spans="10:12" s="139" customFormat="1">
      <c r="J613" s="296"/>
      <c r="K613" s="296"/>
      <c r="L613" s="296"/>
    </row>
    <row r="614" spans="10:12" s="139" customFormat="1">
      <c r="J614" s="296"/>
      <c r="K614" s="296"/>
      <c r="L614" s="296"/>
    </row>
    <row r="615" spans="10:12" s="139" customFormat="1">
      <c r="J615" s="296"/>
      <c r="K615" s="296"/>
      <c r="L615" s="296"/>
    </row>
    <row r="616" spans="10:12" s="139" customFormat="1">
      <c r="J616" s="296"/>
      <c r="K616" s="296"/>
      <c r="L616" s="296"/>
    </row>
    <row r="617" spans="10:12" s="139" customFormat="1">
      <c r="J617" s="296"/>
      <c r="K617" s="296"/>
      <c r="L617" s="296"/>
    </row>
    <row r="618" spans="10:12" s="139" customFormat="1">
      <c r="J618" s="296"/>
      <c r="K618" s="296"/>
      <c r="L618" s="296"/>
    </row>
    <row r="619" spans="10:12" s="139" customFormat="1">
      <c r="J619" s="296"/>
      <c r="K619" s="296"/>
      <c r="L619" s="296"/>
    </row>
    <row r="620" spans="10:12" s="139" customFormat="1">
      <c r="J620" s="296"/>
      <c r="K620" s="296"/>
      <c r="L620" s="296"/>
    </row>
    <row r="621" spans="10:12" s="139" customFormat="1">
      <c r="J621" s="296"/>
      <c r="K621" s="296"/>
      <c r="L621" s="296"/>
    </row>
    <row r="622" spans="10:12" s="139" customFormat="1">
      <c r="J622" s="296"/>
      <c r="K622" s="296"/>
      <c r="L622" s="296"/>
    </row>
    <row r="623" spans="10:12" s="139" customFormat="1">
      <c r="J623" s="296"/>
      <c r="K623" s="296"/>
      <c r="L623" s="296"/>
    </row>
    <row r="624" spans="10:12" s="139" customFormat="1">
      <c r="J624" s="296"/>
      <c r="K624" s="296"/>
      <c r="L624" s="296"/>
    </row>
    <row r="625" spans="10:12" s="139" customFormat="1">
      <c r="J625" s="296"/>
      <c r="K625" s="296"/>
      <c r="L625" s="296"/>
    </row>
    <row r="626" spans="10:12" s="139" customFormat="1">
      <c r="J626" s="296"/>
      <c r="K626" s="296"/>
      <c r="L626" s="296"/>
    </row>
    <row r="627" spans="10:12" s="139" customFormat="1">
      <c r="J627" s="296"/>
      <c r="K627" s="296"/>
      <c r="L627" s="296"/>
    </row>
    <row r="628" spans="10:12" s="139" customFormat="1">
      <c r="J628" s="296"/>
      <c r="K628" s="296"/>
      <c r="L628" s="296"/>
    </row>
    <row r="629" spans="10:12" s="139" customFormat="1">
      <c r="J629" s="296"/>
      <c r="K629" s="296"/>
      <c r="L629" s="296"/>
    </row>
    <row r="630" spans="10:12" s="139" customFormat="1">
      <c r="J630" s="296"/>
      <c r="K630" s="296"/>
      <c r="L630" s="296"/>
    </row>
    <row r="631" spans="10:12" s="139" customFormat="1">
      <c r="J631" s="296"/>
      <c r="K631" s="296"/>
      <c r="L631" s="296"/>
    </row>
    <row r="632" spans="10:12" s="139" customFormat="1">
      <c r="J632" s="296"/>
      <c r="K632" s="296"/>
      <c r="L632" s="296"/>
    </row>
    <row r="633" spans="10:12" s="139" customFormat="1">
      <c r="J633" s="296"/>
      <c r="K633" s="296"/>
      <c r="L633" s="296"/>
    </row>
    <row r="634" spans="10:12" s="139" customFormat="1">
      <c r="J634" s="296"/>
      <c r="K634" s="296"/>
      <c r="L634" s="296"/>
    </row>
    <row r="635" spans="10:12" s="139" customFormat="1">
      <c r="J635" s="296"/>
      <c r="K635" s="296"/>
      <c r="L635" s="296"/>
    </row>
    <row r="636" spans="10:12" s="139" customFormat="1">
      <c r="J636" s="296"/>
      <c r="K636" s="296"/>
      <c r="L636" s="296"/>
    </row>
    <row r="637" spans="10:12" s="139" customFormat="1">
      <c r="J637" s="296"/>
      <c r="K637" s="296"/>
      <c r="L637" s="296"/>
    </row>
    <row r="638" spans="10:12" s="139" customFormat="1">
      <c r="J638" s="296"/>
      <c r="K638" s="296"/>
      <c r="L638" s="296"/>
    </row>
    <row r="639" spans="10:12" s="139" customFormat="1">
      <c r="J639" s="296"/>
      <c r="K639" s="296"/>
      <c r="L639" s="296"/>
    </row>
    <row r="640" spans="10:12" s="139" customFormat="1">
      <c r="J640" s="296"/>
      <c r="K640" s="296"/>
      <c r="L640" s="296"/>
    </row>
    <row r="641" spans="10:12" s="139" customFormat="1">
      <c r="J641" s="296"/>
      <c r="K641" s="296"/>
      <c r="L641" s="296"/>
    </row>
    <row r="642" spans="10:12" s="139" customFormat="1">
      <c r="J642" s="296"/>
      <c r="K642" s="296"/>
      <c r="L642" s="296"/>
    </row>
    <row r="643" spans="10:12" s="139" customFormat="1">
      <c r="J643" s="296"/>
      <c r="K643" s="296"/>
      <c r="L643" s="296"/>
    </row>
    <row r="644" spans="10:12" s="139" customFormat="1">
      <c r="J644" s="296"/>
      <c r="K644" s="296"/>
      <c r="L644" s="296"/>
    </row>
    <row r="645" spans="10:12" s="139" customFormat="1">
      <c r="J645" s="296"/>
      <c r="K645" s="296"/>
      <c r="L645" s="296"/>
    </row>
    <row r="646" spans="10:12" s="139" customFormat="1">
      <c r="J646" s="296"/>
      <c r="K646" s="296"/>
      <c r="L646" s="296"/>
    </row>
    <row r="647" spans="10:12" s="139" customFormat="1">
      <c r="J647" s="296"/>
      <c r="K647" s="296"/>
      <c r="L647" s="296"/>
    </row>
    <row r="648" spans="10:12" s="139" customFormat="1">
      <c r="J648" s="296"/>
      <c r="K648" s="296"/>
      <c r="L648" s="296"/>
    </row>
    <row r="649" spans="10:12" s="139" customFormat="1">
      <c r="J649" s="296"/>
      <c r="K649" s="296"/>
      <c r="L649" s="296"/>
    </row>
    <row r="650" spans="10:12" s="139" customFormat="1">
      <c r="J650" s="296"/>
      <c r="K650" s="296"/>
      <c r="L650" s="296"/>
    </row>
    <row r="651" spans="10:12" s="139" customFormat="1">
      <c r="J651" s="296"/>
      <c r="K651" s="296"/>
      <c r="L651" s="296"/>
    </row>
    <row r="652" spans="10:12" s="139" customFormat="1">
      <c r="J652" s="296"/>
      <c r="K652" s="296"/>
      <c r="L652" s="296"/>
    </row>
    <row r="653" spans="10:12" s="139" customFormat="1">
      <c r="J653" s="296"/>
      <c r="K653" s="296"/>
      <c r="L653" s="296"/>
    </row>
    <row r="654" spans="10:12" s="139" customFormat="1">
      <c r="J654" s="296"/>
      <c r="K654" s="296"/>
      <c r="L654" s="296"/>
    </row>
    <row r="655" spans="10:12" s="139" customFormat="1">
      <c r="J655" s="296"/>
      <c r="K655" s="296"/>
      <c r="L655" s="296"/>
    </row>
    <row r="656" spans="10:12" s="139" customFormat="1">
      <c r="J656" s="296"/>
      <c r="K656" s="296"/>
      <c r="L656" s="296"/>
    </row>
    <row r="657" spans="10:12" s="139" customFormat="1">
      <c r="J657" s="296"/>
      <c r="K657" s="296"/>
      <c r="L657" s="296"/>
    </row>
    <row r="658" spans="10:12" s="139" customFormat="1">
      <c r="J658" s="296"/>
      <c r="K658" s="296"/>
      <c r="L658" s="296"/>
    </row>
    <row r="659" spans="10:12" s="139" customFormat="1">
      <c r="J659" s="296"/>
      <c r="K659" s="296"/>
      <c r="L659" s="296"/>
    </row>
    <row r="660" spans="10:12" s="139" customFormat="1">
      <c r="J660" s="296"/>
      <c r="K660" s="296"/>
      <c r="L660" s="296"/>
    </row>
    <row r="661" spans="10:12" s="139" customFormat="1">
      <c r="J661" s="296"/>
      <c r="K661" s="296"/>
      <c r="L661" s="296"/>
    </row>
    <row r="662" spans="10:12" s="139" customFormat="1">
      <c r="J662" s="296"/>
      <c r="K662" s="296"/>
      <c r="L662" s="296"/>
    </row>
    <row r="663" spans="10:12" s="139" customFormat="1">
      <c r="J663" s="296"/>
      <c r="K663" s="296"/>
      <c r="L663" s="296"/>
    </row>
    <row r="664" spans="10:12" s="139" customFormat="1">
      <c r="J664" s="296"/>
      <c r="K664" s="296"/>
      <c r="L664" s="296"/>
    </row>
    <row r="665" spans="10:12" s="139" customFormat="1">
      <c r="J665" s="296"/>
      <c r="K665" s="296"/>
      <c r="L665" s="296"/>
    </row>
    <row r="666" spans="10:12" s="139" customFormat="1">
      <c r="J666" s="296"/>
      <c r="K666" s="296"/>
      <c r="L666" s="296"/>
    </row>
    <row r="667" spans="10:12" s="139" customFormat="1">
      <c r="J667" s="296"/>
      <c r="K667" s="296"/>
      <c r="L667" s="296"/>
    </row>
    <row r="668" spans="10:12" s="139" customFormat="1">
      <c r="J668" s="296"/>
      <c r="K668" s="296"/>
      <c r="L668" s="296"/>
    </row>
    <row r="669" spans="10:12" s="139" customFormat="1">
      <c r="J669" s="296"/>
      <c r="K669" s="296"/>
      <c r="L669" s="296"/>
    </row>
    <row r="670" spans="10:12" s="139" customFormat="1">
      <c r="J670" s="296"/>
      <c r="K670" s="296"/>
      <c r="L670" s="296"/>
    </row>
    <row r="671" spans="10:12" s="139" customFormat="1">
      <c r="J671" s="296"/>
      <c r="K671" s="296"/>
      <c r="L671" s="296"/>
    </row>
    <row r="672" spans="10:12" s="139" customFormat="1">
      <c r="J672" s="296"/>
      <c r="K672" s="296"/>
      <c r="L672" s="296"/>
    </row>
    <row r="673" spans="10:12" s="139" customFormat="1">
      <c r="J673" s="296"/>
      <c r="K673" s="296"/>
      <c r="L673" s="296"/>
    </row>
    <row r="674" spans="10:12" s="139" customFormat="1">
      <c r="J674" s="296"/>
      <c r="K674" s="296"/>
      <c r="L674" s="296"/>
    </row>
    <row r="675" spans="10:12" s="139" customFormat="1">
      <c r="J675" s="296"/>
      <c r="K675" s="296"/>
      <c r="L675" s="296"/>
    </row>
    <row r="676" spans="10:12" s="139" customFormat="1">
      <c r="J676" s="296"/>
      <c r="K676" s="296"/>
      <c r="L676" s="296"/>
    </row>
    <row r="677" spans="10:12" s="139" customFormat="1">
      <c r="J677" s="296"/>
      <c r="K677" s="296"/>
      <c r="L677" s="296"/>
    </row>
    <row r="678" spans="10:12" s="139" customFormat="1">
      <c r="J678" s="296"/>
      <c r="K678" s="296"/>
      <c r="L678" s="296"/>
    </row>
    <row r="679" spans="10:12" s="139" customFormat="1">
      <c r="J679" s="296"/>
      <c r="K679" s="296"/>
      <c r="L679" s="296"/>
    </row>
    <row r="680" spans="10:12" s="139" customFormat="1">
      <c r="J680" s="296"/>
      <c r="K680" s="296"/>
      <c r="L680" s="296"/>
    </row>
    <row r="681" spans="10:12" s="139" customFormat="1">
      <c r="J681" s="296"/>
      <c r="K681" s="296"/>
      <c r="L681" s="296"/>
    </row>
    <row r="682" spans="10:12" s="139" customFormat="1">
      <c r="J682" s="296"/>
      <c r="K682" s="296"/>
      <c r="L682" s="296"/>
    </row>
    <row r="683" spans="10:12" s="139" customFormat="1">
      <c r="J683" s="296"/>
      <c r="K683" s="296"/>
      <c r="L683" s="296"/>
    </row>
    <row r="684" spans="10:12" s="139" customFormat="1">
      <c r="J684" s="296"/>
      <c r="K684" s="296"/>
      <c r="L684" s="296"/>
    </row>
    <row r="685" spans="10:12" s="139" customFormat="1">
      <c r="J685" s="296"/>
      <c r="K685" s="296"/>
      <c r="L685" s="296"/>
    </row>
    <row r="686" spans="10:12" s="139" customFormat="1">
      <c r="J686" s="296"/>
      <c r="K686" s="296"/>
      <c r="L686" s="296"/>
    </row>
    <row r="687" spans="10:12" s="139" customFormat="1">
      <c r="J687" s="296"/>
      <c r="K687" s="296"/>
      <c r="L687" s="296"/>
    </row>
    <row r="688" spans="10:12" s="139" customFormat="1">
      <c r="J688" s="296"/>
      <c r="K688" s="296"/>
      <c r="L688" s="296"/>
    </row>
    <row r="689" spans="10:12" s="139" customFormat="1">
      <c r="J689" s="296"/>
      <c r="K689" s="296"/>
      <c r="L689" s="296"/>
    </row>
    <row r="690" spans="10:12" s="139" customFormat="1">
      <c r="J690" s="296"/>
      <c r="K690" s="296"/>
      <c r="L690" s="296"/>
    </row>
    <row r="691" spans="10:12" s="139" customFormat="1">
      <c r="J691" s="296"/>
      <c r="K691" s="296"/>
      <c r="L691" s="296"/>
    </row>
    <row r="692" spans="10:12" s="139" customFormat="1">
      <c r="J692" s="296"/>
      <c r="K692" s="296"/>
      <c r="L692" s="296"/>
    </row>
    <row r="693" spans="10:12" s="139" customFormat="1">
      <c r="J693" s="296"/>
      <c r="K693" s="296"/>
      <c r="L693" s="296"/>
    </row>
    <row r="694" spans="10:12" s="139" customFormat="1">
      <c r="J694" s="296"/>
      <c r="K694" s="296"/>
      <c r="L694" s="296"/>
    </row>
    <row r="695" spans="10:12" s="139" customFormat="1">
      <c r="J695" s="296"/>
      <c r="K695" s="296"/>
      <c r="L695" s="296"/>
    </row>
    <row r="696" spans="10:12" s="139" customFormat="1">
      <c r="J696" s="296"/>
      <c r="K696" s="296"/>
      <c r="L696" s="296"/>
    </row>
    <row r="697" spans="10:12" s="139" customFormat="1">
      <c r="J697" s="296"/>
      <c r="K697" s="296"/>
      <c r="L697" s="296"/>
    </row>
    <row r="698" spans="10:12" s="139" customFormat="1">
      <c r="J698" s="296"/>
      <c r="K698" s="296"/>
      <c r="L698" s="296"/>
    </row>
    <row r="699" spans="10:12" s="139" customFormat="1">
      <c r="J699" s="296"/>
      <c r="K699" s="296"/>
      <c r="L699" s="296"/>
    </row>
    <row r="700" spans="10:12" s="139" customFormat="1">
      <c r="J700" s="296"/>
      <c r="K700" s="296"/>
      <c r="L700" s="296"/>
    </row>
    <row r="701" spans="10:12" s="139" customFormat="1">
      <c r="J701" s="296"/>
      <c r="K701" s="296"/>
      <c r="L701" s="296"/>
    </row>
    <row r="702" spans="10:12" s="139" customFormat="1">
      <c r="J702" s="296"/>
      <c r="K702" s="296"/>
      <c r="L702" s="296"/>
    </row>
    <row r="703" spans="10:12" s="139" customFormat="1">
      <c r="J703" s="296"/>
      <c r="K703" s="296"/>
      <c r="L703" s="296"/>
    </row>
    <row r="704" spans="10:12" s="139" customFormat="1">
      <c r="J704" s="296"/>
      <c r="K704" s="296"/>
      <c r="L704" s="296"/>
    </row>
    <row r="705" spans="10:12" s="139" customFormat="1">
      <c r="J705" s="296"/>
      <c r="K705" s="296"/>
      <c r="L705" s="296"/>
    </row>
    <row r="706" spans="10:12" s="139" customFormat="1">
      <c r="J706" s="296"/>
      <c r="K706" s="296"/>
      <c r="L706" s="296"/>
    </row>
    <row r="707" spans="10:12" s="139" customFormat="1">
      <c r="J707" s="296"/>
      <c r="K707" s="296"/>
      <c r="L707" s="296"/>
    </row>
    <row r="708" spans="10:12" s="139" customFormat="1">
      <c r="J708" s="296"/>
      <c r="K708" s="296"/>
      <c r="L708" s="296"/>
    </row>
    <row r="709" spans="10:12" s="139" customFormat="1">
      <c r="J709" s="296"/>
      <c r="K709" s="296"/>
      <c r="L709" s="296"/>
    </row>
    <row r="710" spans="10:12" s="139" customFormat="1">
      <c r="J710" s="296"/>
      <c r="K710" s="296"/>
      <c r="L710" s="296"/>
    </row>
    <row r="711" spans="10:12" s="139" customFormat="1">
      <c r="J711" s="296"/>
      <c r="K711" s="296"/>
      <c r="L711" s="296"/>
    </row>
    <row r="712" spans="10:12" s="139" customFormat="1">
      <c r="J712" s="296"/>
      <c r="K712" s="296"/>
      <c r="L712" s="296"/>
    </row>
    <row r="713" spans="10:12" s="139" customFormat="1">
      <c r="J713" s="296"/>
      <c r="K713" s="296"/>
      <c r="L713" s="296"/>
    </row>
    <row r="714" spans="10:12" s="139" customFormat="1">
      <c r="J714" s="296"/>
      <c r="K714" s="296"/>
      <c r="L714" s="296"/>
    </row>
    <row r="715" spans="10:12" s="139" customFormat="1">
      <c r="J715" s="296"/>
      <c r="K715" s="296"/>
      <c r="L715" s="296"/>
    </row>
    <row r="716" spans="10:12" s="139" customFormat="1">
      <c r="J716" s="296"/>
      <c r="K716" s="296"/>
      <c r="L716" s="296"/>
    </row>
    <row r="717" spans="10:12" s="139" customFormat="1">
      <c r="J717" s="296"/>
      <c r="K717" s="296"/>
      <c r="L717" s="296"/>
    </row>
    <row r="718" spans="10:12" s="139" customFormat="1">
      <c r="J718" s="296"/>
      <c r="K718" s="296"/>
      <c r="L718" s="296"/>
    </row>
    <row r="719" spans="10:12" s="139" customFormat="1">
      <c r="J719" s="296"/>
      <c r="K719" s="296"/>
      <c r="L719" s="296"/>
    </row>
    <row r="720" spans="10:12" s="139" customFormat="1">
      <c r="J720" s="296"/>
      <c r="K720" s="296"/>
      <c r="L720" s="296"/>
    </row>
    <row r="721" spans="10:12" s="139" customFormat="1">
      <c r="J721" s="296"/>
      <c r="K721" s="296"/>
      <c r="L721" s="296"/>
    </row>
    <row r="722" spans="10:12" s="139" customFormat="1">
      <c r="J722" s="296"/>
      <c r="K722" s="296"/>
      <c r="L722" s="296"/>
    </row>
    <row r="723" spans="10:12" s="139" customFormat="1">
      <c r="J723" s="296"/>
      <c r="K723" s="296"/>
      <c r="L723" s="296"/>
    </row>
    <row r="724" spans="10:12" s="139" customFormat="1">
      <c r="J724" s="296"/>
      <c r="K724" s="296"/>
      <c r="L724" s="296"/>
    </row>
    <row r="725" spans="10:12" s="139" customFormat="1">
      <c r="J725" s="296"/>
      <c r="K725" s="296"/>
      <c r="L725" s="296"/>
    </row>
    <row r="726" spans="10:12" s="139" customFormat="1">
      <c r="J726" s="296"/>
      <c r="K726" s="296"/>
      <c r="L726" s="296"/>
    </row>
    <row r="727" spans="10:12" s="139" customFormat="1">
      <c r="J727" s="296"/>
      <c r="K727" s="296"/>
      <c r="L727" s="296"/>
    </row>
    <row r="728" spans="10:12" s="139" customFormat="1">
      <c r="J728" s="296"/>
      <c r="K728" s="296"/>
      <c r="L728" s="296"/>
    </row>
    <row r="729" spans="10:12" s="139" customFormat="1">
      <c r="J729" s="296"/>
      <c r="K729" s="296"/>
      <c r="L729" s="296"/>
    </row>
    <row r="730" spans="10:12" s="139" customFormat="1">
      <c r="J730" s="296"/>
      <c r="K730" s="296"/>
      <c r="L730" s="296"/>
    </row>
    <row r="731" spans="10:12" s="139" customFormat="1">
      <c r="J731" s="296"/>
      <c r="K731" s="296"/>
      <c r="L731" s="296"/>
    </row>
    <row r="732" spans="10:12" s="139" customFormat="1">
      <c r="J732" s="296"/>
      <c r="K732" s="296"/>
      <c r="L732" s="296"/>
    </row>
    <row r="733" spans="10:12" s="139" customFormat="1">
      <c r="J733" s="296"/>
      <c r="K733" s="296"/>
      <c r="L733" s="296"/>
    </row>
    <row r="734" spans="10:12" s="139" customFormat="1">
      <c r="J734" s="296"/>
      <c r="K734" s="296"/>
      <c r="L734" s="296"/>
    </row>
    <row r="735" spans="10:12" s="139" customFormat="1">
      <c r="J735" s="296"/>
      <c r="K735" s="296"/>
      <c r="L735" s="296"/>
    </row>
    <row r="736" spans="10:12" s="139" customFormat="1">
      <c r="J736" s="296"/>
      <c r="K736" s="296"/>
      <c r="L736" s="296"/>
    </row>
    <row r="737" spans="10:12" s="139" customFormat="1">
      <c r="J737" s="296"/>
      <c r="K737" s="296"/>
      <c r="L737" s="296"/>
    </row>
    <row r="738" spans="10:12" s="139" customFormat="1">
      <c r="J738" s="296"/>
      <c r="K738" s="296"/>
      <c r="L738" s="296"/>
    </row>
    <row r="739" spans="10:12" s="139" customFormat="1">
      <c r="J739" s="296"/>
      <c r="K739" s="296"/>
      <c r="L739" s="296"/>
    </row>
    <row r="740" spans="10:12" s="139" customFormat="1">
      <c r="J740" s="296"/>
      <c r="K740" s="296"/>
      <c r="L740" s="296"/>
    </row>
    <row r="741" spans="10:12" s="139" customFormat="1">
      <c r="J741" s="296"/>
      <c r="K741" s="296"/>
      <c r="L741" s="296"/>
    </row>
    <row r="742" spans="10:12" s="139" customFormat="1">
      <c r="J742" s="296"/>
      <c r="K742" s="296"/>
      <c r="L742" s="296"/>
    </row>
    <row r="743" spans="10:12" s="139" customFormat="1">
      <c r="J743" s="296"/>
      <c r="K743" s="296"/>
      <c r="L743" s="296"/>
    </row>
    <row r="744" spans="10:12" s="139" customFormat="1">
      <c r="J744" s="296"/>
      <c r="K744" s="296"/>
      <c r="L744" s="296"/>
    </row>
    <row r="745" spans="10:12" s="139" customFormat="1">
      <c r="J745" s="296"/>
      <c r="K745" s="296"/>
      <c r="L745" s="296"/>
    </row>
    <row r="746" spans="10:12" s="139" customFormat="1">
      <c r="J746" s="296"/>
      <c r="K746" s="296"/>
      <c r="L746" s="296"/>
    </row>
    <row r="747" spans="10:12" s="139" customFormat="1">
      <c r="J747" s="296"/>
      <c r="K747" s="296"/>
      <c r="L747" s="296"/>
    </row>
    <row r="748" spans="10:12" s="139" customFormat="1">
      <c r="J748" s="296"/>
      <c r="K748" s="296"/>
      <c r="L748" s="296"/>
    </row>
    <row r="749" spans="10:12" s="139" customFormat="1">
      <c r="J749" s="296"/>
      <c r="K749" s="296"/>
      <c r="L749" s="296"/>
    </row>
    <row r="750" spans="10:12" s="139" customFormat="1">
      <c r="J750" s="296"/>
      <c r="K750" s="296"/>
      <c r="L750" s="296"/>
    </row>
    <row r="751" spans="10:12" s="139" customFormat="1">
      <c r="J751" s="296"/>
      <c r="K751" s="296"/>
      <c r="L751" s="296"/>
    </row>
    <row r="752" spans="10:12" s="139" customFormat="1">
      <c r="J752" s="296"/>
      <c r="K752" s="296"/>
      <c r="L752" s="296"/>
    </row>
    <row r="753" spans="10:12" s="139" customFormat="1">
      <c r="J753" s="296"/>
      <c r="K753" s="296"/>
      <c r="L753" s="296"/>
    </row>
    <row r="754" spans="10:12" s="139" customFormat="1">
      <c r="J754" s="296"/>
      <c r="K754" s="296"/>
      <c r="L754" s="296"/>
    </row>
    <row r="755" spans="10:12" s="139" customFormat="1">
      <c r="J755" s="296"/>
      <c r="K755" s="296"/>
      <c r="L755" s="296"/>
    </row>
    <row r="756" spans="10:12" s="139" customFormat="1">
      <c r="J756" s="296"/>
      <c r="K756" s="296"/>
      <c r="L756" s="296"/>
    </row>
    <row r="757" spans="10:12" s="139" customFormat="1">
      <c r="J757" s="296"/>
      <c r="K757" s="296"/>
      <c r="L757" s="296"/>
    </row>
    <row r="758" spans="10:12" s="139" customFormat="1">
      <c r="J758" s="296"/>
      <c r="K758" s="296"/>
      <c r="L758" s="296"/>
    </row>
    <row r="759" spans="10:12" s="139" customFormat="1">
      <c r="J759" s="296"/>
      <c r="K759" s="296"/>
      <c r="L759" s="296"/>
    </row>
    <row r="760" spans="10:12" s="139" customFormat="1">
      <c r="J760" s="296"/>
      <c r="K760" s="296"/>
      <c r="L760" s="296"/>
    </row>
    <row r="761" spans="10:12" s="139" customFormat="1">
      <c r="J761" s="296"/>
      <c r="K761" s="296"/>
      <c r="L761" s="296"/>
    </row>
    <row r="762" spans="10:12" s="139" customFormat="1">
      <c r="J762" s="296"/>
      <c r="K762" s="296"/>
      <c r="L762" s="296"/>
    </row>
    <row r="763" spans="10:12" s="139" customFormat="1">
      <c r="J763" s="296"/>
      <c r="K763" s="296"/>
      <c r="L763" s="296"/>
    </row>
    <row r="764" spans="10:12" s="139" customFormat="1">
      <c r="J764" s="296"/>
      <c r="K764" s="296"/>
      <c r="L764" s="296"/>
    </row>
    <row r="765" spans="10:12" s="139" customFormat="1">
      <c r="J765" s="296"/>
      <c r="K765" s="296"/>
      <c r="L765" s="296"/>
    </row>
    <row r="766" spans="10:12" s="139" customFormat="1">
      <c r="J766" s="296"/>
      <c r="K766" s="296"/>
      <c r="L766" s="296"/>
    </row>
    <row r="767" spans="10:12" s="139" customFormat="1">
      <c r="J767" s="296"/>
      <c r="K767" s="296"/>
      <c r="L767" s="296"/>
    </row>
    <row r="768" spans="10:12" s="139" customFormat="1">
      <c r="J768" s="296"/>
      <c r="K768" s="296"/>
      <c r="L768" s="296"/>
    </row>
    <row r="769" spans="10:12" s="139" customFormat="1">
      <c r="J769" s="296"/>
      <c r="K769" s="296"/>
      <c r="L769" s="296"/>
    </row>
    <row r="770" spans="10:12" s="139" customFormat="1">
      <c r="J770" s="296"/>
      <c r="K770" s="296"/>
      <c r="L770" s="296"/>
    </row>
    <row r="771" spans="10:12" s="139" customFormat="1">
      <c r="J771" s="296"/>
      <c r="K771" s="296"/>
      <c r="L771" s="296"/>
    </row>
    <row r="772" spans="10:12" s="139" customFormat="1">
      <c r="J772" s="296"/>
      <c r="K772" s="296"/>
      <c r="L772" s="296"/>
    </row>
    <row r="773" spans="10:12" s="139" customFormat="1">
      <c r="J773" s="296"/>
      <c r="K773" s="296"/>
      <c r="L773" s="296"/>
    </row>
    <row r="774" spans="10:12" s="139" customFormat="1">
      <c r="J774" s="296"/>
      <c r="K774" s="296"/>
      <c r="L774" s="296"/>
    </row>
    <row r="775" spans="10:12" s="139" customFormat="1">
      <c r="J775" s="296"/>
      <c r="K775" s="296"/>
      <c r="L775" s="296"/>
    </row>
    <row r="776" spans="10:12" s="139" customFormat="1">
      <c r="J776" s="296"/>
      <c r="K776" s="296"/>
      <c r="L776" s="296"/>
    </row>
    <row r="777" spans="10:12" s="139" customFormat="1">
      <c r="J777" s="296"/>
      <c r="K777" s="296"/>
      <c r="L777" s="296"/>
    </row>
    <row r="778" spans="10:12" s="139" customFormat="1">
      <c r="J778" s="296"/>
      <c r="K778" s="296"/>
      <c r="L778" s="296"/>
    </row>
    <row r="779" spans="10:12" s="139" customFormat="1">
      <c r="J779" s="296"/>
      <c r="K779" s="296"/>
      <c r="L779" s="296"/>
    </row>
    <row r="780" spans="10:12" s="139" customFormat="1">
      <c r="J780" s="296"/>
      <c r="K780" s="296"/>
      <c r="L780" s="296"/>
    </row>
    <row r="781" spans="10:12" s="139" customFormat="1">
      <c r="J781" s="296"/>
      <c r="K781" s="296"/>
      <c r="L781" s="296"/>
    </row>
    <row r="782" spans="10:12" s="139" customFormat="1">
      <c r="J782" s="296"/>
      <c r="K782" s="296"/>
      <c r="L782" s="296"/>
    </row>
    <row r="783" spans="10:12" s="139" customFormat="1">
      <c r="J783" s="296"/>
      <c r="K783" s="296"/>
      <c r="L783" s="296"/>
    </row>
    <row r="784" spans="10:12" s="139" customFormat="1">
      <c r="J784" s="296"/>
      <c r="K784" s="296"/>
      <c r="L784" s="296"/>
    </row>
    <row r="785" spans="10:12" s="139" customFormat="1">
      <c r="J785" s="296"/>
      <c r="K785" s="296"/>
      <c r="L785" s="296"/>
    </row>
    <row r="786" spans="10:12" s="139" customFormat="1">
      <c r="J786" s="296"/>
      <c r="K786" s="296"/>
      <c r="L786" s="296"/>
    </row>
    <row r="787" spans="10:12" s="139" customFormat="1">
      <c r="J787" s="296"/>
      <c r="K787" s="296"/>
      <c r="L787" s="296"/>
    </row>
    <row r="788" spans="10:12" s="139" customFormat="1">
      <c r="J788" s="296"/>
      <c r="K788" s="296"/>
      <c r="L788" s="296"/>
    </row>
    <row r="789" spans="10:12" s="139" customFormat="1">
      <c r="J789" s="296"/>
      <c r="K789" s="296"/>
      <c r="L789" s="296"/>
    </row>
    <row r="790" spans="10:12" s="139" customFormat="1">
      <c r="J790" s="296"/>
      <c r="K790" s="296"/>
      <c r="L790" s="296"/>
    </row>
    <row r="791" spans="10:12" s="139" customFormat="1">
      <c r="J791" s="296"/>
      <c r="K791" s="296"/>
      <c r="L791" s="296"/>
    </row>
    <row r="792" spans="10:12" s="139" customFormat="1">
      <c r="J792" s="296"/>
      <c r="K792" s="296"/>
      <c r="L792" s="296"/>
    </row>
    <row r="793" spans="10:12" s="139" customFormat="1">
      <c r="J793" s="296"/>
      <c r="K793" s="296"/>
      <c r="L793" s="296"/>
    </row>
    <row r="794" spans="10:12" s="139" customFormat="1">
      <c r="J794" s="296"/>
      <c r="K794" s="296"/>
      <c r="L794" s="296"/>
    </row>
    <row r="795" spans="10:12" s="139" customFormat="1">
      <c r="J795" s="296"/>
      <c r="K795" s="296"/>
      <c r="L795" s="296"/>
    </row>
    <row r="796" spans="10:12" s="139" customFormat="1">
      <c r="J796" s="296"/>
      <c r="K796" s="296"/>
      <c r="L796" s="296"/>
    </row>
    <row r="797" spans="10:12" s="139" customFormat="1">
      <c r="J797" s="296"/>
      <c r="K797" s="296"/>
      <c r="L797" s="296"/>
    </row>
    <row r="798" spans="10:12" s="139" customFormat="1">
      <c r="J798" s="296"/>
      <c r="K798" s="296"/>
      <c r="L798" s="296"/>
    </row>
    <row r="799" spans="10:12" s="139" customFormat="1">
      <c r="J799" s="296"/>
      <c r="K799" s="296"/>
      <c r="L799" s="296"/>
    </row>
    <row r="800" spans="10:12" s="139" customFormat="1">
      <c r="J800" s="296"/>
      <c r="K800" s="296"/>
      <c r="L800" s="296"/>
    </row>
    <row r="801" spans="10:12" s="139" customFormat="1">
      <c r="J801" s="296"/>
      <c r="K801" s="296"/>
      <c r="L801" s="296"/>
    </row>
    <row r="802" spans="10:12" s="139" customFormat="1">
      <c r="J802" s="296"/>
      <c r="K802" s="296"/>
      <c r="L802" s="296"/>
    </row>
    <row r="803" spans="10:12" s="139" customFormat="1">
      <c r="J803" s="296"/>
      <c r="K803" s="296"/>
      <c r="L803" s="296"/>
    </row>
    <row r="804" spans="10:12" s="139" customFormat="1">
      <c r="J804" s="296"/>
      <c r="K804" s="296"/>
      <c r="L804" s="296"/>
    </row>
    <row r="805" spans="10:12" s="139" customFormat="1">
      <c r="J805" s="296"/>
      <c r="K805" s="296"/>
      <c r="L805" s="296"/>
    </row>
    <row r="806" spans="10:12" s="139" customFormat="1">
      <c r="J806" s="296"/>
      <c r="K806" s="296"/>
      <c r="L806" s="296"/>
    </row>
    <row r="807" spans="10:12" s="139" customFormat="1">
      <c r="J807" s="296"/>
      <c r="K807" s="296"/>
      <c r="L807" s="296"/>
    </row>
    <row r="808" spans="10:12" s="139" customFormat="1">
      <c r="J808" s="296"/>
      <c r="K808" s="296"/>
      <c r="L808" s="296"/>
    </row>
    <row r="809" spans="10:12" s="139" customFormat="1">
      <c r="J809" s="296"/>
      <c r="K809" s="296"/>
      <c r="L809" s="296"/>
    </row>
    <row r="810" spans="10:12" s="139" customFormat="1">
      <c r="J810" s="296"/>
      <c r="K810" s="296"/>
      <c r="L810" s="296"/>
    </row>
    <row r="811" spans="10:12" s="139" customFormat="1">
      <c r="J811" s="296"/>
      <c r="K811" s="296"/>
      <c r="L811" s="296"/>
    </row>
    <row r="812" spans="10:12" s="139" customFormat="1">
      <c r="J812" s="296"/>
      <c r="K812" s="296"/>
      <c r="L812" s="296"/>
    </row>
    <row r="813" spans="10:12" s="139" customFormat="1">
      <c r="J813" s="296"/>
      <c r="K813" s="296"/>
      <c r="L813" s="296"/>
    </row>
    <row r="814" spans="10:12" s="139" customFormat="1">
      <c r="J814" s="296"/>
      <c r="K814" s="296"/>
      <c r="L814" s="296"/>
    </row>
    <row r="815" spans="10:12" s="139" customFormat="1">
      <c r="J815" s="296"/>
      <c r="K815" s="296"/>
      <c r="L815" s="296"/>
    </row>
    <row r="816" spans="10:12" s="139" customFormat="1">
      <c r="J816" s="296"/>
      <c r="K816" s="296"/>
      <c r="L816" s="296"/>
    </row>
    <row r="817" spans="10:12" s="139" customFormat="1">
      <c r="J817" s="296"/>
      <c r="K817" s="296"/>
      <c r="L817" s="296"/>
    </row>
    <row r="818" spans="10:12" s="139" customFormat="1">
      <c r="J818" s="296"/>
      <c r="K818" s="296"/>
      <c r="L818" s="296"/>
    </row>
    <row r="819" spans="10:12" s="139" customFormat="1">
      <c r="J819" s="296"/>
      <c r="K819" s="296"/>
      <c r="L819" s="296"/>
    </row>
    <row r="820" spans="10:12" s="139" customFormat="1">
      <c r="J820" s="296"/>
      <c r="K820" s="296"/>
      <c r="L820" s="296"/>
    </row>
    <row r="821" spans="10:12" s="139" customFormat="1">
      <c r="J821" s="296"/>
      <c r="K821" s="296"/>
      <c r="L821" s="296"/>
    </row>
    <row r="822" spans="10:12" s="139" customFormat="1">
      <c r="J822" s="296"/>
      <c r="K822" s="296"/>
      <c r="L822" s="296"/>
    </row>
    <row r="823" spans="10:12" s="139" customFormat="1">
      <c r="J823" s="296"/>
      <c r="K823" s="296"/>
      <c r="L823" s="296"/>
    </row>
    <row r="824" spans="10:12" s="139" customFormat="1">
      <c r="J824" s="296"/>
      <c r="K824" s="296"/>
      <c r="L824" s="296"/>
    </row>
    <row r="825" spans="10:12" s="139" customFormat="1">
      <c r="J825" s="296"/>
      <c r="K825" s="296"/>
      <c r="L825" s="296"/>
    </row>
    <row r="826" spans="10:12" s="139" customFormat="1">
      <c r="J826" s="296"/>
      <c r="K826" s="296"/>
      <c r="L826" s="296"/>
    </row>
    <row r="827" spans="10:12" s="139" customFormat="1">
      <c r="J827" s="296"/>
      <c r="K827" s="296"/>
      <c r="L827" s="296"/>
    </row>
    <row r="828" spans="10:12" s="139" customFormat="1">
      <c r="J828" s="296"/>
      <c r="K828" s="296"/>
      <c r="L828" s="296"/>
    </row>
    <row r="829" spans="10:12" s="139" customFormat="1">
      <c r="J829" s="296"/>
      <c r="K829" s="296"/>
      <c r="L829" s="296"/>
    </row>
    <row r="830" spans="10:12" s="139" customFormat="1">
      <c r="J830" s="296"/>
      <c r="K830" s="296"/>
      <c r="L830" s="296"/>
    </row>
    <row r="831" spans="10:12" s="139" customFormat="1">
      <c r="J831" s="296"/>
      <c r="K831" s="296"/>
      <c r="L831" s="296"/>
    </row>
    <row r="832" spans="10:12" s="139" customFormat="1">
      <c r="J832" s="296"/>
      <c r="K832" s="296"/>
      <c r="L832" s="296"/>
    </row>
    <row r="833" spans="10:12" s="139" customFormat="1">
      <c r="J833" s="296"/>
      <c r="K833" s="296"/>
      <c r="L833" s="296"/>
    </row>
    <row r="834" spans="10:12" s="139" customFormat="1">
      <c r="J834" s="296"/>
      <c r="K834" s="296"/>
      <c r="L834" s="296"/>
    </row>
  </sheetData>
  <mergeCells count="17">
    <mergeCell ref="A18:G18"/>
    <mergeCell ref="I1:I2"/>
    <mergeCell ref="A1:A2"/>
    <mergeCell ref="B1:B2"/>
    <mergeCell ref="C1:C2"/>
    <mergeCell ref="J1:J2"/>
    <mergeCell ref="K1:K2"/>
    <mergeCell ref="L1:L2"/>
    <mergeCell ref="M1:M2"/>
    <mergeCell ref="N1:W1"/>
    <mergeCell ref="A17:G17"/>
    <mergeCell ref="F1:F2"/>
    <mergeCell ref="G1:G2"/>
    <mergeCell ref="H1:H2"/>
    <mergeCell ref="D1:D2"/>
    <mergeCell ref="A16:G16"/>
    <mergeCell ref="E1:E2"/>
  </mergeCells>
  <pageMargins left="0.23622047244094491" right="0.23622047244094491" top="0.74803149606299213" bottom="0.74803149606299213" header="0.31496062992125984" footer="0.31496062992125984"/>
  <pageSetup paperSize="8" scale="54" fitToHeight="0" orientation="landscape" r:id="rId1"/>
  <headerFooter>
    <oddHeader>&amp;L&amp;K000000Województwo śląskie - zadania powiatowe lista rezerwowa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A1:AI51"/>
  <sheetViews>
    <sheetView showGridLines="0" view="pageBreakPreview" zoomScale="90" zoomScaleNormal="78" zoomScaleSheetLayoutView="90" workbookViewId="0">
      <selection sqref="A1:A2"/>
    </sheetView>
  </sheetViews>
  <sheetFormatPr defaultColWidth="27.5703125" defaultRowHeight="12"/>
  <cols>
    <col min="1" max="1" width="5.85546875" style="141" customWidth="1"/>
    <col min="2" max="2" width="15.28515625" style="97" customWidth="1"/>
    <col min="3" max="3" width="14.28515625" style="97" customWidth="1"/>
    <col min="4" max="4" width="23.42578125" style="97" customWidth="1"/>
    <col min="5" max="5" width="10.7109375" style="97" customWidth="1"/>
    <col min="6" max="6" width="18.42578125" style="141" customWidth="1"/>
    <col min="7" max="7" width="52.85546875" style="97" customWidth="1"/>
    <col min="8" max="8" width="15" style="97" customWidth="1"/>
    <col min="9" max="9" width="13.85546875" style="97" customWidth="1"/>
    <col min="10" max="10" width="19.5703125" style="141" customWidth="1"/>
    <col min="11" max="11" width="17.7109375" style="322" customWidth="1"/>
    <col min="12" max="12" width="14.7109375" style="97" customWidth="1"/>
    <col min="13" max="13" width="14.7109375" style="322" customWidth="1"/>
    <col min="14" max="14" width="14.140625" style="141" customWidth="1"/>
    <col min="15" max="15" width="9.85546875" style="97" customWidth="1"/>
    <col min="16" max="16" width="11.140625" style="97" customWidth="1"/>
    <col min="17" max="24" width="12.7109375" style="97" customWidth="1"/>
    <col min="25" max="28" width="10.42578125" style="141" customWidth="1"/>
    <col min="29" max="16384" width="27.5703125" style="97"/>
  </cols>
  <sheetData>
    <row r="1" spans="1:30" ht="30.75" customHeight="1">
      <c r="A1" s="391" t="s">
        <v>4</v>
      </c>
      <c r="B1" s="391" t="s">
        <v>5</v>
      </c>
      <c r="C1" s="392" t="s">
        <v>76</v>
      </c>
      <c r="D1" s="395" t="s">
        <v>6</v>
      </c>
      <c r="E1" s="395" t="s">
        <v>30</v>
      </c>
      <c r="F1" s="395" t="s">
        <v>15</v>
      </c>
      <c r="G1" s="391" t="s">
        <v>7</v>
      </c>
      <c r="H1" s="391" t="s">
        <v>24</v>
      </c>
      <c r="I1" s="391" t="s">
        <v>8</v>
      </c>
      <c r="J1" s="391" t="s">
        <v>25</v>
      </c>
      <c r="K1" s="391" t="s">
        <v>9</v>
      </c>
      <c r="L1" s="391" t="s">
        <v>10</v>
      </c>
      <c r="M1" s="395" t="s">
        <v>13</v>
      </c>
      <c r="N1" s="391" t="s">
        <v>11</v>
      </c>
      <c r="O1" s="391" t="s">
        <v>12</v>
      </c>
      <c r="P1" s="391"/>
      <c r="Q1" s="391"/>
      <c r="R1" s="391"/>
      <c r="S1" s="391"/>
      <c r="T1" s="391"/>
      <c r="U1" s="391"/>
      <c r="V1" s="391"/>
      <c r="W1" s="391"/>
      <c r="X1" s="391"/>
      <c r="Y1" s="140"/>
      <c r="Z1" s="140"/>
      <c r="AA1" s="140"/>
      <c r="AB1" s="140"/>
    </row>
    <row r="2" spans="1:30" ht="20.100000000000001" customHeight="1">
      <c r="A2" s="391"/>
      <c r="B2" s="391"/>
      <c r="C2" s="393"/>
      <c r="D2" s="396"/>
      <c r="E2" s="396"/>
      <c r="F2" s="396"/>
      <c r="G2" s="391"/>
      <c r="H2" s="391"/>
      <c r="I2" s="391"/>
      <c r="J2" s="391"/>
      <c r="K2" s="391"/>
      <c r="L2" s="391"/>
      <c r="M2" s="396"/>
      <c r="N2" s="391"/>
      <c r="O2" s="332">
        <v>2019</v>
      </c>
      <c r="P2" s="332">
        <v>2020</v>
      </c>
      <c r="Q2" s="332">
        <v>2021</v>
      </c>
      <c r="R2" s="332">
        <v>2022</v>
      </c>
      <c r="S2" s="332">
        <v>2023</v>
      </c>
      <c r="T2" s="332">
        <v>2024</v>
      </c>
      <c r="U2" s="332">
        <v>2025</v>
      </c>
      <c r="V2" s="332">
        <v>2026</v>
      </c>
      <c r="W2" s="332">
        <v>2027</v>
      </c>
      <c r="X2" s="332">
        <v>2028</v>
      </c>
      <c r="Y2" s="140" t="s">
        <v>26</v>
      </c>
      <c r="Z2" s="140" t="s">
        <v>27</v>
      </c>
      <c r="AA2" s="140" t="s">
        <v>28</v>
      </c>
      <c r="AB2" s="314" t="s">
        <v>29</v>
      </c>
    </row>
    <row r="3" spans="1:30" s="364" customFormat="1" ht="22.5">
      <c r="A3" s="209">
        <v>1</v>
      </c>
      <c r="B3" s="209" t="s">
        <v>537</v>
      </c>
      <c r="C3" s="209" t="s">
        <v>152</v>
      </c>
      <c r="D3" s="221" t="s">
        <v>45</v>
      </c>
      <c r="E3" s="262" t="s">
        <v>69</v>
      </c>
      <c r="F3" s="209" t="s">
        <v>47</v>
      </c>
      <c r="G3" s="210" t="s">
        <v>497</v>
      </c>
      <c r="H3" s="208" t="s">
        <v>43</v>
      </c>
      <c r="I3" s="217">
        <v>2.25</v>
      </c>
      <c r="J3" s="218" t="s">
        <v>476</v>
      </c>
      <c r="K3" s="359">
        <v>7418192</v>
      </c>
      <c r="L3" s="219">
        <v>4080005.6000000006</v>
      </c>
      <c r="M3" s="213">
        <f>K3-L3</f>
        <v>3338186.3999999994</v>
      </c>
      <c r="N3" s="214">
        <v>0.55000000000000004</v>
      </c>
      <c r="O3" s="247"/>
      <c r="P3" s="247"/>
      <c r="Q3" s="261"/>
      <c r="R3" s="261"/>
      <c r="S3" s="261">
        <v>156869.35</v>
      </c>
      <c r="T3" s="261">
        <v>2122080.4000000004</v>
      </c>
      <c r="U3" s="261">
        <v>1801055.85</v>
      </c>
      <c r="V3" s="261"/>
      <c r="W3" s="261"/>
      <c r="X3" s="363"/>
      <c r="Y3" s="346"/>
      <c r="Z3" s="347"/>
      <c r="AA3" s="348"/>
      <c r="AB3" s="348"/>
    </row>
    <row r="4" spans="1:30" s="327" customFormat="1" ht="22.5">
      <c r="A4" s="209">
        <v>2</v>
      </c>
      <c r="B4" s="209" t="s">
        <v>538</v>
      </c>
      <c r="C4" s="209" t="s">
        <v>152</v>
      </c>
      <c r="D4" s="221" t="s">
        <v>237</v>
      </c>
      <c r="E4" s="262" t="s">
        <v>238</v>
      </c>
      <c r="F4" s="353" t="s">
        <v>129</v>
      </c>
      <c r="G4" s="210" t="s">
        <v>498</v>
      </c>
      <c r="H4" s="208" t="s">
        <v>43</v>
      </c>
      <c r="I4" s="217">
        <v>0.46700000000000003</v>
      </c>
      <c r="J4" s="218" t="s">
        <v>593</v>
      </c>
      <c r="K4" s="359">
        <v>10090000</v>
      </c>
      <c r="L4" s="219">
        <v>5045000</v>
      </c>
      <c r="M4" s="213">
        <f t="shared" ref="M4:M42" si="0">K4-L4</f>
        <v>5045000</v>
      </c>
      <c r="N4" s="214">
        <v>0.5</v>
      </c>
      <c r="O4" s="247"/>
      <c r="P4" s="247"/>
      <c r="Q4" s="261"/>
      <c r="R4" s="261"/>
      <c r="S4" s="261">
        <v>45000</v>
      </c>
      <c r="T4" s="261">
        <v>2500000</v>
      </c>
      <c r="U4" s="261">
        <v>2500000</v>
      </c>
      <c r="V4" s="261"/>
      <c r="W4" s="261"/>
      <c r="X4" s="363"/>
      <c r="Y4" s="346"/>
      <c r="Z4" s="347"/>
      <c r="AA4" s="348"/>
      <c r="AB4" s="348"/>
      <c r="AD4" s="349"/>
    </row>
    <row r="5" spans="1:30" s="364" customFormat="1" ht="22.5">
      <c r="A5" s="209">
        <v>3</v>
      </c>
      <c r="B5" s="209" t="s">
        <v>539</v>
      </c>
      <c r="C5" s="209" t="s">
        <v>152</v>
      </c>
      <c r="D5" s="221" t="s">
        <v>478</v>
      </c>
      <c r="E5" s="262" t="s">
        <v>70</v>
      </c>
      <c r="F5" s="209" t="s">
        <v>58</v>
      </c>
      <c r="G5" s="210" t="s">
        <v>499</v>
      </c>
      <c r="H5" s="208" t="s">
        <v>44</v>
      </c>
      <c r="I5" s="217">
        <v>3.8380000000000001</v>
      </c>
      <c r="J5" s="218" t="s">
        <v>594</v>
      </c>
      <c r="K5" s="359">
        <v>11109772</v>
      </c>
      <c r="L5" s="219">
        <v>5554886</v>
      </c>
      <c r="M5" s="213">
        <f t="shared" si="0"/>
        <v>5554886</v>
      </c>
      <c r="N5" s="214">
        <v>0.5</v>
      </c>
      <c r="O5" s="247"/>
      <c r="P5" s="247"/>
      <c r="Q5" s="261"/>
      <c r="R5" s="261"/>
      <c r="S5" s="261">
        <v>3000000</v>
      </c>
      <c r="T5" s="261">
        <v>2554886</v>
      </c>
      <c r="U5" s="261">
        <v>0</v>
      </c>
      <c r="V5" s="261"/>
      <c r="W5" s="261"/>
      <c r="X5" s="363"/>
      <c r="Y5" s="346"/>
      <c r="Z5" s="347"/>
      <c r="AA5" s="348"/>
      <c r="AB5" s="348"/>
    </row>
    <row r="6" spans="1:30" s="364" customFormat="1" ht="22.5">
      <c r="A6" s="209">
        <v>4</v>
      </c>
      <c r="B6" s="209" t="s">
        <v>540</v>
      </c>
      <c r="C6" s="209" t="s">
        <v>152</v>
      </c>
      <c r="D6" s="221" t="s">
        <v>126</v>
      </c>
      <c r="E6" s="262" t="s">
        <v>63</v>
      </c>
      <c r="F6" s="209" t="s">
        <v>64</v>
      </c>
      <c r="G6" s="210" t="s">
        <v>500</v>
      </c>
      <c r="H6" s="208" t="s">
        <v>43</v>
      </c>
      <c r="I6" s="217">
        <v>1.2450000000000001</v>
      </c>
      <c r="J6" s="218" t="s">
        <v>340</v>
      </c>
      <c r="K6" s="359">
        <v>15508200</v>
      </c>
      <c r="L6" s="219">
        <v>7754100</v>
      </c>
      <c r="M6" s="213">
        <f t="shared" si="0"/>
        <v>7754100</v>
      </c>
      <c r="N6" s="214">
        <v>0.5</v>
      </c>
      <c r="O6" s="247"/>
      <c r="P6" s="247"/>
      <c r="Q6" s="261"/>
      <c r="R6" s="261"/>
      <c r="S6" s="261">
        <v>2500000</v>
      </c>
      <c r="T6" s="261">
        <v>5254100</v>
      </c>
      <c r="U6" s="261">
        <v>0</v>
      </c>
      <c r="V6" s="261"/>
      <c r="W6" s="261"/>
      <c r="X6" s="363"/>
      <c r="Y6" s="346"/>
      <c r="Z6" s="347"/>
      <c r="AA6" s="348"/>
      <c r="AB6" s="348"/>
    </row>
    <row r="7" spans="1:30" s="173" customFormat="1" ht="22.5">
      <c r="A7" s="209">
        <v>5</v>
      </c>
      <c r="B7" s="227" t="s">
        <v>541</v>
      </c>
      <c r="C7" s="227" t="s">
        <v>296</v>
      </c>
      <c r="D7" s="236" t="s">
        <v>45</v>
      </c>
      <c r="E7" s="246" t="s">
        <v>69</v>
      </c>
      <c r="F7" s="227" t="s">
        <v>47</v>
      </c>
      <c r="G7" s="226" t="s">
        <v>501</v>
      </c>
      <c r="H7" s="225" t="s">
        <v>43</v>
      </c>
      <c r="I7" s="245">
        <v>0.54100000000000004</v>
      </c>
      <c r="J7" s="229" t="s">
        <v>309</v>
      </c>
      <c r="K7" s="287">
        <v>1870608</v>
      </c>
      <c r="L7" s="231">
        <v>1028834.4000000001</v>
      </c>
      <c r="M7" s="223">
        <f t="shared" si="0"/>
        <v>841773.59999999986</v>
      </c>
      <c r="N7" s="232">
        <v>0.55000000000000004</v>
      </c>
      <c r="O7" s="250"/>
      <c r="P7" s="250"/>
      <c r="Q7" s="304"/>
      <c r="R7" s="304"/>
      <c r="S7" s="304">
        <v>1028834.4000000001</v>
      </c>
      <c r="T7" s="304">
        <v>0</v>
      </c>
      <c r="U7" s="304">
        <v>0</v>
      </c>
      <c r="V7" s="304"/>
      <c r="W7" s="304"/>
      <c r="X7" s="263"/>
      <c r="Y7" s="140"/>
      <c r="Z7" s="315"/>
      <c r="AA7" s="316"/>
      <c r="AB7" s="316"/>
    </row>
    <row r="8" spans="1:30" s="173" customFormat="1" ht="22.5">
      <c r="A8" s="209">
        <v>6</v>
      </c>
      <c r="B8" s="227" t="s">
        <v>542</v>
      </c>
      <c r="C8" s="227" t="s">
        <v>296</v>
      </c>
      <c r="D8" s="236" t="s">
        <v>479</v>
      </c>
      <c r="E8" s="246" t="s">
        <v>577</v>
      </c>
      <c r="F8" s="227" t="s">
        <v>60</v>
      </c>
      <c r="G8" s="226" t="s">
        <v>502</v>
      </c>
      <c r="H8" s="225" t="s">
        <v>44</v>
      </c>
      <c r="I8" s="245">
        <v>0.627</v>
      </c>
      <c r="J8" s="229" t="s">
        <v>595</v>
      </c>
      <c r="K8" s="287">
        <v>1934345</v>
      </c>
      <c r="L8" s="231">
        <v>967172.5</v>
      </c>
      <c r="M8" s="223">
        <f t="shared" si="0"/>
        <v>967172.5</v>
      </c>
      <c r="N8" s="232">
        <v>0.5</v>
      </c>
      <c r="O8" s="250"/>
      <c r="P8" s="250"/>
      <c r="Q8" s="304"/>
      <c r="R8" s="304"/>
      <c r="S8" s="304">
        <v>967172.5</v>
      </c>
      <c r="T8" s="304">
        <v>0</v>
      </c>
      <c r="U8" s="304">
        <v>0</v>
      </c>
      <c r="V8" s="304"/>
      <c r="W8" s="304"/>
      <c r="X8" s="263"/>
      <c r="Y8" s="140"/>
      <c r="Z8" s="315"/>
      <c r="AA8" s="316"/>
      <c r="AB8" s="316"/>
    </row>
    <row r="9" spans="1:30" s="334" customFormat="1" ht="22.5">
      <c r="A9" s="209">
        <v>7</v>
      </c>
      <c r="B9" s="227" t="s">
        <v>543</v>
      </c>
      <c r="C9" s="227" t="s">
        <v>296</v>
      </c>
      <c r="D9" s="236" t="s">
        <v>480</v>
      </c>
      <c r="E9" s="246">
        <v>2401073</v>
      </c>
      <c r="F9" s="336" t="s">
        <v>55</v>
      </c>
      <c r="G9" s="226" t="s">
        <v>503</v>
      </c>
      <c r="H9" s="225" t="s">
        <v>43</v>
      </c>
      <c r="I9" s="245">
        <v>1.39</v>
      </c>
      <c r="J9" s="229" t="s">
        <v>309</v>
      </c>
      <c r="K9" s="287">
        <v>10731420</v>
      </c>
      <c r="L9" s="231">
        <v>5365710</v>
      </c>
      <c r="M9" s="223">
        <f t="shared" si="0"/>
        <v>5365710</v>
      </c>
      <c r="N9" s="232">
        <v>0.5</v>
      </c>
      <c r="O9" s="250"/>
      <c r="P9" s="250"/>
      <c r="Q9" s="304"/>
      <c r="R9" s="304"/>
      <c r="S9" s="304">
        <v>5365710</v>
      </c>
      <c r="T9" s="304">
        <v>0</v>
      </c>
      <c r="U9" s="304">
        <v>0</v>
      </c>
      <c r="V9" s="304"/>
      <c r="W9" s="304"/>
      <c r="X9" s="263"/>
      <c r="Y9" s="140"/>
      <c r="Z9" s="315"/>
      <c r="AA9" s="316"/>
      <c r="AB9" s="316"/>
      <c r="AD9" s="330"/>
    </row>
    <row r="10" spans="1:30" s="327" customFormat="1" ht="22.5">
      <c r="A10" s="209">
        <v>8</v>
      </c>
      <c r="B10" s="209" t="s">
        <v>544</v>
      </c>
      <c r="C10" s="209" t="s">
        <v>152</v>
      </c>
      <c r="D10" s="221" t="s">
        <v>481</v>
      </c>
      <c r="E10" s="262" t="s">
        <v>578</v>
      </c>
      <c r="F10" s="353" t="s">
        <v>55</v>
      </c>
      <c r="G10" s="210" t="s">
        <v>504</v>
      </c>
      <c r="H10" s="208" t="s">
        <v>44</v>
      </c>
      <c r="I10" s="217">
        <v>0.84</v>
      </c>
      <c r="J10" s="218" t="s">
        <v>594</v>
      </c>
      <c r="K10" s="359">
        <v>3069000</v>
      </c>
      <c r="L10" s="219">
        <v>1534500</v>
      </c>
      <c r="M10" s="213">
        <f t="shared" si="0"/>
        <v>1534500</v>
      </c>
      <c r="N10" s="214">
        <v>0.5</v>
      </c>
      <c r="O10" s="247"/>
      <c r="P10" s="247"/>
      <c r="Q10" s="261"/>
      <c r="R10" s="261"/>
      <c r="S10" s="261">
        <v>750000</v>
      </c>
      <c r="T10" s="261">
        <v>784500</v>
      </c>
      <c r="U10" s="261">
        <v>0</v>
      </c>
      <c r="V10" s="261"/>
      <c r="W10" s="261"/>
      <c r="X10" s="363"/>
      <c r="Y10" s="346"/>
      <c r="Z10" s="347"/>
      <c r="AA10" s="348"/>
      <c r="AB10" s="348"/>
      <c r="AD10" s="349"/>
    </row>
    <row r="11" spans="1:30" s="364" customFormat="1">
      <c r="A11" s="209">
        <v>9</v>
      </c>
      <c r="B11" s="209" t="s">
        <v>545</v>
      </c>
      <c r="C11" s="209" t="s">
        <v>152</v>
      </c>
      <c r="D11" s="221" t="s">
        <v>242</v>
      </c>
      <c r="E11" s="262" t="s">
        <v>243</v>
      </c>
      <c r="F11" s="209" t="s">
        <v>57</v>
      </c>
      <c r="G11" s="210" t="s">
        <v>505</v>
      </c>
      <c r="H11" s="208" t="s">
        <v>44</v>
      </c>
      <c r="I11" s="217">
        <v>0.94299999999999995</v>
      </c>
      <c r="J11" s="218" t="s">
        <v>596</v>
      </c>
      <c r="K11" s="359">
        <v>4366000</v>
      </c>
      <c r="L11" s="219">
        <v>2183000</v>
      </c>
      <c r="M11" s="213">
        <f t="shared" si="0"/>
        <v>2183000</v>
      </c>
      <c r="N11" s="214">
        <v>0.5</v>
      </c>
      <c r="O11" s="247"/>
      <c r="P11" s="247"/>
      <c r="Q11" s="261"/>
      <c r="R11" s="261"/>
      <c r="S11" s="261">
        <v>683000</v>
      </c>
      <c r="T11" s="261">
        <v>1500000</v>
      </c>
      <c r="U11" s="261">
        <v>0</v>
      </c>
      <c r="V11" s="261"/>
      <c r="W11" s="261"/>
      <c r="X11" s="363"/>
      <c r="Y11" s="346"/>
      <c r="Z11" s="347"/>
      <c r="AA11" s="348"/>
      <c r="AB11" s="348"/>
    </row>
    <row r="12" spans="1:30" s="364" customFormat="1" ht="22.5">
      <c r="A12" s="209">
        <v>10</v>
      </c>
      <c r="B12" s="209" t="s">
        <v>546</v>
      </c>
      <c r="C12" s="209" t="s">
        <v>152</v>
      </c>
      <c r="D12" s="221" t="s">
        <v>481</v>
      </c>
      <c r="E12" s="262" t="s">
        <v>578</v>
      </c>
      <c r="F12" s="209" t="s">
        <v>55</v>
      </c>
      <c r="G12" s="210" t="s">
        <v>506</v>
      </c>
      <c r="H12" s="208" t="s">
        <v>43</v>
      </c>
      <c r="I12" s="217">
        <v>1.8</v>
      </c>
      <c r="J12" s="218" t="s">
        <v>301</v>
      </c>
      <c r="K12" s="359">
        <v>8356900</v>
      </c>
      <c r="L12" s="219">
        <v>4178450</v>
      </c>
      <c r="M12" s="213">
        <f t="shared" si="0"/>
        <v>4178450</v>
      </c>
      <c r="N12" s="214">
        <v>0.5</v>
      </c>
      <c r="O12" s="247"/>
      <c r="P12" s="247"/>
      <c r="Q12" s="261"/>
      <c r="R12" s="261"/>
      <c r="S12" s="261">
        <v>800000</v>
      </c>
      <c r="T12" s="261">
        <v>1345600</v>
      </c>
      <c r="U12" s="261">
        <v>2032850</v>
      </c>
      <c r="V12" s="261"/>
      <c r="W12" s="261"/>
      <c r="X12" s="363"/>
      <c r="Y12" s="346"/>
      <c r="Z12" s="347"/>
      <c r="AA12" s="348"/>
      <c r="AB12" s="348"/>
    </row>
    <row r="13" spans="1:30" s="364" customFormat="1" ht="22.5">
      <c r="A13" s="209">
        <v>11</v>
      </c>
      <c r="B13" s="209" t="s">
        <v>547</v>
      </c>
      <c r="C13" s="209" t="s">
        <v>152</v>
      </c>
      <c r="D13" s="221" t="s">
        <v>101</v>
      </c>
      <c r="E13" s="262" t="s">
        <v>68</v>
      </c>
      <c r="F13" s="209" t="s">
        <v>56</v>
      </c>
      <c r="G13" s="210" t="s">
        <v>507</v>
      </c>
      <c r="H13" s="208" t="s">
        <v>44</v>
      </c>
      <c r="I13" s="217">
        <v>0.77</v>
      </c>
      <c r="J13" s="218" t="s">
        <v>597</v>
      </c>
      <c r="K13" s="359">
        <v>7507588</v>
      </c>
      <c r="L13" s="219">
        <v>3753794</v>
      </c>
      <c r="M13" s="213">
        <f t="shared" si="0"/>
        <v>3753794</v>
      </c>
      <c r="N13" s="214">
        <v>0.5</v>
      </c>
      <c r="O13" s="247"/>
      <c r="P13" s="247"/>
      <c r="Q13" s="261"/>
      <c r="R13" s="261"/>
      <c r="S13" s="261">
        <v>900000</v>
      </c>
      <c r="T13" s="261">
        <v>2500000</v>
      </c>
      <c r="U13" s="261">
        <v>353794</v>
      </c>
      <c r="V13" s="261"/>
      <c r="W13" s="261"/>
      <c r="X13" s="363"/>
      <c r="Y13" s="346"/>
      <c r="Z13" s="347"/>
      <c r="AA13" s="348"/>
      <c r="AB13" s="348"/>
    </row>
    <row r="14" spans="1:30" s="173" customFormat="1" ht="33.75">
      <c r="A14" s="209">
        <v>12</v>
      </c>
      <c r="B14" s="227" t="s">
        <v>548</v>
      </c>
      <c r="C14" s="227" t="s">
        <v>296</v>
      </c>
      <c r="D14" s="236" t="s">
        <v>482</v>
      </c>
      <c r="E14" s="246" t="s">
        <v>579</v>
      </c>
      <c r="F14" s="227" t="s">
        <v>58</v>
      </c>
      <c r="G14" s="226" t="s">
        <v>508</v>
      </c>
      <c r="H14" s="225" t="s">
        <v>44</v>
      </c>
      <c r="I14" s="245">
        <v>0.38500000000000001</v>
      </c>
      <c r="J14" s="229" t="s">
        <v>598</v>
      </c>
      <c r="K14" s="287">
        <v>3568673</v>
      </c>
      <c r="L14" s="231">
        <v>1784336.5</v>
      </c>
      <c r="M14" s="223">
        <f t="shared" si="0"/>
        <v>1784336.5</v>
      </c>
      <c r="N14" s="232">
        <v>0.5</v>
      </c>
      <c r="O14" s="250"/>
      <c r="P14" s="250"/>
      <c r="Q14" s="304"/>
      <c r="R14" s="304"/>
      <c r="S14" s="304">
        <v>1784336.5</v>
      </c>
      <c r="T14" s="304">
        <v>0</v>
      </c>
      <c r="U14" s="304">
        <v>0</v>
      </c>
      <c r="V14" s="304"/>
      <c r="W14" s="304"/>
      <c r="X14" s="263"/>
      <c r="Y14" s="140"/>
      <c r="Z14" s="315"/>
      <c r="AA14" s="316"/>
      <c r="AB14" s="316"/>
    </row>
    <row r="15" spans="1:30" s="334" customFormat="1" ht="11.25">
      <c r="A15" s="209">
        <v>13</v>
      </c>
      <c r="B15" s="227" t="s">
        <v>549</v>
      </c>
      <c r="C15" s="227" t="s">
        <v>296</v>
      </c>
      <c r="D15" s="236" t="s">
        <v>480</v>
      </c>
      <c r="E15" s="246" t="s">
        <v>580</v>
      </c>
      <c r="F15" s="336" t="s">
        <v>55</v>
      </c>
      <c r="G15" s="226" t="s">
        <v>509</v>
      </c>
      <c r="H15" s="225" t="s">
        <v>44</v>
      </c>
      <c r="I15" s="245">
        <v>0.75700000000000001</v>
      </c>
      <c r="J15" s="229" t="s">
        <v>309</v>
      </c>
      <c r="K15" s="287">
        <v>5989024</v>
      </c>
      <c r="L15" s="231">
        <v>2994512</v>
      </c>
      <c r="M15" s="223">
        <f t="shared" si="0"/>
        <v>2994512</v>
      </c>
      <c r="N15" s="232">
        <v>0.5</v>
      </c>
      <c r="O15" s="250"/>
      <c r="P15" s="250"/>
      <c r="Q15" s="304"/>
      <c r="R15" s="304"/>
      <c r="S15" s="304">
        <v>2994512</v>
      </c>
      <c r="T15" s="304">
        <v>0</v>
      </c>
      <c r="U15" s="304">
        <v>0</v>
      </c>
      <c r="V15" s="304"/>
      <c r="W15" s="304"/>
      <c r="X15" s="263"/>
      <c r="Y15" s="140"/>
      <c r="Z15" s="315"/>
      <c r="AA15" s="316"/>
      <c r="AB15" s="316"/>
      <c r="AD15" s="330"/>
    </row>
    <row r="16" spans="1:30" s="334" customFormat="1" ht="22.5">
      <c r="A16" s="209">
        <v>14</v>
      </c>
      <c r="B16" s="227" t="s">
        <v>550</v>
      </c>
      <c r="C16" s="227" t="s">
        <v>296</v>
      </c>
      <c r="D16" s="236" t="s">
        <v>479</v>
      </c>
      <c r="E16" s="246">
        <v>2404063</v>
      </c>
      <c r="F16" s="336" t="s">
        <v>60</v>
      </c>
      <c r="G16" s="226" t="s">
        <v>510</v>
      </c>
      <c r="H16" s="225" t="s">
        <v>44</v>
      </c>
      <c r="I16" s="245">
        <v>0.34599999999999997</v>
      </c>
      <c r="J16" s="229" t="s">
        <v>595</v>
      </c>
      <c r="K16" s="287">
        <v>558967</v>
      </c>
      <c r="L16" s="231">
        <v>279483.5</v>
      </c>
      <c r="M16" s="223">
        <f t="shared" si="0"/>
        <v>279483.5</v>
      </c>
      <c r="N16" s="232">
        <v>0.5</v>
      </c>
      <c r="O16" s="250"/>
      <c r="P16" s="250"/>
      <c r="Q16" s="304"/>
      <c r="R16" s="304"/>
      <c r="S16" s="304">
        <v>279483.5</v>
      </c>
      <c r="T16" s="304">
        <v>0</v>
      </c>
      <c r="U16" s="304">
        <v>0</v>
      </c>
      <c r="V16" s="304"/>
      <c r="W16" s="304"/>
      <c r="X16" s="263"/>
      <c r="Y16" s="140"/>
      <c r="Z16" s="315"/>
      <c r="AA16" s="316"/>
      <c r="AB16" s="316"/>
      <c r="AD16" s="330"/>
    </row>
    <row r="17" spans="1:35" s="327" customFormat="1" ht="33.75">
      <c r="A17" s="209">
        <v>15</v>
      </c>
      <c r="B17" s="209" t="s">
        <v>551</v>
      </c>
      <c r="C17" s="209" t="s">
        <v>152</v>
      </c>
      <c r="D17" s="221" t="s">
        <v>218</v>
      </c>
      <c r="E17" s="262" t="s">
        <v>219</v>
      </c>
      <c r="F17" s="353" t="s">
        <v>52</v>
      </c>
      <c r="G17" s="210" t="s">
        <v>511</v>
      </c>
      <c r="H17" s="208" t="s">
        <v>44</v>
      </c>
      <c r="I17" s="217">
        <v>0.625</v>
      </c>
      <c r="J17" s="218" t="s">
        <v>599</v>
      </c>
      <c r="K17" s="359">
        <v>4536888</v>
      </c>
      <c r="L17" s="219">
        <v>2268444</v>
      </c>
      <c r="M17" s="213">
        <f t="shared" si="0"/>
        <v>2268444</v>
      </c>
      <c r="N17" s="214">
        <v>0.5</v>
      </c>
      <c r="O17" s="247"/>
      <c r="P17" s="247"/>
      <c r="Q17" s="261"/>
      <c r="R17" s="261"/>
      <c r="S17" s="261">
        <v>1134222</v>
      </c>
      <c r="T17" s="261">
        <v>1134222</v>
      </c>
      <c r="U17" s="261">
        <v>0</v>
      </c>
      <c r="V17" s="261"/>
      <c r="W17" s="261"/>
      <c r="X17" s="363"/>
      <c r="Y17" s="346"/>
      <c r="Z17" s="347"/>
      <c r="AA17" s="348"/>
      <c r="AB17" s="348"/>
      <c r="AD17" s="349"/>
    </row>
    <row r="18" spans="1:35" s="327" customFormat="1" ht="22.5">
      <c r="A18" s="209">
        <v>16</v>
      </c>
      <c r="B18" s="209" t="s">
        <v>552</v>
      </c>
      <c r="C18" s="209" t="s">
        <v>152</v>
      </c>
      <c r="D18" s="221" t="s">
        <v>483</v>
      </c>
      <c r="E18" s="262" t="s">
        <v>581</v>
      </c>
      <c r="F18" s="353" t="s">
        <v>46</v>
      </c>
      <c r="G18" s="210" t="s">
        <v>512</v>
      </c>
      <c r="H18" s="208" t="s">
        <v>43</v>
      </c>
      <c r="I18" s="217">
        <v>0.45100000000000001</v>
      </c>
      <c r="J18" s="218" t="s">
        <v>458</v>
      </c>
      <c r="K18" s="359">
        <v>1766772</v>
      </c>
      <c r="L18" s="219">
        <v>883386</v>
      </c>
      <c r="M18" s="213">
        <f t="shared" si="0"/>
        <v>883386</v>
      </c>
      <c r="N18" s="214">
        <v>0.5</v>
      </c>
      <c r="O18" s="247"/>
      <c r="P18" s="247"/>
      <c r="Q18" s="261"/>
      <c r="R18" s="261"/>
      <c r="S18" s="261">
        <v>30000</v>
      </c>
      <c r="T18" s="261">
        <v>853386</v>
      </c>
      <c r="U18" s="261">
        <v>0</v>
      </c>
      <c r="V18" s="261"/>
      <c r="W18" s="261"/>
      <c r="X18" s="363"/>
      <c r="Y18" s="346"/>
      <c r="Z18" s="347"/>
      <c r="AA18" s="348"/>
      <c r="AB18" s="348"/>
      <c r="AD18" s="349"/>
    </row>
    <row r="19" spans="1:35" s="334" customFormat="1" ht="22.5">
      <c r="A19" s="209">
        <v>17</v>
      </c>
      <c r="B19" s="227" t="s">
        <v>553</v>
      </c>
      <c r="C19" s="227" t="s">
        <v>296</v>
      </c>
      <c r="D19" s="236" t="s">
        <v>484</v>
      </c>
      <c r="E19" s="246" t="s">
        <v>582</v>
      </c>
      <c r="F19" s="336" t="s">
        <v>56</v>
      </c>
      <c r="G19" s="226" t="s">
        <v>513</v>
      </c>
      <c r="H19" s="225" t="s">
        <v>44</v>
      </c>
      <c r="I19" s="245">
        <v>0.22</v>
      </c>
      <c r="J19" s="229" t="s">
        <v>463</v>
      </c>
      <c r="K19" s="287">
        <v>937574</v>
      </c>
      <c r="L19" s="231">
        <v>468787</v>
      </c>
      <c r="M19" s="223">
        <f t="shared" si="0"/>
        <v>468787</v>
      </c>
      <c r="N19" s="232">
        <v>0.5</v>
      </c>
      <c r="O19" s="250"/>
      <c r="P19" s="250"/>
      <c r="Q19" s="304"/>
      <c r="R19" s="304"/>
      <c r="S19" s="304">
        <v>468787</v>
      </c>
      <c r="T19" s="304">
        <v>0</v>
      </c>
      <c r="U19" s="304">
        <v>0</v>
      </c>
      <c r="V19" s="304"/>
      <c r="W19" s="304"/>
      <c r="X19" s="263"/>
      <c r="Y19" s="140"/>
      <c r="Z19" s="315"/>
      <c r="AA19" s="316"/>
      <c r="AB19" s="316"/>
      <c r="AD19" s="330"/>
    </row>
    <row r="20" spans="1:35" s="327" customFormat="1" ht="56.25">
      <c r="A20" s="209">
        <v>18</v>
      </c>
      <c r="B20" s="209" t="s">
        <v>554</v>
      </c>
      <c r="C20" s="209" t="s">
        <v>152</v>
      </c>
      <c r="D20" s="221" t="s">
        <v>482</v>
      </c>
      <c r="E20" s="262" t="s">
        <v>579</v>
      </c>
      <c r="F20" s="353" t="s">
        <v>58</v>
      </c>
      <c r="G20" s="210" t="s">
        <v>514</v>
      </c>
      <c r="H20" s="208" t="s">
        <v>44</v>
      </c>
      <c r="I20" s="217">
        <v>1.0960000000000001</v>
      </c>
      <c r="J20" s="218" t="s">
        <v>600</v>
      </c>
      <c r="K20" s="359">
        <v>9932456</v>
      </c>
      <c r="L20" s="219">
        <v>4966228</v>
      </c>
      <c r="M20" s="213">
        <f t="shared" si="0"/>
        <v>4966228</v>
      </c>
      <c r="N20" s="214">
        <v>0.5</v>
      </c>
      <c r="O20" s="247"/>
      <c r="P20" s="247"/>
      <c r="Q20" s="261"/>
      <c r="R20" s="261"/>
      <c r="S20" s="261">
        <v>3476356</v>
      </c>
      <c r="T20" s="261">
        <v>1489872</v>
      </c>
      <c r="U20" s="261">
        <v>0</v>
      </c>
      <c r="V20" s="261"/>
      <c r="W20" s="261"/>
      <c r="X20" s="363"/>
      <c r="Y20" s="346"/>
      <c r="Z20" s="347"/>
      <c r="AA20" s="348"/>
      <c r="AB20" s="348"/>
      <c r="AD20" s="349"/>
    </row>
    <row r="21" spans="1:35" s="334" customFormat="1" ht="22.5">
      <c r="A21" s="209">
        <v>19</v>
      </c>
      <c r="B21" s="227" t="s">
        <v>555</v>
      </c>
      <c r="C21" s="227" t="s">
        <v>296</v>
      </c>
      <c r="D21" s="236" t="s">
        <v>485</v>
      </c>
      <c r="E21" s="246">
        <v>2416053</v>
      </c>
      <c r="F21" s="336" t="s">
        <v>51</v>
      </c>
      <c r="G21" s="226" t="s">
        <v>515</v>
      </c>
      <c r="H21" s="225" t="s">
        <v>44</v>
      </c>
      <c r="I21" s="245">
        <v>0.35</v>
      </c>
      <c r="J21" s="229" t="s">
        <v>300</v>
      </c>
      <c r="K21" s="287">
        <v>1134020</v>
      </c>
      <c r="L21" s="231">
        <v>567010</v>
      </c>
      <c r="M21" s="223">
        <f t="shared" si="0"/>
        <v>567010</v>
      </c>
      <c r="N21" s="232">
        <v>0.5</v>
      </c>
      <c r="O21" s="250"/>
      <c r="P21" s="250"/>
      <c r="Q21" s="304"/>
      <c r="R21" s="304"/>
      <c r="S21" s="304">
        <v>567010</v>
      </c>
      <c r="T21" s="304">
        <v>0</v>
      </c>
      <c r="U21" s="304">
        <v>0</v>
      </c>
      <c r="V21" s="304"/>
      <c r="W21" s="304"/>
      <c r="X21" s="263"/>
      <c r="Y21" s="140"/>
      <c r="Z21" s="315"/>
      <c r="AA21" s="316"/>
      <c r="AB21" s="316"/>
      <c r="AD21" s="330"/>
    </row>
    <row r="22" spans="1:35" s="173" customFormat="1" ht="22.5">
      <c r="A22" s="209">
        <v>20</v>
      </c>
      <c r="B22" s="227" t="s">
        <v>556</v>
      </c>
      <c r="C22" s="227" t="s">
        <v>296</v>
      </c>
      <c r="D22" s="236" t="s">
        <v>486</v>
      </c>
      <c r="E22" s="246" t="s">
        <v>583</v>
      </c>
      <c r="F22" s="227" t="s">
        <v>51</v>
      </c>
      <c r="G22" s="226" t="s">
        <v>516</v>
      </c>
      <c r="H22" s="225" t="s">
        <v>44</v>
      </c>
      <c r="I22" s="245">
        <v>1.1479999999999999</v>
      </c>
      <c r="J22" s="229" t="s">
        <v>309</v>
      </c>
      <c r="K22" s="287">
        <v>5090441</v>
      </c>
      <c r="L22" s="231">
        <v>2545220.5</v>
      </c>
      <c r="M22" s="223">
        <f t="shared" si="0"/>
        <v>2545220.5</v>
      </c>
      <c r="N22" s="232">
        <v>0.5</v>
      </c>
      <c r="O22" s="250"/>
      <c r="P22" s="250"/>
      <c r="Q22" s="304"/>
      <c r="R22" s="304"/>
      <c r="S22" s="304">
        <v>2545220.5</v>
      </c>
      <c r="T22" s="304">
        <v>0</v>
      </c>
      <c r="U22" s="304">
        <v>0</v>
      </c>
      <c r="V22" s="304"/>
      <c r="W22" s="304"/>
      <c r="X22" s="263"/>
      <c r="Y22" s="140"/>
      <c r="Z22" s="315"/>
      <c r="AA22" s="316"/>
      <c r="AB22" s="316"/>
    </row>
    <row r="23" spans="1:35" s="173" customFormat="1" ht="22.5">
      <c r="A23" s="209">
        <v>21</v>
      </c>
      <c r="B23" s="227" t="s">
        <v>557</v>
      </c>
      <c r="C23" s="227" t="s">
        <v>296</v>
      </c>
      <c r="D23" s="236" t="s">
        <v>487</v>
      </c>
      <c r="E23" s="246" t="s">
        <v>584</v>
      </c>
      <c r="F23" s="227" t="s">
        <v>48</v>
      </c>
      <c r="G23" s="226" t="s">
        <v>517</v>
      </c>
      <c r="H23" s="225" t="s">
        <v>44</v>
      </c>
      <c r="I23" s="245">
        <v>0.85299999999999998</v>
      </c>
      <c r="J23" s="229" t="s">
        <v>309</v>
      </c>
      <c r="K23" s="287">
        <v>1296523</v>
      </c>
      <c r="L23" s="231">
        <v>713087.65</v>
      </c>
      <c r="M23" s="223">
        <f t="shared" si="0"/>
        <v>583435.35</v>
      </c>
      <c r="N23" s="232">
        <v>0.55000000000000004</v>
      </c>
      <c r="O23" s="250"/>
      <c r="P23" s="250"/>
      <c r="Q23" s="304"/>
      <c r="R23" s="304"/>
      <c r="S23" s="304">
        <v>713087.65</v>
      </c>
      <c r="T23" s="304">
        <v>0</v>
      </c>
      <c r="U23" s="304">
        <v>0</v>
      </c>
      <c r="V23" s="304"/>
      <c r="W23" s="304"/>
      <c r="X23" s="263"/>
      <c r="Y23" s="140"/>
      <c r="Z23" s="315"/>
      <c r="AA23" s="316"/>
      <c r="AB23" s="316"/>
    </row>
    <row r="24" spans="1:35" s="173" customFormat="1" ht="22.5">
      <c r="A24" s="209">
        <v>22</v>
      </c>
      <c r="B24" s="227" t="s">
        <v>558</v>
      </c>
      <c r="C24" s="227" t="s">
        <v>296</v>
      </c>
      <c r="D24" s="236" t="s">
        <v>488</v>
      </c>
      <c r="E24" s="246" t="s">
        <v>585</v>
      </c>
      <c r="F24" s="227" t="s">
        <v>56</v>
      </c>
      <c r="G24" s="226" t="s">
        <v>518</v>
      </c>
      <c r="H24" s="225" t="s">
        <v>43</v>
      </c>
      <c r="I24" s="245">
        <v>0.20300000000000001</v>
      </c>
      <c r="J24" s="229" t="s">
        <v>300</v>
      </c>
      <c r="K24" s="287">
        <v>2615042</v>
      </c>
      <c r="L24" s="231">
        <v>1307521</v>
      </c>
      <c r="M24" s="223">
        <f t="shared" si="0"/>
        <v>1307521</v>
      </c>
      <c r="N24" s="232">
        <v>0.5</v>
      </c>
      <c r="O24" s="250"/>
      <c r="P24" s="250"/>
      <c r="Q24" s="304"/>
      <c r="R24" s="304"/>
      <c r="S24" s="304">
        <v>1307521</v>
      </c>
      <c r="T24" s="304">
        <v>0</v>
      </c>
      <c r="U24" s="304">
        <v>0</v>
      </c>
      <c r="V24" s="304"/>
      <c r="W24" s="304"/>
      <c r="X24" s="263"/>
      <c r="Y24" s="140"/>
      <c r="Z24" s="315"/>
      <c r="AA24" s="316"/>
      <c r="AB24" s="316"/>
    </row>
    <row r="25" spans="1:35" s="364" customFormat="1" ht="22.5">
      <c r="A25" s="209">
        <v>23</v>
      </c>
      <c r="B25" s="209" t="s">
        <v>559</v>
      </c>
      <c r="C25" s="209" t="s">
        <v>152</v>
      </c>
      <c r="D25" s="221" t="s">
        <v>246</v>
      </c>
      <c r="E25" s="262">
        <v>2413062</v>
      </c>
      <c r="F25" s="209" t="s">
        <v>54</v>
      </c>
      <c r="G25" s="210" t="s">
        <v>519</v>
      </c>
      <c r="H25" s="208" t="s">
        <v>43</v>
      </c>
      <c r="I25" s="217">
        <v>2.15</v>
      </c>
      <c r="J25" s="218" t="s">
        <v>601</v>
      </c>
      <c r="K25" s="359">
        <v>5203036</v>
      </c>
      <c r="L25" s="219">
        <v>2601518</v>
      </c>
      <c r="M25" s="213">
        <f t="shared" si="0"/>
        <v>2601518</v>
      </c>
      <c r="N25" s="214">
        <v>0.5</v>
      </c>
      <c r="O25" s="247"/>
      <c r="P25" s="247"/>
      <c r="Q25" s="261"/>
      <c r="R25" s="261"/>
      <c r="S25" s="261">
        <v>135018</v>
      </c>
      <c r="T25" s="261">
        <v>1550000</v>
      </c>
      <c r="U25" s="261">
        <v>916500</v>
      </c>
      <c r="V25" s="261"/>
      <c r="W25" s="261"/>
      <c r="X25" s="363"/>
      <c r="Y25" s="346"/>
      <c r="Z25" s="347"/>
      <c r="AA25" s="348"/>
      <c r="AB25" s="348"/>
    </row>
    <row r="26" spans="1:35" s="173" customFormat="1" ht="22.5">
      <c r="A26" s="209">
        <v>24</v>
      </c>
      <c r="B26" s="227" t="s">
        <v>560</v>
      </c>
      <c r="C26" s="227" t="s">
        <v>296</v>
      </c>
      <c r="D26" s="236" t="s">
        <v>489</v>
      </c>
      <c r="E26" s="233" t="s">
        <v>586</v>
      </c>
      <c r="F26" s="225" t="s">
        <v>47</v>
      </c>
      <c r="G26" s="226" t="s">
        <v>520</v>
      </c>
      <c r="H26" s="225" t="s">
        <v>44</v>
      </c>
      <c r="I26" s="245">
        <v>0.39700000000000002</v>
      </c>
      <c r="J26" s="229" t="s">
        <v>459</v>
      </c>
      <c r="K26" s="287">
        <v>1770584</v>
      </c>
      <c r="L26" s="231">
        <v>885292</v>
      </c>
      <c r="M26" s="223">
        <f t="shared" si="0"/>
        <v>885292</v>
      </c>
      <c r="N26" s="232">
        <v>0.5</v>
      </c>
      <c r="O26" s="250"/>
      <c r="P26" s="250"/>
      <c r="Q26" s="304"/>
      <c r="R26" s="304"/>
      <c r="S26" s="244">
        <v>885292</v>
      </c>
      <c r="T26" s="244">
        <v>0</v>
      </c>
      <c r="U26" s="244">
        <v>0</v>
      </c>
      <c r="V26" s="244"/>
      <c r="W26" s="304"/>
      <c r="X26" s="263"/>
      <c r="Y26" s="140"/>
      <c r="Z26" s="315"/>
      <c r="AA26" s="316"/>
      <c r="AB26" s="316"/>
    </row>
    <row r="27" spans="1:35" s="364" customFormat="1" ht="22.5">
      <c r="A27" s="209">
        <v>25</v>
      </c>
      <c r="B27" s="209" t="s">
        <v>561</v>
      </c>
      <c r="C27" s="209" t="s">
        <v>152</v>
      </c>
      <c r="D27" s="221" t="s">
        <v>483</v>
      </c>
      <c r="E27" s="262">
        <v>2408031</v>
      </c>
      <c r="F27" s="209" t="s">
        <v>46</v>
      </c>
      <c r="G27" s="210" t="s">
        <v>521</v>
      </c>
      <c r="H27" s="208" t="s">
        <v>43</v>
      </c>
      <c r="I27" s="217">
        <v>0.45</v>
      </c>
      <c r="J27" s="218" t="s">
        <v>458</v>
      </c>
      <c r="K27" s="359">
        <v>1590759</v>
      </c>
      <c r="L27" s="219">
        <v>795379.5</v>
      </c>
      <c r="M27" s="213">
        <f t="shared" si="0"/>
        <v>795379.5</v>
      </c>
      <c r="N27" s="214">
        <v>0.5</v>
      </c>
      <c r="O27" s="247"/>
      <c r="P27" s="247"/>
      <c r="Q27" s="261"/>
      <c r="R27" s="261"/>
      <c r="S27" s="261">
        <v>30000</v>
      </c>
      <c r="T27" s="261">
        <v>765379.5</v>
      </c>
      <c r="U27" s="261">
        <v>0</v>
      </c>
      <c r="V27" s="261"/>
      <c r="W27" s="261"/>
      <c r="X27" s="363"/>
      <c r="Y27" s="346"/>
      <c r="Z27" s="347"/>
      <c r="AA27" s="348"/>
      <c r="AB27" s="348"/>
    </row>
    <row r="28" spans="1:35" s="173" customFormat="1">
      <c r="A28" s="209">
        <v>26</v>
      </c>
      <c r="B28" s="227" t="s">
        <v>562</v>
      </c>
      <c r="C28" s="227" t="s">
        <v>296</v>
      </c>
      <c r="D28" s="236" t="s">
        <v>490</v>
      </c>
      <c r="E28" s="246" t="s">
        <v>587</v>
      </c>
      <c r="F28" s="227" t="s">
        <v>60</v>
      </c>
      <c r="G28" s="226" t="s">
        <v>522</v>
      </c>
      <c r="H28" s="225" t="s">
        <v>44</v>
      </c>
      <c r="I28" s="245">
        <v>0.67300000000000004</v>
      </c>
      <c r="J28" s="229" t="s">
        <v>463</v>
      </c>
      <c r="K28" s="287">
        <v>512391</v>
      </c>
      <c r="L28" s="231">
        <v>281815.05000000005</v>
      </c>
      <c r="M28" s="223">
        <f t="shared" si="0"/>
        <v>230575.94999999995</v>
      </c>
      <c r="N28" s="232">
        <v>0.55000000000000004</v>
      </c>
      <c r="O28" s="250"/>
      <c r="P28" s="250"/>
      <c r="Q28" s="304"/>
      <c r="R28" s="304"/>
      <c r="S28" s="304">
        <v>281815.05000000005</v>
      </c>
      <c r="T28" s="304">
        <v>0</v>
      </c>
      <c r="U28" s="304">
        <v>0</v>
      </c>
      <c r="V28" s="304"/>
      <c r="W28" s="304"/>
      <c r="X28" s="263"/>
      <c r="Y28" s="140"/>
      <c r="Z28" s="315"/>
      <c r="AA28" s="316"/>
      <c r="AB28" s="316"/>
    </row>
    <row r="29" spans="1:35" s="173" customFormat="1" ht="22.5">
      <c r="A29" s="209">
        <v>27</v>
      </c>
      <c r="B29" s="227" t="s">
        <v>563</v>
      </c>
      <c r="C29" s="227" t="s">
        <v>296</v>
      </c>
      <c r="D29" s="236" t="s">
        <v>487</v>
      </c>
      <c r="E29" s="246" t="s">
        <v>584</v>
      </c>
      <c r="F29" s="227" t="s">
        <v>48</v>
      </c>
      <c r="G29" s="226" t="s">
        <v>523</v>
      </c>
      <c r="H29" s="225" t="s">
        <v>44</v>
      </c>
      <c r="I29" s="245">
        <v>0.61599999999999999</v>
      </c>
      <c r="J29" s="229" t="s">
        <v>309</v>
      </c>
      <c r="K29" s="287">
        <v>1462016</v>
      </c>
      <c r="L29" s="231">
        <v>804108.80000000005</v>
      </c>
      <c r="M29" s="223">
        <f t="shared" si="0"/>
        <v>657907.19999999995</v>
      </c>
      <c r="N29" s="232">
        <v>0.55000000000000004</v>
      </c>
      <c r="O29" s="250"/>
      <c r="P29" s="250"/>
      <c r="Q29" s="304"/>
      <c r="R29" s="304"/>
      <c r="S29" s="304">
        <v>804108.80000000005</v>
      </c>
      <c r="T29" s="304">
        <v>0</v>
      </c>
      <c r="U29" s="304">
        <v>0</v>
      </c>
      <c r="V29" s="304"/>
      <c r="W29" s="304"/>
      <c r="X29" s="263"/>
      <c r="Y29" s="140"/>
      <c r="Z29" s="315"/>
      <c r="AA29" s="316"/>
      <c r="AB29" s="316"/>
    </row>
    <row r="30" spans="1:35" s="364" customFormat="1" ht="22.5">
      <c r="A30" s="209">
        <v>28</v>
      </c>
      <c r="B30" s="209" t="s">
        <v>564</v>
      </c>
      <c r="C30" s="209" t="s">
        <v>152</v>
      </c>
      <c r="D30" s="221" t="s">
        <v>214</v>
      </c>
      <c r="E30" s="211" t="s">
        <v>215</v>
      </c>
      <c r="F30" s="208" t="s">
        <v>46</v>
      </c>
      <c r="G30" s="210" t="s">
        <v>524</v>
      </c>
      <c r="H30" s="208" t="s">
        <v>44</v>
      </c>
      <c r="I30" s="217">
        <v>0.76</v>
      </c>
      <c r="J30" s="218" t="s">
        <v>602</v>
      </c>
      <c r="K30" s="359">
        <v>5112100</v>
      </c>
      <c r="L30" s="219">
        <v>2556050</v>
      </c>
      <c r="M30" s="213">
        <f t="shared" si="0"/>
        <v>2556050</v>
      </c>
      <c r="N30" s="214">
        <v>0.5</v>
      </c>
      <c r="O30" s="247"/>
      <c r="P30" s="247"/>
      <c r="Q30" s="365"/>
      <c r="R30" s="365"/>
      <c r="S30" s="220">
        <v>822516.5</v>
      </c>
      <c r="T30" s="220">
        <v>866766.5</v>
      </c>
      <c r="U30" s="220">
        <v>866767</v>
      </c>
      <c r="V30" s="220"/>
      <c r="W30" s="261"/>
      <c r="X30" s="363"/>
      <c r="Y30" s="346"/>
      <c r="Z30" s="347"/>
      <c r="AA30" s="348"/>
      <c r="AB30" s="348"/>
    </row>
    <row r="31" spans="1:35" s="173" customFormat="1" ht="23.25" thickBot="1">
      <c r="A31" s="209">
        <v>29</v>
      </c>
      <c r="B31" s="227" t="s">
        <v>565</v>
      </c>
      <c r="C31" s="227" t="s">
        <v>296</v>
      </c>
      <c r="D31" s="236" t="s">
        <v>491</v>
      </c>
      <c r="E31" s="246">
        <v>2408021</v>
      </c>
      <c r="F31" s="227" t="s">
        <v>46</v>
      </c>
      <c r="G31" s="226" t="s">
        <v>525</v>
      </c>
      <c r="H31" s="225" t="s">
        <v>43</v>
      </c>
      <c r="I31" s="245">
        <v>0.51</v>
      </c>
      <c r="J31" s="229" t="s">
        <v>300</v>
      </c>
      <c r="K31" s="287">
        <v>3840455</v>
      </c>
      <c r="L31" s="231">
        <v>1920227.5</v>
      </c>
      <c r="M31" s="223">
        <f t="shared" si="0"/>
        <v>1920227.5</v>
      </c>
      <c r="N31" s="232">
        <v>0.5</v>
      </c>
      <c r="O31" s="250"/>
      <c r="P31" s="250"/>
      <c r="Q31" s="304"/>
      <c r="R31" s="304"/>
      <c r="S31" s="304">
        <v>1920227.5</v>
      </c>
      <c r="T31" s="304">
        <v>0</v>
      </c>
      <c r="U31" s="304">
        <v>0</v>
      </c>
      <c r="V31" s="304"/>
      <c r="W31" s="304"/>
      <c r="X31" s="263"/>
      <c r="Y31" s="140"/>
      <c r="Z31" s="315"/>
      <c r="AA31" s="316"/>
      <c r="AB31" s="316"/>
    </row>
    <row r="32" spans="1:35" s="172" customFormat="1" ht="13.5" thickTop="1" thickBot="1">
      <c r="A32" s="209">
        <v>30</v>
      </c>
      <c r="B32" s="227" t="s">
        <v>566</v>
      </c>
      <c r="C32" s="227" t="s">
        <v>296</v>
      </c>
      <c r="D32" s="236" t="s">
        <v>354</v>
      </c>
      <c r="E32" s="233" t="s">
        <v>438</v>
      </c>
      <c r="F32" s="225" t="s">
        <v>145</v>
      </c>
      <c r="G32" s="226" t="s">
        <v>526</v>
      </c>
      <c r="H32" s="225" t="s">
        <v>212</v>
      </c>
      <c r="I32" s="245">
        <v>0.48</v>
      </c>
      <c r="J32" s="229" t="s">
        <v>456</v>
      </c>
      <c r="K32" s="287">
        <v>2000000</v>
      </c>
      <c r="L32" s="231">
        <v>1000000</v>
      </c>
      <c r="M32" s="223">
        <f t="shared" si="0"/>
        <v>1000000</v>
      </c>
      <c r="N32" s="232">
        <v>0.5</v>
      </c>
      <c r="O32" s="250"/>
      <c r="P32" s="250"/>
      <c r="Q32" s="304"/>
      <c r="R32" s="304"/>
      <c r="S32" s="304">
        <v>1000000</v>
      </c>
      <c r="T32" s="304">
        <v>0</v>
      </c>
      <c r="U32" s="304">
        <v>0</v>
      </c>
      <c r="V32" s="304"/>
      <c r="W32" s="304"/>
      <c r="X32" s="263"/>
      <c r="Y32" s="140"/>
      <c r="Z32" s="315"/>
      <c r="AA32" s="316"/>
      <c r="AB32" s="316"/>
      <c r="AC32" s="169"/>
      <c r="AD32" s="169"/>
      <c r="AE32" s="170"/>
      <c r="AF32" s="169"/>
      <c r="AG32" s="171"/>
      <c r="AH32" s="171"/>
      <c r="AI32" s="171"/>
    </row>
    <row r="33" spans="1:35" s="172" customFormat="1" ht="23.25" thickTop="1">
      <c r="A33" s="209">
        <v>31</v>
      </c>
      <c r="B33" s="227" t="s">
        <v>567</v>
      </c>
      <c r="C33" s="227" t="s">
        <v>296</v>
      </c>
      <c r="D33" s="236" t="s">
        <v>492</v>
      </c>
      <c r="E33" s="233" t="s">
        <v>588</v>
      </c>
      <c r="F33" s="225" t="s">
        <v>60</v>
      </c>
      <c r="G33" s="226" t="s">
        <v>527</v>
      </c>
      <c r="H33" s="225" t="s">
        <v>44</v>
      </c>
      <c r="I33" s="245">
        <v>0.35099999999999998</v>
      </c>
      <c r="J33" s="229" t="s">
        <v>456</v>
      </c>
      <c r="K33" s="287">
        <v>343039</v>
      </c>
      <c r="L33" s="231">
        <v>171519.5</v>
      </c>
      <c r="M33" s="223">
        <f t="shared" si="0"/>
        <v>171519.5</v>
      </c>
      <c r="N33" s="232">
        <v>0.5</v>
      </c>
      <c r="O33" s="250"/>
      <c r="P33" s="250"/>
      <c r="Q33" s="304"/>
      <c r="R33" s="304"/>
      <c r="S33" s="304">
        <v>171519.5</v>
      </c>
      <c r="T33" s="304">
        <v>0</v>
      </c>
      <c r="U33" s="304">
        <v>0</v>
      </c>
      <c r="V33" s="304"/>
      <c r="W33" s="304"/>
      <c r="X33" s="263"/>
      <c r="Y33" s="140"/>
      <c r="Z33" s="315"/>
      <c r="AA33" s="316"/>
      <c r="AB33" s="316"/>
      <c r="AC33" s="169"/>
      <c r="AD33" s="169"/>
      <c r="AE33" s="170"/>
      <c r="AF33" s="169"/>
      <c r="AG33" s="171"/>
      <c r="AH33" s="171"/>
      <c r="AI33" s="171"/>
    </row>
    <row r="34" spans="1:35" s="173" customFormat="1" ht="22.5">
      <c r="A34" s="209">
        <v>32</v>
      </c>
      <c r="B34" s="227" t="s">
        <v>568</v>
      </c>
      <c r="C34" s="227" t="s">
        <v>296</v>
      </c>
      <c r="D34" s="236" t="s">
        <v>202</v>
      </c>
      <c r="E34" s="233" t="s">
        <v>72</v>
      </c>
      <c r="F34" s="225" t="s">
        <v>54</v>
      </c>
      <c r="G34" s="226" t="s">
        <v>528</v>
      </c>
      <c r="H34" s="225" t="s">
        <v>44</v>
      </c>
      <c r="I34" s="245">
        <v>0.26200000000000001</v>
      </c>
      <c r="J34" s="229" t="s">
        <v>342</v>
      </c>
      <c r="K34" s="287">
        <v>1761140</v>
      </c>
      <c r="L34" s="231">
        <v>880570</v>
      </c>
      <c r="M34" s="223">
        <f t="shared" si="0"/>
        <v>880570</v>
      </c>
      <c r="N34" s="232">
        <v>0.5</v>
      </c>
      <c r="O34" s="250"/>
      <c r="P34" s="304"/>
      <c r="Q34" s="304"/>
      <c r="R34" s="304"/>
      <c r="S34" s="244">
        <v>880570</v>
      </c>
      <c r="T34" s="244">
        <v>0</v>
      </c>
      <c r="U34" s="244">
        <v>0</v>
      </c>
      <c r="V34" s="244"/>
      <c r="W34" s="304"/>
      <c r="X34" s="263"/>
      <c r="Y34" s="140"/>
      <c r="Z34" s="315"/>
      <c r="AA34" s="316"/>
      <c r="AB34" s="316"/>
    </row>
    <row r="35" spans="1:35" s="173" customFormat="1">
      <c r="A35" s="209">
        <v>33</v>
      </c>
      <c r="B35" s="227" t="s">
        <v>569</v>
      </c>
      <c r="C35" s="227" t="s">
        <v>296</v>
      </c>
      <c r="D35" s="236" t="s">
        <v>493</v>
      </c>
      <c r="E35" s="246" t="s">
        <v>589</v>
      </c>
      <c r="F35" s="227" t="s">
        <v>59</v>
      </c>
      <c r="G35" s="226" t="s">
        <v>529</v>
      </c>
      <c r="H35" s="225" t="s">
        <v>212</v>
      </c>
      <c r="I35" s="245">
        <v>0.159</v>
      </c>
      <c r="J35" s="229" t="s">
        <v>463</v>
      </c>
      <c r="K35" s="287">
        <v>354045</v>
      </c>
      <c r="L35" s="231">
        <v>194724.75000000003</v>
      </c>
      <c r="M35" s="223">
        <f t="shared" si="0"/>
        <v>159320.24999999997</v>
      </c>
      <c r="N35" s="232">
        <v>0.55000000000000004</v>
      </c>
      <c r="O35" s="250"/>
      <c r="P35" s="250"/>
      <c r="Q35" s="304"/>
      <c r="R35" s="304"/>
      <c r="S35" s="304">
        <v>194724.75000000003</v>
      </c>
      <c r="T35" s="304">
        <v>0</v>
      </c>
      <c r="U35" s="304">
        <v>0</v>
      </c>
      <c r="V35" s="304"/>
      <c r="W35" s="304"/>
      <c r="X35" s="263"/>
      <c r="Y35" s="140"/>
      <c r="Z35" s="315"/>
      <c r="AA35" s="316"/>
      <c r="AB35" s="316"/>
    </row>
    <row r="36" spans="1:35" s="364" customFormat="1" ht="22.5">
      <c r="A36" s="209">
        <v>34</v>
      </c>
      <c r="B36" s="209" t="s">
        <v>570</v>
      </c>
      <c r="C36" s="209" t="s">
        <v>152</v>
      </c>
      <c r="D36" s="221" t="s">
        <v>494</v>
      </c>
      <c r="E36" s="262">
        <v>2408052</v>
      </c>
      <c r="F36" s="209" t="s">
        <v>46</v>
      </c>
      <c r="G36" s="210" t="s">
        <v>530</v>
      </c>
      <c r="H36" s="208" t="s">
        <v>44</v>
      </c>
      <c r="I36" s="217">
        <v>0.998</v>
      </c>
      <c r="J36" s="218" t="s">
        <v>477</v>
      </c>
      <c r="K36" s="359">
        <v>3687701</v>
      </c>
      <c r="L36" s="219">
        <v>1843850.5</v>
      </c>
      <c r="M36" s="213">
        <f t="shared" si="0"/>
        <v>1843850.5</v>
      </c>
      <c r="N36" s="214">
        <v>0.5</v>
      </c>
      <c r="O36" s="247"/>
      <c r="P36" s="247"/>
      <c r="Q36" s="261"/>
      <c r="R36" s="261"/>
      <c r="S36" s="261">
        <v>67650</v>
      </c>
      <c r="T36" s="261">
        <v>1776200.5</v>
      </c>
      <c r="U36" s="261">
        <v>0</v>
      </c>
      <c r="V36" s="261"/>
      <c r="W36" s="261"/>
      <c r="X36" s="363"/>
      <c r="Y36" s="346"/>
      <c r="Z36" s="347"/>
      <c r="AA36" s="348"/>
      <c r="AB36" s="348"/>
    </row>
    <row r="37" spans="1:35" s="173" customFormat="1" ht="22.5">
      <c r="A37" s="209">
        <v>35</v>
      </c>
      <c r="B37" s="227" t="s">
        <v>571</v>
      </c>
      <c r="C37" s="227" t="s">
        <v>296</v>
      </c>
      <c r="D37" s="236" t="s">
        <v>495</v>
      </c>
      <c r="E37" s="246">
        <v>2403122</v>
      </c>
      <c r="F37" s="227" t="s">
        <v>56</v>
      </c>
      <c r="G37" s="226" t="s">
        <v>531</v>
      </c>
      <c r="H37" s="225" t="s">
        <v>44</v>
      </c>
      <c r="I37" s="245">
        <v>0.43</v>
      </c>
      <c r="J37" s="229" t="s">
        <v>463</v>
      </c>
      <c r="K37" s="287">
        <v>393914</v>
      </c>
      <c r="L37" s="231">
        <v>216652.7</v>
      </c>
      <c r="M37" s="223">
        <f t="shared" si="0"/>
        <v>177261.3</v>
      </c>
      <c r="N37" s="232">
        <v>0.55000000000000004</v>
      </c>
      <c r="O37" s="250"/>
      <c r="P37" s="250"/>
      <c r="Q37" s="304"/>
      <c r="R37" s="304"/>
      <c r="S37" s="304">
        <v>216652.7</v>
      </c>
      <c r="T37" s="304">
        <v>0</v>
      </c>
      <c r="U37" s="304">
        <v>0</v>
      </c>
      <c r="V37" s="304"/>
      <c r="W37" s="304"/>
      <c r="X37" s="263"/>
      <c r="Y37" s="140"/>
      <c r="Z37" s="315"/>
      <c r="AA37" s="316"/>
      <c r="AB37" s="316"/>
    </row>
    <row r="38" spans="1:35" s="364" customFormat="1" ht="22.5">
      <c r="A38" s="209">
        <v>36</v>
      </c>
      <c r="B38" s="209" t="s">
        <v>572</v>
      </c>
      <c r="C38" s="209" t="s">
        <v>152</v>
      </c>
      <c r="D38" s="341" t="s">
        <v>355</v>
      </c>
      <c r="E38" s="262" t="s">
        <v>439</v>
      </c>
      <c r="F38" s="209" t="s">
        <v>50</v>
      </c>
      <c r="G38" s="210" t="s">
        <v>532</v>
      </c>
      <c r="H38" s="208" t="s">
        <v>44</v>
      </c>
      <c r="I38" s="217">
        <v>0.34599999999999997</v>
      </c>
      <c r="J38" s="218" t="s">
        <v>603</v>
      </c>
      <c r="K38" s="359">
        <v>1586651</v>
      </c>
      <c r="L38" s="219">
        <v>793325.5</v>
      </c>
      <c r="M38" s="213">
        <f t="shared" si="0"/>
        <v>793325.5</v>
      </c>
      <c r="N38" s="214">
        <v>0.5</v>
      </c>
      <c r="O38" s="247"/>
      <c r="P38" s="247"/>
      <c r="Q38" s="261"/>
      <c r="R38" s="261"/>
      <c r="S38" s="261">
        <v>10000</v>
      </c>
      <c r="T38" s="261">
        <v>47000</v>
      </c>
      <c r="U38" s="261">
        <v>736325.5</v>
      </c>
      <c r="V38" s="261"/>
      <c r="W38" s="261"/>
      <c r="X38" s="363"/>
      <c r="Y38" s="346"/>
      <c r="Z38" s="347"/>
      <c r="AA38" s="348"/>
      <c r="AB38" s="348"/>
    </row>
    <row r="39" spans="1:35" s="173" customFormat="1" ht="22.5">
      <c r="A39" s="209">
        <v>37</v>
      </c>
      <c r="B39" s="227" t="s">
        <v>573</v>
      </c>
      <c r="C39" s="227" t="s">
        <v>296</v>
      </c>
      <c r="D39" s="236" t="s">
        <v>496</v>
      </c>
      <c r="E39" s="246" t="s">
        <v>590</v>
      </c>
      <c r="F39" s="227" t="s">
        <v>54</v>
      </c>
      <c r="G39" s="226" t="s">
        <v>533</v>
      </c>
      <c r="H39" s="225" t="s">
        <v>43</v>
      </c>
      <c r="I39" s="245">
        <v>0.25</v>
      </c>
      <c r="J39" s="229" t="s">
        <v>342</v>
      </c>
      <c r="K39" s="287">
        <v>855484</v>
      </c>
      <c r="L39" s="231">
        <v>427742</v>
      </c>
      <c r="M39" s="223">
        <f t="shared" si="0"/>
        <v>427742</v>
      </c>
      <c r="N39" s="232">
        <v>0.5</v>
      </c>
      <c r="O39" s="250"/>
      <c r="P39" s="250"/>
      <c r="Q39" s="304"/>
      <c r="R39" s="304"/>
      <c r="S39" s="304">
        <v>427742</v>
      </c>
      <c r="T39" s="304">
        <v>0</v>
      </c>
      <c r="U39" s="304">
        <v>0</v>
      </c>
      <c r="V39" s="304"/>
      <c r="W39" s="304"/>
      <c r="X39" s="263"/>
      <c r="Y39" s="140"/>
      <c r="Z39" s="315"/>
      <c r="AA39" s="316"/>
      <c r="AB39" s="316"/>
    </row>
    <row r="40" spans="1:35" s="364" customFormat="1" ht="22.5">
      <c r="A40" s="209">
        <v>38</v>
      </c>
      <c r="B40" s="209" t="s">
        <v>574</v>
      </c>
      <c r="C40" s="209" t="s">
        <v>152</v>
      </c>
      <c r="D40" s="210" t="s">
        <v>356</v>
      </c>
      <c r="E40" s="262" t="s">
        <v>440</v>
      </c>
      <c r="F40" s="209" t="s">
        <v>62</v>
      </c>
      <c r="G40" s="210" t="s">
        <v>534</v>
      </c>
      <c r="H40" s="208" t="s">
        <v>44</v>
      </c>
      <c r="I40" s="217">
        <v>0.307</v>
      </c>
      <c r="J40" s="218" t="s">
        <v>458</v>
      </c>
      <c r="K40" s="359">
        <v>597124</v>
      </c>
      <c r="L40" s="219">
        <v>298562</v>
      </c>
      <c r="M40" s="213">
        <f t="shared" si="0"/>
        <v>298562</v>
      </c>
      <c r="N40" s="214">
        <v>0.5</v>
      </c>
      <c r="O40" s="247"/>
      <c r="P40" s="247"/>
      <c r="Q40" s="261"/>
      <c r="R40" s="261"/>
      <c r="S40" s="261">
        <v>149281</v>
      </c>
      <c r="T40" s="261">
        <v>149281</v>
      </c>
      <c r="U40" s="261">
        <v>0</v>
      </c>
      <c r="V40" s="261"/>
      <c r="W40" s="261"/>
      <c r="X40" s="363"/>
      <c r="Y40" s="346"/>
      <c r="Z40" s="347"/>
      <c r="AA40" s="348"/>
      <c r="AB40" s="348"/>
    </row>
    <row r="41" spans="1:35" s="173" customFormat="1" ht="34.5" thickBot="1">
      <c r="A41" s="209">
        <v>39</v>
      </c>
      <c r="B41" s="227" t="s">
        <v>575</v>
      </c>
      <c r="C41" s="227" t="s">
        <v>296</v>
      </c>
      <c r="D41" s="236" t="s">
        <v>312</v>
      </c>
      <c r="E41" s="246" t="s">
        <v>591</v>
      </c>
      <c r="F41" s="227" t="s">
        <v>65</v>
      </c>
      <c r="G41" s="226" t="s">
        <v>535</v>
      </c>
      <c r="H41" s="225" t="s">
        <v>212</v>
      </c>
      <c r="I41" s="245">
        <v>0.80400000000000005</v>
      </c>
      <c r="J41" s="229" t="s">
        <v>345</v>
      </c>
      <c r="K41" s="287">
        <v>1645127</v>
      </c>
      <c r="L41" s="231">
        <v>822563.5</v>
      </c>
      <c r="M41" s="223">
        <f t="shared" si="0"/>
        <v>822563.5</v>
      </c>
      <c r="N41" s="232">
        <v>0.5</v>
      </c>
      <c r="O41" s="250"/>
      <c r="P41" s="250"/>
      <c r="Q41" s="304"/>
      <c r="R41" s="304"/>
      <c r="S41" s="304">
        <v>822563.5</v>
      </c>
      <c r="T41" s="304">
        <v>0</v>
      </c>
      <c r="U41" s="304">
        <v>0</v>
      </c>
      <c r="V41" s="304"/>
      <c r="W41" s="304"/>
      <c r="X41" s="263"/>
      <c r="Y41" s="140"/>
      <c r="Z41" s="315"/>
      <c r="AA41" s="316"/>
      <c r="AB41" s="316"/>
    </row>
    <row r="42" spans="1:35" s="172" customFormat="1" ht="23.25" thickTop="1">
      <c r="A42" s="209">
        <v>40</v>
      </c>
      <c r="B42" s="227" t="s">
        <v>576</v>
      </c>
      <c r="C42" s="344" t="s">
        <v>296</v>
      </c>
      <c r="D42" s="236" t="s">
        <v>485</v>
      </c>
      <c r="E42" s="233" t="s">
        <v>592</v>
      </c>
      <c r="F42" s="225" t="s">
        <v>51</v>
      </c>
      <c r="G42" s="226" t="s">
        <v>536</v>
      </c>
      <c r="H42" s="225" t="s">
        <v>44</v>
      </c>
      <c r="I42" s="245">
        <v>0.43</v>
      </c>
      <c r="J42" s="229" t="s">
        <v>300</v>
      </c>
      <c r="K42" s="287">
        <v>804309</v>
      </c>
      <c r="L42" s="231">
        <v>402154.5</v>
      </c>
      <c r="M42" s="223">
        <f t="shared" si="0"/>
        <v>402154.5</v>
      </c>
      <c r="N42" s="232">
        <v>0.5</v>
      </c>
      <c r="O42" s="250"/>
      <c r="P42" s="250"/>
      <c r="Q42" s="304"/>
      <c r="R42" s="304"/>
      <c r="S42" s="304">
        <v>402154.5</v>
      </c>
      <c r="T42" s="304">
        <v>0</v>
      </c>
      <c r="U42" s="304">
        <v>0</v>
      </c>
      <c r="V42" s="304"/>
      <c r="W42" s="304"/>
      <c r="X42" s="263"/>
      <c r="Y42" s="140"/>
      <c r="Z42" s="315"/>
      <c r="AA42" s="316"/>
      <c r="AB42" s="316"/>
      <c r="AC42" s="169"/>
      <c r="AD42" s="169"/>
      <c r="AE42" s="170"/>
      <c r="AF42" s="169"/>
      <c r="AG42" s="171"/>
      <c r="AH42" s="171"/>
      <c r="AI42" s="171"/>
    </row>
    <row r="43" spans="1:35" s="317" customFormat="1" ht="20.100000000000001" customHeight="1">
      <c r="A43" s="406" t="s">
        <v>41</v>
      </c>
      <c r="B43" s="407"/>
      <c r="C43" s="407"/>
      <c r="D43" s="407"/>
      <c r="E43" s="407"/>
      <c r="F43" s="407"/>
      <c r="G43" s="407"/>
      <c r="H43" s="408"/>
      <c r="I43" s="238">
        <f>SUM(I3:I42)</f>
        <v>31.517999999999997</v>
      </c>
      <c r="J43" s="332" t="s">
        <v>14</v>
      </c>
      <c r="K43" s="291">
        <f>SUM(K3:K42)</f>
        <v>152908280</v>
      </c>
      <c r="L43" s="291">
        <f>SUM(L3:L42)</f>
        <v>77119524.450000003</v>
      </c>
      <c r="M43" s="291">
        <f>SUM(M3:M42)</f>
        <v>75788755.549999997</v>
      </c>
      <c r="N43" s="239" t="s">
        <v>14</v>
      </c>
      <c r="O43" s="223">
        <f t="shared" ref="O43:X43" si="1">SUM(O3:O42)</f>
        <v>0</v>
      </c>
      <c r="P43" s="223">
        <f t="shared" si="1"/>
        <v>0</v>
      </c>
      <c r="Q43" s="223">
        <f t="shared" si="1"/>
        <v>0</v>
      </c>
      <c r="R43" s="223">
        <f t="shared" si="1"/>
        <v>0</v>
      </c>
      <c r="S43" s="223">
        <f t="shared" si="1"/>
        <v>40718958.200000003</v>
      </c>
      <c r="T43" s="223">
        <f t="shared" si="1"/>
        <v>27193273.899999999</v>
      </c>
      <c r="U43" s="223">
        <f t="shared" si="1"/>
        <v>9207292.3499999996</v>
      </c>
      <c r="V43" s="223">
        <f t="shared" si="1"/>
        <v>0</v>
      </c>
      <c r="W43" s="223">
        <f t="shared" si="1"/>
        <v>0</v>
      </c>
      <c r="X43" s="223">
        <f t="shared" si="1"/>
        <v>0</v>
      </c>
      <c r="Y43" s="140" t="b">
        <f>L43=SUM(O43:X43)</f>
        <v>1</v>
      </c>
      <c r="Z43" s="315">
        <f>ROUND(L43/K43,4)</f>
        <v>0.50439999999999996</v>
      </c>
      <c r="AA43" s="316"/>
      <c r="AB43" s="316" t="b">
        <f>K43=L43+M43</f>
        <v>1</v>
      </c>
    </row>
    <row r="44" spans="1:35" s="317" customFormat="1" ht="20.100000000000001" customHeight="1">
      <c r="A44" s="406" t="s">
        <v>35</v>
      </c>
      <c r="B44" s="407"/>
      <c r="C44" s="407"/>
      <c r="D44" s="407"/>
      <c r="E44" s="407"/>
      <c r="F44" s="407"/>
      <c r="G44" s="407"/>
      <c r="H44" s="408"/>
      <c r="I44" s="238">
        <f>SUMIF($C$3:$C$42,"N",I3:I42)</f>
        <v>12.181999999999999</v>
      </c>
      <c r="J44" s="332" t="s">
        <v>14</v>
      </c>
      <c r="K44" s="291">
        <f>SUMIF($C$3:$C$42,"N",K3:K42)</f>
        <v>51469141</v>
      </c>
      <c r="L44" s="291">
        <f>SUMIF($C$3:$C$42,"N",L3:L42)</f>
        <v>26029045.350000001</v>
      </c>
      <c r="M44" s="291">
        <f>SUMIF($C$3:$C$42,"N",M3:M42)</f>
        <v>25440095.649999999</v>
      </c>
      <c r="N44" s="239" t="s">
        <v>14</v>
      </c>
      <c r="O44" s="223">
        <f t="shared" ref="O44:X44" si="2">SUMIF($C$3:$C$42,"N",O3:O42)</f>
        <v>0</v>
      </c>
      <c r="P44" s="223">
        <f t="shared" si="2"/>
        <v>0</v>
      </c>
      <c r="Q44" s="223">
        <f t="shared" si="2"/>
        <v>0</v>
      </c>
      <c r="R44" s="223">
        <f t="shared" si="2"/>
        <v>0</v>
      </c>
      <c r="S44" s="223">
        <f t="shared" si="2"/>
        <v>26029045.350000001</v>
      </c>
      <c r="T44" s="223">
        <f t="shared" si="2"/>
        <v>0</v>
      </c>
      <c r="U44" s="223">
        <f t="shared" si="2"/>
        <v>0</v>
      </c>
      <c r="V44" s="223">
        <f t="shared" si="2"/>
        <v>0</v>
      </c>
      <c r="W44" s="223">
        <f t="shared" si="2"/>
        <v>0</v>
      </c>
      <c r="X44" s="223">
        <f t="shared" si="2"/>
        <v>0</v>
      </c>
      <c r="Y44" s="140" t="b">
        <f>L44=SUM(O44:X44)</f>
        <v>1</v>
      </c>
      <c r="Z44" s="315">
        <f>ROUND(L44/K44,4)</f>
        <v>0.50570000000000004</v>
      </c>
      <c r="AA44" s="316"/>
      <c r="AB44" s="316" t="b">
        <f>K44=L44+M44</f>
        <v>1</v>
      </c>
    </row>
    <row r="45" spans="1:35" s="317" customFormat="1" ht="20.100000000000001" customHeight="1">
      <c r="A45" s="406" t="s">
        <v>36</v>
      </c>
      <c r="B45" s="407"/>
      <c r="C45" s="407"/>
      <c r="D45" s="407"/>
      <c r="E45" s="407"/>
      <c r="F45" s="407"/>
      <c r="G45" s="407"/>
      <c r="H45" s="408"/>
      <c r="I45" s="238">
        <f>SUMIF($C$3:$C$42,"W",I3:I42)</f>
        <v>19.336000000000002</v>
      </c>
      <c r="J45" s="332" t="s">
        <v>14</v>
      </c>
      <c r="K45" s="291">
        <f>SUMIF($C$3:$C$42,"W",K3:K42)</f>
        <v>101439139</v>
      </c>
      <c r="L45" s="291">
        <f>SUMIF($C$3:$C$42,"W",L3:L42)</f>
        <v>51090479.100000001</v>
      </c>
      <c r="M45" s="291">
        <f>SUMIF($C$3:$C$42,"W",M3:M42)</f>
        <v>50348659.899999999</v>
      </c>
      <c r="N45" s="239" t="s">
        <v>14</v>
      </c>
      <c r="O45" s="223">
        <f t="shared" ref="O45:X45" si="3">SUMIF($C$3:$C$42,"W",O3:O42)</f>
        <v>0</v>
      </c>
      <c r="P45" s="223">
        <f t="shared" si="3"/>
        <v>0</v>
      </c>
      <c r="Q45" s="223">
        <f t="shared" si="3"/>
        <v>0</v>
      </c>
      <c r="R45" s="223">
        <f t="shared" si="3"/>
        <v>0</v>
      </c>
      <c r="S45" s="223">
        <f t="shared" si="3"/>
        <v>14689912.85</v>
      </c>
      <c r="T45" s="223">
        <f t="shared" si="3"/>
        <v>27193273.899999999</v>
      </c>
      <c r="U45" s="223">
        <f t="shared" si="3"/>
        <v>9207292.3499999996</v>
      </c>
      <c r="V45" s="223">
        <f t="shared" si="3"/>
        <v>0</v>
      </c>
      <c r="W45" s="223">
        <f t="shared" si="3"/>
        <v>0</v>
      </c>
      <c r="X45" s="223">
        <f t="shared" si="3"/>
        <v>0</v>
      </c>
      <c r="Y45" s="140" t="b">
        <f>L45=SUM(O45:X45)</f>
        <v>1</v>
      </c>
      <c r="Z45" s="315">
        <f>ROUND(L45/K45,4)</f>
        <v>0.50370000000000004</v>
      </c>
      <c r="AA45" s="316"/>
      <c r="AB45" s="316" t="b">
        <f>K45=L45+M45</f>
        <v>1</v>
      </c>
    </row>
    <row r="46" spans="1:35" s="313" customFormat="1" ht="13.9" customHeight="1">
      <c r="K46" s="318"/>
      <c r="M46" s="318"/>
    </row>
    <row r="47" spans="1:35" ht="20.45" customHeight="1">
      <c r="A47" s="415" t="s">
        <v>23</v>
      </c>
      <c r="B47" s="418"/>
      <c r="C47" s="418"/>
      <c r="D47" s="418"/>
      <c r="E47" s="334"/>
      <c r="F47" s="140"/>
      <c r="G47" s="334"/>
      <c r="H47" s="334"/>
      <c r="I47" s="334"/>
      <c r="J47" s="140"/>
      <c r="K47" s="319"/>
      <c r="L47" s="334"/>
      <c r="M47" s="319"/>
      <c r="N47" s="334"/>
      <c r="O47" s="334"/>
      <c r="P47" s="334"/>
      <c r="Q47" s="334"/>
      <c r="R47" s="334"/>
      <c r="S47" s="334"/>
      <c r="T47" s="334"/>
      <c r="U47" s="334"/>
      <c r="V47" s="334"/>
      <c r="W47" s="334"/>
      <c r="X47" s="334"/>
      <c r="Y47" s="140"/>
      <c r="Z47" s="140"/>
      <c r="AA47" s="140"/>
      <c r="AB47" s="316"/>
    </row>
    <row r="48" spans="1:35" ht="12" customHeight="1">
      <c r="A48" s="415" t="s">
        <v>22</v>
      </c>
      <c r="B48" s="416"/>
      <c r="C48" s="416"/>
      <c r="D48" s="416"/>
      <c r="E48" s="334"/>
      <c r="F48" s="140"/>
      <c r="G48" s="334"/>
      <c r="H48" s="334"/>
      <c r="I48" s="334"/>
      <c r="J48" s="140"/>
      <c r="K48" s="319"/>
      <c r="L48" s="320"/>
      <c r="M48" s="319"/>
      <c r="N48" s="140"/>
      <c r="O48" s="334"/>
      <c r="P48" s="334"/>
      <c r="Q48" s="334"/>
      <c r="R48" s="334"/>
      <c r="S48" s="334"/>
      <c r="T48" s="334"/>
      <c r="U48" s="334"/>
      <c r="V48" s="334"/>
      <c r="W48" s="334"/>
      <c r="X48" s="334"/>
      <c r="Y48" s="140"/>
      <c r="Z48" s="140"/>
      <c r="AA48" s="140"/>
      <c r="AB48" s="316"/>
    </row>
    <row r="49" spans="1:28" ht="12.75" customHeight="1">
      <c r="A49" s="415" t="s">
        <v>32</v>
      </c>
      <c r="B49" s="417"/>
      <c r="C49" s="417"/>
      <c r="D49" s="334"/>
      <c r="E49" s="334"/>
      <c r="F49" s="140"/>
      <c r="G49" s="334"/>
      <c r="H49" s="334"/>
      <c r="I49" s="334"/>
      <c r="J49" s="140"/>
      <c r="K49" s="319"/>
      <c r="L49" s="334"/>
      <c r="M49" s="319"/>
      <c r="N49" s="140"/>
      <c r="O49" s="334"/>
      <c r="P49" s="334"/>
      <c r="Q49" s="334"/>
      <c r="R49" s="334"/>
      <c r="S49" s="334"/>
      <c r="T49" s="334"/>
      <c r="U49" s="334"/>
      <c r="V49" s="334"/>
      <c r="W49" s="334"/>
      <c r="X49" s="334"/>
      <c r="Y49" s="140"/>
      <c r="Z49" s="140"/>
      <c r="AA49" s="140"/>
      <c r="AB49" s="316"/>
    </row>
    <row r="50" spans="1:28" ht="12.75" customHeight="1">
      <c r="A50" s="321"/>
      <c r="B50" s="334"/>
      <c r="C50" s="334"/>
      <c r="D50" s="334"/>
      <c r="E50" s="334"/>
      <c r="F50" s="140"/>
      <c r="G50" s="334"/>
      <c r="H50" s="334"/>
      <c r="I50" s="334"/>
      <c r="J50" s="140"/>
      <c r="K50" s="319"/>
      <c r="L50" s="334"/>
      <c r="M50" s="319"/>
      <c r="N50" s="140"/>
      <c r="O50" s="334"/>
      <c r="P50" s="334"/>
      <c r="Q50" s="334"/>
      <c r="R50" s="334"/>
      <c r="S50" s="334"/>
      <c r="T50" s="334"/>
      <c r="U50" s="334"/>
      <c r="V50" s="334"/>
      <c r="W50" s="334"/>
      <c r="X50" s="334"/>
      <c r="Y50" s="140"/>
      <c r="Z50" s="140"/>
      <c r="AA50" s="140"/>
      <c r="AB50" s="140"/>
    </row>
    <row r="51" spans="1:28">
      <c r="A51" s="100"/>
    </row>
  </sheetData>
  <mergeCells count="21">
    <mergeCell ref="A48:D48"/>
    <mergeCell ref="D1:D2"/>
    <mergeCell ref="E1:E2"/>
    <mergeCell ref="A49:C49"/>
    <mergeCell ref="A47:D47"/>
    <mergeCell ref="A45:H45"/>
    <mergeCell ref="A44:H44"/>
    <mergeCell ref="A43:H43"/>
    <mergeCell ref="A1:A2"/>
    <mergeCell ref="B1:B2"/>
    <mergeCell ref="O1:X1"/>
    <mergeCell ref="M1:M2"/>
    <mergeCell ref="N1:N2"/>
    <mergeCell ref="I1:I2"/>
    <mergeCell ref="J1:J2"/>
    <mergeCell ref="K1:K2"/>
    <mergeCell ref="L1:L2"/>
    <mergeCell ref="C1:C2"/>
    <mergeCell ref="F1:F2"/>
    <mergeCell ref="G1:G2"/>
    <mergeCell ref="H1:H2"/>
  </mergeCells>
  <pageMargins left="0.23622047244094491" right="0.23622047244094491" top="0.74803149606299213" bottom="0.74803149606299213" header="0.31496062992125984" footer="0.31496062992125984"/>
  <pageSetup paperSize="8" scale="54" fitToHeight="0" orientation="landscape" r:id="rId1"/>
  <headerFooter>
    <oddHeader>&amp;LWojewództwo &amp;K000000śląskie&amp;K01+000 - zadania gminne lista rezerwowa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9</vt:i4>
      </vt:variant>
    </vt:vector>
  </HeadingPairs>
  <TitlesOfParts>
    <vt:vector size="14" baseType="lpstr">
      <vt:lpstr>24 - śląskie</vt:lpstr>
      <vt:lpstr>pow podst</vt:lpstr>
      <vt:lpstr>gm podst</vt:lpstr>
      <vt:lpstr>pow rez</vt:lpstr>
      <vt:lpstr>gm rez</vt:lpstr>
      <vt:lpstr>'24 - śląskie'!Obszar_wydruku</vt:lpstr>
      <vt:lpstr>'gm podst'!Obszar_wydruku</vt:lpstr>
      <vt:lpstr>'gm rez'!Obszar_wydruku</vt:lpstr>
      <vt:lpstr>'pow podst'!Obszar_wydruku</vt:lpstr>
      <vt:lpstr>'pow rez'!Obszar_wydruku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Przykaza Daniel</dc:creator>
  <cp:lastModifiedBy>Chmura Karolina</cp:lastModifiedBy>
  <cp:lastPrinted>2021-11-24T11:08:53Z</cp:lastPrinted>
  <dcterms:created xsi:type="dcterms:W3CDTF">2019-02-25T10:53:14Z</dcterms:created>
  <dcterms:modified xsi:type="dcterms:W3CDTF">2023-01-30T19:47:45Z</dcterms:modified>
</cp:coreProperties>
</file>