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90" firstSheet="12" activeTab="12"/>
  </bookViews>
  <sheets>
    <sheet name="stare adresy" sheetId="1" r:id="rId1"/>
    <sheet name="Arkusz1" sheetId="3" r:id="rId2"/>
    <sheet name="zestawienie gruntów do dopłat" sheetId="4" r:id="rId3"/>
    <sheet name="do przetargu na 2019" sheetId="5" r:id="rId4"/>
    <sheet name="wyliczenie kwoty za koszenie" sheetId="6" r:id="rId5"/>
    <sheet name="nowe adresy" sheetId="2" r:id="rId6"/>
    <sheet name="zestawienie 2020" sheetId="7" state="hidden" r:id="rId7"/>
    <sheet name="do przetargu na 2020" sheetId="8" state="hidden" r:id="rId8"/>
    <sheet name="zestawienie 2021" sheetId="9" state="hidden" r:id="rId9"/>
    <sheet name="do przetargu na 2021 " sheetId="10" state="hidden" r:id="rId10"/>
    <sheet name="zestawienie 2022" sheetId="11" state="hidden" r:id="rId11"/>
    <sheet name="do przetargu na 2022" sheetId="12" state="hidden" r:id="rId12"/>
    <sheet name="do przetargu na 2024" sheetId="13" r:id="rId13"/>
    <sheet name="Arkusz2" sheetId="14" r:id="rId14"/>
  </sheets>
  <definedNames>
    <definedName name="_xlnm._FilterDatabase" localSheetId="1" hidden="1">Arkusz1!$B$2:$H$2</definedName>
    <definedName name="_xlnm._FilterDatabase" localSheetId="7" hidden="1">'do przetargu na 2020'!$B$2:$O$117</definedName>
    <definedName name="_xlnm._FilterDatabase" localSheetId="9" hidden="1">'do przetargu na 2021 '!$A$3:$N$118</definedName>
    <definedName name="_xlnm._FilterDatabase" localSheetId="11" hidden="1">'do przetargu na 2022'!$A$3:$O$115</definedName>
    <definedName name="_xlnm._FilterDatabase" localSheetId="12" hidden="1">'do przetargu na 2024'!$A$5:$M$150</definedName>
    <definedName name="_xlnm._FilterDatabase" localSheetId="0" hidden="1">'stare adresy'!$B$2:$H$91</definedName>
    <definedName name="_xlnm._FilterDatabase" localSheetId="6" hidden="1">'zestawienie 2020'!$B$2:$M$117</definedName>
    <definedName name="_xlnm._FilterDatabase" localSheetId="8" hidden="1">'zestawienie 2021'!$A$2:$O$115</definedName>
    <definedName name="_xlnm._FilterDatabase" localSheetId="10" hidden="1">'zestawienie 2022'!$A$2:$L$114</definedName>
    <definedName name="_xlnm._FilterDatabase" localSheetId="2" hidden="1">'zestawienie gruntów do dopłat'!$B$2:$O$88</definedName>
  </definedNames>
  <calcPr calcId="145621"/>
</workbook>
</file>

<file path=xl/calcChain.xml><?xml version="1.0" encoding="utf-8"?>
<calcChain xmlns="http://schemas.openxmlformats.org/spreadsheetml/2006/main">
  <c r="M87" i="13" l="1"/>
  <c r="M95" i="13" s="1"/>
  <c r="M45" i="13" l="1"/>
  <c r="M44" i="13"/>
  <c r="M43" i="13"/>
  <c r="M93" i="13"/>
  <c r="C145" i="13" l="1"/>
  <c r="A145" i="13"/>
  <c r="K151" i="13"/>
  <c r="L106" i="13"/>
  <c r="C106" i="13"/>
  <c r="A106" i="13"/>
  <c r="B103" i="13"/>
  <c r="B102" i="13" s="1"/>
  <c r="B101" i="13" s="1"/>
  <c r="L83" i="13"/>
  <c r="C83" i="13"/>
  <c r="B83" i="13"/>
  <c r="A83" i="13"/>
  <c r="L82" i="13"/>
  <c r="B84" i="13"/>
  <c r="B81" i="13"/>
  <c r="D84" i="13"/>
  <c r="F84" i="13"/>
  <c r="L84" i="13"/>
  <c r="J53" i="13"/>
  <c r="L53" i="13" s="1"/>
  <c r="J130" i="13"/>
  <c r="L132" i="13"/>
  <c r="L7" i="13"/>
  <c r="L11" i="13"/>
  <c r="L17" i="13"/>
  <c r="L20" i="13"/>
  <c r="L21" i="13"/>
  <c r="L22" i="13"/>
  <c r="L23" i="13"/>
  <c r="L26" i="13"/>
  <c r="L28" i="13"/>
  <c r="L43" i="13"/>
  <c r="L45" i="13"/>
  <c r="L46" i="13"/>
  <c r="L52" i="13"/>
  <c r="L61" i="13"/>
  <c r="L62" i="13"/>
  <c r="L66" i="13"/>
  <c r="L67" i="13"/>
  <c r="L68" i="13"/>
  <c r="L72" i="13"/>
  <c r="L73" i="13"/>
  <c r="L77" i="13"/>
  <c r="L78" i="13"/>
  <c r="L80" i="13"/>
  <c r="L81" i="13"/>
  <c r="L87" i="13"/>
  <c r="L88" i="13"/>
  <c r="L89" i="13"/>
  <c r="L90" i="13"/>
  <c r="L92" i="13"/>
  <c r="L93" i="13"/>
  <c r="L94" i="13"/>
  <c r="L95" i="13"/>
  <c r="L96" i="13"/>
  <c r="L97" i="13"/>
  <c r="L98" i="13"/>
  <c r="L99" i="13"/>
  <c r="L101" i="13"/>
  <c r="L102" i="13"/>
  <c r="L103" i="13"/>
  <c r="L104" i="13"/>
  <c r="L107" i="13"/>
  <c r="L108" i="13"/>
  <c r="L109" i="13"/>
  <c r="L111" i="13"/>
  <c r="L113" i="13"/>
  <c r="L114" i="13"/>
  <c r="L115" i="13"/>
  <c r="L119" i="13"/>
  <c r="L120" i="13"/>
  <c r="L121" i="13"/>
  <c r="L123" i="13"/>
  <c r="L125" i="13"/>
  <c r="L126" i="13"/>
  <c r="L128" i="13"/>
  <c r="L129" i="13"/>
  <c r="L131" i="13"/>
  <c r="L133" i="13"/>
  <c r="L134" i="13"/>
  <c r="L137" i="13"/>
  <c r="L138" i="13"/>
  <c r="L141" i="13"/>
  <c r="L142" i="13"/>
  <c r="L143" i="13"/>
  <c r="L145" i="13"/>
  <c r="L147" i="13"/>
  <c r="L148" i="13"/>
  <c r="L149" i="13"/>
  <c r="L150" i="13"/>
  <c r="J105" i="13" l="1"/>
  <c r="L105" i="13" s="1"/>
  <c r="C105" i="13"/>
  <c r="D102" i="13"/>
  <c r="D103" i="13" s="1"/>
  <c r="C102" i="13"/>
  <c r="C103" i="13" s="1"/>
  <c r="A101" i="13"/>
  <c r="A102" i="13" s="1"/>
  <c r="A103" i="13" s="1"/>
  <c r="F123" i="13"/>
  <c r="J122" i="13"/>
  <c r="C133" i="13"/>
  <c r="A133" i="13"/>
  <c r="L122" i="13" l="1"/>
  <c r="B61" i="13"/>
  <c r="J33" i="13"/>
  <c r="F21" i="13"/>
  <c r="C21" i="13"/>
  <c r="B21" i="13"/>
  <c r="A21" i="13"/>
  <c r="J79" i="13"/>
  <c r="L79" i="13" s="1"/>
  <c r="B78" i="13"/>
  <c r="F79" i="13"/>
  <c r="J32" i="13" l="1"/>
  <c r="L33" i="13"/>
  <c r="C98" i="13"/>
  <c r="A98" i="13"/>
  <c r="C109" i="13"/>
  <c r="B108" i="13"/>
  <c r="A109" i="13"/>
  <c r="J112" i="13"/>
  <c r="L112" i="13" s="1"/>
  <c r="C112" i="13"/>
  <c r="A112" i="13"/>
  <c r="J110" i="13"/>
  <c r="L110" i="13" s="1"/>
  <c r="J124" i="13"/>
  <c r="F127" i="13"/>
  <c r="H97" i="13"/>
  <c r="C141" i="13"/>
  <c r="A141" i="13"/>
  <c r="J140" i="13"/>
  <c r="L140" i="13" s="1"/>
  <c r="I142" i="13"/>
  <c r="I65" i="13"/>
  <c r="I64" i="13"/>
  <c r="I60" i="13"/>
  <c r="I59" i="13"/>
  <c r="I58" i="13"/>
  <c r="I57" i="13"/>
  <c r="I56" i="13"/>
  <c r="I55" i="13"/>
  <c r="J31" i="13"/>
  <c r="L31" i="13" s="1"/>
  <c r="A52" i="13"/>
  <c r="D149" i="13"/>
  <c r="L32" i="13" l="1"/>
  <c r="J127" i="13"/>
  <c r="L127" i="13" s="1"/>
  <c r="L124" i="13"/>
  <c r="B105" i="13"/>
  <c r="J144" i="13"/>
  <c r="F130" i="13"/>
  <c r="F129" i="13"/>
  <c r="F114" i="13"/>
  <c r="L144" i="13" l="1"/>
  <c r="E148" i="13"/>
  <c r="F6" i="13" l="1"/>
  <c r="F87" i="13" l="1"/>
  <c r="F134" i="13"/>
  <c r="D119" i="13" l="1"/>
  <c r="B119" i="13"/>
  <c r="B121" i="13"/>
  <c r="F121" i="13"/>
  <c r="F17" i="13"/>
  <c r="I115" i="11" l="1"/>
  <c r="I118" i="7"/>
  <c r="I116" i="9"/>
  <c r="I113" i="11"/>
  <c r="I114" i="11" s="1"/>
  <c r="I116" i="7"/>
  <c r="J139" i="13"/>
  <c r="L139" i="13" l="1"/>
  <c r="J114" i="12"/>
  <c r="F22" i="13"/>
  <c r="M17" i="7"/>
  <c r="M17" i="9"/>
  <c r="B53" i="13"/>
  <c r="B23" i="13" l="1"/>
  <c r="J18" i="13" l="1"/>
  <c r="L18" i="13" s="1"/>
  <c r="B25" i="13"/>
  <c r="B31" i="12"/>
  <c r="J12" i="13"/>
  <c r="L12" i="13" s="1"/>
  <c r="J13" i="13"/>
  <c r="L13" i="13" s="1"/>
  <c r="J14" i="13"/>
  <c r="L14" i="13" s="1"/>
  <c r="J15" i="13"/>
  <c r="L15" i="13" s="1"/>
  <c r="J16" i="13"/>
  <c r="L16" i="13" s="1"/>
  <c r="F12" i="13"/>
  <c r="B93" i="13" l="1"/>
  <c r="J146" i="13"/>
  <c r="L146" i="13" s="1"/>
  <c r="F146" i="13"/>
  <c r="D146" i="13"/>
  <c r="B146" i="13"/>
  <c r="F144" i="13"/>
  <c r="F145" i="13" s="1"/>
  <c r="D144" i="13"/>
  <c r="D145" i="13" s="1"/>
  <c r="B144" i="13"/>
  <c r="B145" i="13" s="1"/>
  <c r="F143" i="13"/>
  <c r="D143" i="13"/>
  <c r="B143" i="13"/>
  <c r="F142" i="13"/>
  <c r="D142" i="13"/>
  <c r="B142" i="13"/>
  <c r="F140" i="13"/>
  <c r="F141" i="13" s="1"/>
  <c r="D140" i="13"/>
  <c r="D141" i="13" s="1"/>
  <c r="B140" i="13"/>
  <c r="B141" i="13" s="1"/>
  <c r="F139" i="13"/>
  <c r="D139" i="13"/>
  <c r="B139" i="13"/>
  <c r="F138" i="13"/>
  <c r="D138" i="13"/>
  <c r="B138" i="13"/>
  <c r="J136" i="13"/>
  <c r="F136" i="13"/>
  <c r="D136" i="13"/>
  <c r="B136" i="13"/>
  <c r="J135" i="13"/>
  <c r="L135" i="13" s="1"/>
  <c r="F135" i="13"/>
  <c r="D135" i="13"/>
  <c r="B135" i="13"/>
  <c r="D134" i="13"/>
  <c r="C134" i="13"/>
  <c r="B134" i="13"/>
  <c r="F131" i="13"/>
  <c r="D131" i="13"/>
  <c r="D133" i="13" s="1"/>
  <c r="B131" i="13"/>
  <c r="B133" i="13" s="1"/>
  <c r="D130" i="13"/>
  <c r="B130" i="13"/>
  <c r="D129" i="13"/>
  <c r="B129" i="13"/>
  <c r="F124" i="13"/>
  <c r="D124" i="13"/>
  <c r="B124" i="13"/>
  <c r="F122" i="13"/>
  <c r="F120" i="13"/>
  <c r="D120" i="13"/>
  <c r="B120" i="13"/>
  <c r="F119" i="13"/>
  <c r="J118" i="13"/>
  <c r="L118" i="13" s="1"/>
  <c r="F118" i="13"/>
  <c r="D118" i="13"/>
  <c r="B118" i="13"/>
  <c r="J117" i="13"/>
  <c r="L117" i="13" s="1"/>
  <c r="F117" i="13"/>
  <c r="D117" i="13"/>
  <c r="B117" i="13"/>
  <c r="J116" i="13"/>
  <c r="L116" i="13" s="1"/>
  <c r="F116" i="13"/>
  <c r="D116" i="13"/>
  <c r="B116" i="13"/>
  <c r="F115" i="13"/>
  <c r="D115" i="13"/>
  <c r="B115" i="13"/>
  <c r="F113" i="13"/>
  <c r="F112" i="13" s="1"/>
  <c r="D113" i="13"/>
  <c r="D112" i="13" s="1"/>
  <c r="B113" i="13"/>
  <c r="B112" i="13" s="1"/>
  <c r="F108" i="13"/>
  <c r="D108" i="13"/>
  <c r="F107" i="13"/>
  <c r="D107" i="13"/>
  <c r="D106" i="13" s="1"/>
  <c r="B107" i="13"/>
  <c r="B106" i="13" s="1"/>
  <c r="J100" i="13"/>
  <c r="L100" i="13" s="1"/>
  <c r="F100" i="13"/>
  <c r="F101" i="13" s="1"/>
  <c r="F102" i="13" s="1"/>
  <c r="F103" i="13" s="1"/>
  <c r="F104" i="13" s="1"/>
  <c r="D100" i="13"/>
  <c r="B100" i="13"/>
  <c r="F99" i="13"/>
  <c r="F98" i="13" s="1"/>
  <c r="D99" i="13"/>
  <c r="D98" i="13" s="1"/>
  <c r="B99" i="13"/>
  <c r="B98" i="13" s="1"/>
  <c r="F93" i="13"/>
  <c r="D93" i="13"/>
  <c r="F92" i="13"/>
  <c r="D92" i="13"/>
  <c r="B92" i="13"/>
  <c r="J91" i="13"/>
  <c r="L91" i="13" s="1"/>
  <c r="F91" i="13"/>
  <c r="D91" i="13"/>
  <c r="B91" i="13"/>
  <c r="F90" i="13"/>
  <c r="D90" i="13"/>
  <c r="B90" i="13"/>
  <c r="D87" i="13"/>
  <c r="B87" i="13"/>
  <c r="J86" i="13"/>
  <c r="L86" i="13" s="1"/>
  <c r="F86" i="13"/>
  <c r="D86" i="13"/>
  <c r="B86" i="13"/>
  <c r="J85" i="13"/>
  <c r="L85" i="13" s="1"/>
  <c r="F85" i="13"/>
  <c r="D85" i="13"/>
  <c r="B85" i="13"/>
  <c r="F78" i="13"/>
  <c r="F81" i="13"/>
  <c r="F82" i="13" s="1"/>
  <c r="F83" i="13" s="1"/>
  <c r="D81" i="13"/>
  <c r="F80" i="13"/>
  <c r="D80" i="13"/>
  <c r="B80" i="13"/>
  <c r="D79" i="13"/>
  <c r="B79" i="13"/>
  <c r="F77" i="13"/>
  <c r="D77" i="13"/>
  <c r="B77" i="13"/>
  <c r="J76" i="13"/>
  <c r="L76" i="13" s="1"/>
  <c r="F76" i="13"/>
  <c r="D76" i="13"/>
  <c r="B76" i="13"/>
  <c r="J75" i="13"/>
  <c r="L75" i="13" s="1"/>
  <c r="F75" i="13"/>
  <c r="D75" i="13"/>
  <c r="B75" i="13"/>
  <c r="J74" i="13"/>
  <c r="L74" i="13" s="1"/>
  <c r="F74" i="13"/>
  <c r="D74" i="13"/>
  <c r="B74" i="13"/>
  <c r="F73" i="13"/>
  <c r="D73" i="13"/>
  <c r="B73" i="13"/>
  <c r="F72" i="13"/>
  <c r="D72" i="13"/>
  <c r="B72" i="13"/>
  <c r="J71" i="13"/>
  <c r="L71" i="13" s="1"/>
  <c r="F71" i="13"/>
  <c r="D71" i="13"/>
  <c r="B71" i="13"/>
  <c r="J70" i="13"/>
  <c r="L70" i="13" s="1"/>
  <c r="F70" i="13"/>
  <c r="D70" i="13"/>
  <c r="B70" i="13"/>
  <c r="J69" i="13"/>
  <c r="L69" i="13" s="1"/>
  <c r="F69" i="13"/>
  <c r="D69" i="13"/>
  <c r="B69" i="13"/>
  <c r="F68" i="13"/>
  <c r="D68" i="13"/>
  <c r="B68" i="13"/>
  <c r="F67" i="13"/>
  <c r="D67" i="13"/>
  <c r="B67" i="13"/>
  <c r="D66" i="13"/>
  <c r="C66" i="13"/>
  <c r="B66" i="13"/>
  <c r="J65" i="13"/>
  <c r="L65" i="13" s="1"/>
  <c r="F65" i="13"/>
  <c r="D65" i="13"/>
  <c r="C65" i="13"/>
  <c r="B65" i="13"/>
  <c r="J64" i="13"/>
  <c r="L64" i="13" s="1"/>
  <c r="F64" i="13"/>
  <c r="D64" i="13"/>
  <c r="C64" i="13"/>
  <c r="B64" i="13"/>
  <c r="F63" i="13"/>
  <c r="D63" i="13"/>
  <c r="C63" i="13"/>
  <c r="B63" i="13"/>
  <c r="F62" i="13"/>
  <c r="D62" i="13"/>
  <c r="J60" i="13"/>
  <c r="L60" i="13" s="1"/>
  <c r="F60" i="13"/>
  <c r="D60" i="13"/>
  <c r="B60" i="13"/>
  <c r="J59" i="13"/>
  <c r="L59" i="13" s="1"/>
  <c r="F59" i="13"/>
  <c r="D59" i="13"/>
  <c r="B59" i="13"/>
  <c r="J58" i="13"/>
  <c r="L58" i="13" s="1"/>
  <c r="F58" i="13"/>
  <c r="D58" i="13"/>
  <c r="B58" i="13"/>
  <c r="J57" i="13"/>
  <c r="L57" i="13" s="1"/>
  <c r="F57" i="13"/>
  <c r="D57" i="13"/>
  <c r="B57" i="13"/>
  <c r="J56" i="13"/>
  <c r="L56" i="13" s="1"/>
  <c r="F56" i="13"/>
  <c r="D56" i="13"/>
  <c r="B56" i="13"/>
  <c r="J55" i="13"/>
  <c r="L55" i="13" s="1"/>
  <c r="F55" i="13"/>
  <c r="D55" i="13"/>
  <c r="B55" i="13"/>
  <c r="J54" i="13"/>
  <c r="L54" i="13" s="1"/>
  <c r="F54" i="13"/>
  <c r="D54" i="13"/>
  <c r="B54" i="13"/>
  <c r="F53" i="13"/>
  <c r="D53" i="13"/>
  <c r="J50" i="13"/>
  <c r="L50" i="13" s="1"/>
  <c r="F50" i="13"/>
  <c r="D50" i="13"/>
  <c r="C50" i="13"/>
  <c r="B50" i="13"/>
  <c r="J49" i="13"/>
  <c r="L49" i="13" s="1"/>
  <c r="F49" i="13"/>
  <c r="D49" i="13"/>
  <c r="B49" i="13"/>
  <c r="J51" i="13"/>
  <c r="L51" i="13" s="1"/>
  <c r="F51" i="13"/>
  <c r="F52" i="13" s="1"/>
  <c r="D51" i="13"/>
  <c r="D52" i="13" s="1"/>
  <c r="C51" i="13"/>
  <c r="C52" i="13" s="1"/>
  <c r="B51" i="13"/>
  <c r="B52" i="13" s="1"/>
  <c r="J48" i="13"/>
  <c r="L48" i="13" s="1"/>
  <c r="F48" i="13"/>
  <c r="D48" i="13"/>
  <c r="B48" i="13"/>
  <c r="J47" i="13"/>
  <c r="L47" i="13" s="1"/>
  <c r="F47" i="13"/>
  <c r="D47" i="13"/>
  <c r="B47" i="13"/>
  <c r="F46" i="13"/>
  <c r="D46" i="13"/>
  <c r="B46" i="13"/>
  <c r="F45" i="13"/>
  <c r="D45" i="13"/>
  <c r="B45" i="13"/>
  <c r="J44" i="13"/>
  <c r="L44" i="13" s="1"/>
  <c r="F44" i="13"/>
  <c r="D44" i="13"/>
  <c r="B44" i="13"/>
  <c r="F43" i="13"/>
  <c r="D43" i="13"/>
  <c r="B43" i="13"/>
  <c r="J42" i="13"/>
  <c r="L42" i="13" s="1"/>
  <c r="F42" i="13"/>
  <c r="D42" i="13"/>
  <c r="B42" i="13"/>
  <c r="J41" i="13"/>
  <c r="L41" i="13" s="1"/>
  <c r="F41" i="13"/>
  <c r="D41" i="13"/>
  <c r="B41" i="13"/>
  <c r="J40" i="13"/>
  <c r="L40" i="13" s="1"/>
  <c r="F40" i="13"/>
  <c r="D40" i="13"/>
  <c r="B40" i="13"/>
  <c r="J39" i="13"/>
  <c r="L39" i="13" s="1"/>
  <c r="F39" i="13"/>
  <c r="D39" i="13"/>
  <c r="B39" i="13"/>
  <c r="J38" i="13"/>
  <c r="L38" i="13" s="1"/>
  <c r="F38" i="13"/>
  <c r="D38" i="13"/>
  <c r="B38" i="13"/>
  <c r="J37" i="13"/>
  <c r="L37" i="13" s="1"/>
  <c r="F37" i="13"/>
  <c r="D37" i="13"/>
  <c r="B37" i="13"/>
  <c r="J36" i="13"/>
  <c r="L36" i="13" s="1"/>
  <c r="F36" i="13"/>
  <c r="D36" i="13"/>
  <c r="B36" i="13"/>
  <c r="J35" i="13"/>
  <c r="L35" i="13" s="1"/>
  <c r="F35" i="13"/>
  <c r="D35" i="13"/>
  <c r="B35" i="13"/>
  <c r="J34" i="13"/>
  <c r="L34" i="13" s="1"/>
  <c r="F34" i="13"/>
  <c r="D34" i="13"/>
  <c r="B34" i="13"/>
  <c r="F32" i="13"/>
  <c r="D32" i="13"/>
  <c r="B32" i="13"/>
  <c r="F31" i="13"/>
  <c r="D31" i="13"/>
  <c r="B31" i="13"/>
  <c r="J30" i="13"/>
  <c r="L30" i="13" s="1"/>
  <c r="F30" i="13"/>
  <c r="D30" i="13"/>
  <c r="B30" i="13"/>
  <c r="J29" i="13"/>
  <c r="L29" i="13" s="1"/>
  <c r="F29" i="13"/>
  <c r="D29" i="13"/>
  <c r="B29" i="13"/>
  <c r="J27" i="13"/>
  <c r="L27" i="13" s="1"/>
  <c r="F27" i="13"/>
  <c r="D27" i="13"/>
  <c r="B27" i="13"/>
  <c r="J25" i="13"/>
  <c r="L25" i="13" s="1"/>
  <c r="F25" i="13"/>
  <c r="D25" i="13"/>
  <c r="J24" i="13"/>
  <c r="L24" i="13" s="1"/>
  <c r="F24" i="13"/>
  <c r="D24" i="13"/>
  <c r="B24" i="13"/>
  <c r="F23" i="13"/>
  <c r="D23" i="13"/>
  <c r="D20" i="13"/>
  <c r="D21" i="13" s="1"/>
  <c r="B22" i="13"/>
  <c r="J19" i="13"/>
  <c r="L19" i="13" s="1"/>
  <c r="F19" i="13"/>
  <c r="D19" i="13"/>
  <c r="B19" i="13"/>
  <c r="F18" i="13"/>
  <c r="D18" i="13"/>
  <c r="B18" i="13"/>
  <c r="D17" i="13"/>
  <c r="C17" i="13"/>
  <c r="B17" i="13"/>
  <c r="F16" i="13"/>
  <c r="D16" i="13"/>
  <c r="C16" i="13"/>
  <c r="B16" i="13"/>
  <c r="F15" i="13"/>
  <c r="D15" i="13"/>
  <c r="C15" i="13"/>
  <c r="B15" i="13"/>
  <c r="F14" i="13"/>
  <c r="D14" i="13"/>
  <c r="C14" i="13"/>
  <c r="B14" i="13"/>
  <c r="F13" i="13"/>
  <c r="D13" i="13"/>
  <c r="C13" i="13"/>
  <c r="B13" i="13"/>
  <c r="D12" i="13"/>
  <c r="B12" i="13"/>
  <c r="F11" i="13"/>
  <c r="D11" i="13"/>
  <c r="B11" i="13"/>
  <c r="J10" i="13"/>
  <c r="L10" i="13" s="1"/>
  <c r="F10" i="13"/>
  <c r="D10" i="13"/>
  <c r="B10" i="13"/>
  <c r="J9" i="13"/>
  <c r="L9" i="13" s="1"/>
  <c r="F9" i="13"/>
  <c r="D9" i="13"/>
  <c r="B9" i="13"/>
  <c r="J8" i="13"/>
  <c r="L8" i="13" s="1"/>
  <c r="F8" i="13"/>
  <c r="D8" i="13"/>
  <c r="B8" i="13"/>
  <c r="F7" i="13"/>
  <c r="D7" i="13"/>
  <c r="B7" i="13"/>
  <c r="J6" i="13"/>
  <c r="L6" i="13" s="1"/>
  <c r="D6" i="13"/>
  <c r="B6" i="13"/>
  <c r="L130" i="13" l="1"/>
  <c r="F133" i="13"/>
  <c r="F132" i="13"/>
  <c r="L136" i="13"/>
  <c r="F105" i="13"/>
  <c r="F106" i="13" s="1"/>
  <c r="F33" i="13"/>
  <c r="F111" i="13"/>
  <c r="F110" i="13" s="1"/>
  <c r="F109" i="13" s="1"/>
  <c r="J63" i="13"/>
  <c r="J151" i="13" s="1"/>
  <c r="J113" i="12"/>
  <c r="N9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4" i="12"/>
  <c r="H18" i="12"/>
  <c r="H5" i="12"/>
  <c r="I5" i="12"/>
  <c r="H6" i="12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N17" i="12" s="1"/>
  <c r="I18" i="12"/>
  <c r="H19" i="12"/>
  <c r="I19" i="12"/>
  <c r="H20" i="12"/>
  <c r="I20" i="12"/>
  <c r="N20" i="12" s="1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5" i="12"/>
  <c r="I75" i="12"/>
  <c r="H76" i="12"/>
  <c r="I76" i="12"/>
  <c r="H77" i="12"/>
  <c r="I77" i="12"/>
  <c r="H78" i="12"/>
  <c r="I78" i="12"/>
  <c r="N78" i="12" s="1"/>
  <c r="H79" i="12"/>
  <c r="I79" i="12"/>
  <c r="H80" i="12"/>
  <c r="I80" i="12"/>
  <c r="H81" i="12"/>
  <c r="I81" i="12"/>
  <c r="H82" i="12"/>
  <c r="I82" i="12"/>
  <c r="N82" i="12" s="1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N100" i="12" s="1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N110" i="12" s="1"/>
  <c r="H111" i="12"/>
  <c r="I111" i="12"/>
  <c r="H112" i="12"/>
  <c r="I112" i="12"/>
  <c r="N112" i="12" s="1"/>
  <c r="I4" i="12"/>
  <c r="H4" i="12"/>
  <c r="B9" i="12"/>
  <c r="C9" i="12"/>
  <c r="D9" i="12"/>
  <c r="F9" i="12"/>
  <c r="B10" i="12"/>
  <c r="C10" i="12"/>
  <c r="D10" i="12"/>
  <c r="F10" i="12"/>
  <c r="B11" i="12"/>
  <c r="C11" i="12"/>
  <c r="D11" i="12"/>
  <c r="F11" i="12"/>
  <c r="B12" i="12"/>
  <c r="C12" i="12"/>
  <c r="D12" i="12"/>
  <c r="F12" i="12"/>
  <c r="B13" i="12"/>
  <c r="C13" i="12"/>
  <c r="D13" i="12"/>
  <c r="F13" i="12"/>
  <c r="B14" i="12"/>
  <c r="C14" i="12"/>
  <c r="D14" i="12"/>
  <c r="F14" i="12"/>
  <c r="B15" i="12"/>
  <c r="C15" i="12"/>
  <c r="D15" i="12"/>
  <c r="F15" i="12"/>
  <c r="B16" i="12"/>
  <c r="C16" i="12"/>
  <c r="D16" i="12"/>
  <c r="F16" i="12"/>
  <c r="B17" i="12"/>
  <c r="C17" i="12"/>
  <c r="D17" i="12"/>
  <c r="F17" i="12"/>
  <c r="B18" i="12"/>
  <c r="C18" i="12"/>
  <c r="D18" i="12"/>
  <c r="F18" i="12"/>
  <c r="B19" i="12"/>
  <c r="C19" i="12"/>
  <c r="D19" i="12"/>
  <c r="F19" i="12"/>
  <c r="B20" i="12"/>
  <c r="C20" i="12"/>
  <c r="D20" i="12"/>
  <c r="F20" i="12"/>
  <c r="B21" i="12"/>
  <c r="C21" i="12"/>
  <c r="D21" i="12"/>
  <c r="E21" i="12"/>
  <c r="F21" i="12"/>
  <c r="B22" i="12"/>
  <c r="C22" i="12"/>
  <c r="D22" i="12"/>
  <c r="F22" i="12"/>
  <c r="B23" i="12"/>
  <c r="C23" i="12"/>
  <c r="D23" i="12"/>
  <c r="F23" i="12"/>
  <c r="B24" i="12"/>
  <c r="C24" i="12"/>
  <c r="D24" i="12"/>
  <c r="F24" i="12"/>
  <c r="B25" i="12"/>
  <c r="C25" i="12"/>
  <c r="D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F28" i="12"/>
  <c r="B29" i="12"/>
  <c r="C29" i="12"/>
  <c r="D29" i="12"/>
  <c r="F29" i="12"/>
  <c r="B30" i="12"/>
  <c r="C30" i="12"/>
  <c r="D30" i="12"/>
  <c r="F30" i="12"/>
  <c r="C31" i="12"/>
  <c r="D31" i="12"/>
  <c r="F31" i="12"/>
  <c r="B32" i="12"/>
  <c r="C32" i="12"/>
  <c r="D32" i="12"/>
  <c r="F32" i="12"/>
  <c r="B33" i="12"/>
  <c r="C33" i="12"/>
  <c r="D33" i="12"/>
  <c r="F33" i="12"/>
  <c r="B34" i="12"/>
  <c r="C34" i="12"/>
  <c r="D34" i="12"/>
  <c r="F34" i="12"/>
  <c r="B35" i="12"/>
  <c r="C35" i="12"/>
  <c r="D35" i="12"/>
  <c r="F35" i="12"/>
  <c r="B36" i="12"/>
  <c r="C36" i="12"/>
  <c r="D36" i="12"/>
  <c r="F36" i="12"/>
  <c r="B37" i="12"/>
  <c r="C37" i="12"/>
  <c r="D37" i="12"/>
  <c r="F37" i="12"/>
  <c r="B38" i="12"/>
  <c r="C38" i="12"/>
  <c r="D38" i="12"/>
  <c r="F38" i="12"/>
  <c r="B39" i="12"/>
  <c r="C39" i="12"/>
  <c r="D39" i="12"/>
  <c r="F39" i="12"/>
  <c r="B40" i="12"/>
  <c r="C40" i="12"/>
  <c r="D40" i="12"/>
  <c r="F40" i="12"/>
  <c r="B41" i="12"/>
  <c r="C41" i="12"/>
  <c r="D41" i="12"/>
  <c r="F41" i="12"/>
  <c r="B42" i="12"/>
  <c r="C42" i="12"/>
  <c r="D42" i="12"/>
  <c r="F42" i="12"/>
  <c r="B43" i="12"/>
  <c r="C43" i="12"/>
  <c r="D43" i="12"/>
  <c r="F43" i="12"/>
  <c r="B44" i="12"/>
  <c r="C44" i="12"/>
  <c r="D44" i="12"/>
  <c r="F44" i="12"/>
  <c r="B45" i="12"/>
  <c r="C45" i="12"/>
  <c r="D45" i="12"/>
  <c r="F45" i="12"/>
  <c r="B46" i="12"/>
  <c r="C46" i="12"/>
  <c r="D46" i="12"/>
  <c r="F46" i="12"/>
  <c r="B47" i="12"/>
  <c r="C47" i="12"/>
  <c r="D47" i="12"/>
  <c r="F47" i="12"/>
  <c r="B48" i="12"/>
  <c r="C48" i="12"/>
  <c r="D48" i="12"/>
  <c r="F48" i="12"/>
  <c r="B49" i="12"/>
  <c r="C49" i="12"/>
  <c r="D49" i="12"/>
  <c r="F49" i="12"/>
  <c r="B50" i="12"/>
  <c r="C50" i="12"/>
  <c r="D50" i="12"/>
  <c r="F50" i="12"/>
  <c r="B51" i="12"/>
  <c r="C51" i="12"/>
  <c r="D51" i="12"/>
  <c r="F51" i="12"/>
  <c r="B52" i="12"/>
  <c r="C52" i="12"/>
  <c r="D52" i="12"/>
  <c r="F52" i="12"/>
  <c r="B53" i="12"/>
  <c r="C53" i="12"/>
  <c r="D53" i="12"/>
  <c r="F53" i="12"/>
  <c r="B54" i="12"/>
  <c r="C54" i="12"/>
  <c r="D54" i="12"/>
  <c r="F54" i="12"/>
  <c r="B55" i="12"/>
  <c r="C55" i="12"/>
  <c r="D55" i="12"/>
  <c r="F55" i="12"/>
  <c r="B56" i="12"/>
  <c r="C56" i="12"/>
  <c r="D56" i="12"/>
  <c r="F56" i="12"/>
  <c r="B57" i="12"/>
  <c r="C57" i="12"/>
  <c r="D57" i="12"/>
  <c r="F57" i="12"/>
  <c r="B58" i="12"/>
  <c r="C58" i="12"/>
  <c r="D58" i="12"/>
  <c r="E58" i="12"/>
  <c r="F58" i="12"/>
  <c r="B59" i="12"/>
  <c r="C59" i="12"/>
  <c r="D59" i="12"/>
  <c r="F59" i="12"/>
  <c r="B60" i="12"/>
  <c r="C60" i="12"/>
  <c r="D60" i="12"/>
  <c r="F60" i="12"/>
  <c r="B61" i="12"/>
  <c r="C61" i="12"/>
  <c r="D61" i="12"/>
  <c r="F61" i="12"/>
  <c r="B62" i="12"/>
  <c r="C62" i="12"/>
  <c r="D62" i="12"/>
  <c r="F62" i="12"/>
  <c r="B63" i="12"/>
  <c r="C63" i="12"/>
  <c r="D63" i="12"/>
  <c r="F63" i="12"/>
  <c r="B64" i="12"/>
  <c r="C64" i="12"/>
  <c r="D64" i="12"/>
  <c r="F64" i="12"/>
  <c r="B65" i="12"/>
  <c r="C65" i="12"/>
  <c r="D65" i="12"/>
  <c r="F65" i="12"/>
  <c r="B66" i="12"/>
  <c r="C66" i="12"/>
  <c r="D66" i="12"/>
  <c r="F66" i="12"/>
  <c r="B67" i="12"/>
  <c r="C67" i="12"/>
  <c r="D67" i="12"/>
  <c r="F67" i="12"/>
  <c r="B68" i="12"/>
  <c r="C68" i="12"/>
  <c r="D68" i="12"/>
  <c r="F68" i="12"/>
  <c r="B69" i="12"/>
  <c r="C69" i="12"/>
  <c r="D69" i="12"/>
  <c r="F69" i="12"/>
  <c r="B70" i="12"/>
  <c r="C70" i="12"/>
  <c r="D70" i="12"/>
  <c r="F70" i="12"/>
  <c r="B71" i="12"/>
  <c r="C71" i="12"/>
  <c r="D71" i="12"/>
  <c r="F71" i="12"/>
  <c r="B72" i="12"/>
  <c r="C72" i="12"/>
  <c r="D72" i="12"/>
  <c r="F72" i="12"/>
  <c r="B73" i="12"/>
  <c r="C73" i="12"/>
  <c r="D73" i="12"/>
  <c r="F73" i="12"/>
  <c r="B74" i="12"/>
  <c r="C74" i="12"/>
  <c r="D74" i="12"/>
  <c r="F74" i="12"/>
  <c r="B75" i="12"/>
  <c r="C75" i="12"/>
  <c r="D75" i="12"/>
  <c r="F75" i="12"/>
  <c r="B76" i="12"/>
  <c r="C76" i="12"/>
  <c r="D76" i="12"/>
  <c r="F76" i="12"/>
  <c r="B77" i="12"/>
  <c r="C77" i="12"/>
  <c r="D77" i="12"/>
  <c r="F77" i="12"/>
  <c r="B78" i="12"/>
  <c r="C78" i="12"/>
  <c r="D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F82" i="12"/>
  <c r="B83" i="12"/>
  <c r="C83" i="12"/>
  <c r="D83" i="12"/>
  <c r="F83" i="12"/>
  <c r="B84" i="12"/>
  <c r="C84" i="12"/>
  <c r="D84" i="12"/>
  <c r="F84" i="12"/>
  <c r="B85" i="12"/>
  <c r="C85" i="12"/>
  <c r="D85" i="12"/>
  <c r="F85" i="12"/>
  <c r="B86" i="12"/>
  <c r="C86" i="12"/>
  <c r="D86" i="12"/>
  <c r="F86" i="12"/>
  <c r="B87" i="12"/>
  <c r="C87" i="12"/>
  <c r="D87" i="12"/>
  <c r="F87" i="12"/>
  <c r="B88" i="12"/>
  <c r="C88" i="12"/>
  <c r="D88" i="12"/>
  <c r="F88" i="12"/>
  <c r="B89" i="12"/>
  <c r="C89" i="12"/>
  <c r="D89" i="12"/>
  <c r="F89" i="12"/>
  <c r="B90" i="12"/>
  <c r="C90" i="12"/>
  <c r="D90" i="12"/>
  <c r="F90" i="12"/>
  <c r="B91" i="12"/>
  <c r="C91" i="12"/>
  <c r="D91" i="12"/>
  <c r="F91" i="12"/>
  <c r="B92" i="12"/>
  <c r="C92" i="12"/>
  <c r="D92" i="12"/>
  <c r="F92" i="12"/>
  <c r="B93" i="12"/>
  <c r="C93" i="12"/>
  <c r="D93" i="12"/>
  <c r="F93" i="12"/>
  <c r="B94" i="12"/>
  <c r="C94" i="12"/>
  <c r="D94" i="12"/>
  <c r="F94" i="12"/>
  <c r="B95" i="12"/>
  <c r="C95" i="12"/>
  <c r="D95" i="12"/>
  <c r="F95" i="12"/>
  <c r="B96" i="12"/>
  <c r="C96" i="12"/>
  <c r="D96" i="12"/>
  <c r="F96" i="12"/>
  <c r="B97" i="12"/>
  <c r="C97" i="12"/>
  <c r="D97" i="12"/>
  <c r="F97" i="12"/>
  <c r="B98" i="12"/>
  <c r="C98" i="12"/>
  <c r="D98" i="12"/>
  <c r="F98" i="12"/>
  <c r="B99" i="12"/>
  <c r="C99" i="12"/>
  <c r="D99" i="12"/>
  <c r="F99" i="12"/>
  <c r="B100" i="12"/>
  <c r="C100" i="12"/>
  <c r="D100" i="12"/>
  <c r="E100" i="12"/>
  <c r="F100" i="12"/>
  <c r="B101" i="12"/>
  <c r="C101" i="12"/>
  <c r="D101" i="12"/>
  <c r="F101" i="12"/>
  <c r="B102" i="12"/>
  <c r="C102" i="12"/>
  <c r="D102" i="12"/>
  <c r="F102" i="12"/>
  <c r="B103" i="12"/>
  <c r="C103" i="12"/>
  <c r="D103" i="12"/>
  <c r="F103" i="12"/>
  <c r="B104" i="12"/>
  <c r="C104" i="12"/>
  <c r="D104" i="12"/>
  <c r="F104" i="12"/>
  <c r="B105" i="12"/>
  <c r="C105" i="12"/>
  <c r="D105" i="12"/>
  <c r="F105" i="12"/>
  <c r="B106" i="12"/>
  <c r="C106" i="12"/>
  <c r="D106" i="12"/>
  <c r="F106" i="12"/>
  <c r="B107" i="12"/>
  <c r="C107" i="12"/>
  <c r="D107" i="12"/>
  <c r="F107" i="12"/>
  <c r="B108" i="12"/>
  <c r="C108" i="12"/>
  <c r="D108" i="12"/>
  <c r="F108" i="12"/>
  <c r="B109" i="12"/>
  <c r="C109" i="12"/>
  <c r="D109" i="12"/>
  <c r="F109" i="12"/>
  <c r="B110" i="12"/>
  <c r="C110" i="12"/>
  <c r="D110" i="12"/>
  <c r="F110" i="12"/>
  <c r="B111" i="12"/>
  <c r="C111" i="12"/>
  <c r="D111" i="12"/>
  <c r="F111" i="12"/>
  <c r="B112" i="12"/>
  <c r="C112" i="12"/>
  <c r="D112" i="12"/>
  <c r="F112" i="12"/>
  <c r="F4" i="12"/>
  <c r="F5" i="12"/>
  <c r="F6" i="12"/>
  <c r="F7" i="12"/>
  <c r="F8" i="12"/>
  <c r="B5" i="12"/>
  <c r="C5" i="12"/>
  <c r="D5" i="12"/>
  <c r="B6" i="12"/>
  <c r="C6" i="12"/>
  <c r="D6" i="12"/>
  <c r="B7" i="12"/>
  <c r="C7" i="12"/>
  <c r="D7" i="12"/>
  <c r="B8" i="12"/>
  <c r="C8" i="12"/>
  <c r="D8" i="12"/>
  <c r="C4" i="12"/>
  <c r="D4" i="12"/>
  <c r="B4" i="12"/>
  <c r="L63" i="13" l="1"/>
  <c r="L151" i="13" s="1"/>
  <c r="I116" i="12"/>
  <c r="N108" i="12"/>
  <c r="N83" i="12"/>
  <c r="N60" i="12"/>
  <c r="N95" i="12"/>
  <c r="N101" i="12"/>
  <c r="N28" i="12"/>
  <c r="N70" i="12"/>
  <c r="I114" i="12"/>
  <c r="N66" i="12"/>
  <c r="N18" i="12"/>
  <c r="N32" i="12"/>
  <c r="N37" i="12"/>
  <c r="I113" i="12"/>
  <c r="D113" i="12"/>
  <c r="M25" i="11"/>
  <c r="E27" i="11"/>
  <c r="M27" i="11"/>
  <c r="E28" i="11"/>
  <c r="E28" i="12" l="1"/>
  <c r="E29" i="12"/>
  <c r="M45" i="11"/>
  <c r="M31" i="11"/>
  <c r="K111" i="12" l="1"/>
  <c r="K109" i="12"/>
  <c r="K106" i="12"/>
  <c r="K103" i="12"/>
  <c r="K101" i="12"/>
  <c r="K100" i="12"/>
  <c r="K98" i="12"/>
  <c r="K97" i="12"/>
  <c r="K95" i="12"/>
  <c r="K94" i="12"/>
  <c r="K93" i="12"/>
  <c r="K92" i="12"/>
  <c r="K88" i="12"/>
  <c r="K83" i="12"/>
  <c r="K82" i="12"/>
  <c r="K75" i="12"/>
  <c r="K70" i="12"/>
  <c r="K66" i="12"/>
  <c r="K64" i="12"/>
  <c r="K60" i="12"/>
  <c r="K55" i="12"/>
  <c r="K54" i="12"/>
  <c r="K47" i="12"/>
  <c r="K44" i="12"/>
  <c r="K43" i="12"/>
  <c r="K41" i="12"/>
  <c r="K38" i="12"/>
  <c r="K35" i="12"/>
  <c r="K33" i="12"/>
  <c r="K30" i="12"/>
  <c r="K28" i="12"/>
  <c r="K26" i="12"/>
  <c r="K22" i="12"/>
  <c r="K20" i="12"/>
  <c r="K18" i="12"/>
  <c r="K17" i="12"/>
  <c r="K10" i="12"/>
  <c r="K9" i="12"/>
  <c r="K8" i="12"/>
  <c r="K6" i="12"/>
  <c r="K4" i="12"/>
  <c r="L112" i="11"/>
  <c r="D112" i="11"/>
  <c r="E111" i="11"/>
  <c r="E110" i="11"/>
  <c r="M109" i="11"/>
  <c r="E109" i="11"/>
  <c r="E108" i="11"/>
  <c r="M107" i="11"/>
  <c r="E107" i="11"/>
  <c r="E106" i="11"/>
  <c r="M105" i="11"/>
  <c r="E105" i="11"/>
  <c r="E104" i="11"/>
  <c r="E103" i="11"/>
  <c r="M102" i="11"/>
  <c r="E102" i="11"/>
  <c r="E101" i="11"/>
  <c r="M100" i="11"/>
  <c r="E100" i="11"/>
  <c r="M99" i="11"/>
  <c r="E98" i="11"/>
  <c r="M97" i="11"/>
  <c r="E97" i="11"/>
  <c r="M96" i="11"/>
  <c r="E96" i="11"/>
  <c r="E95" i="11"/>
  <c r="M94" i="11"/>
  <c r="E94" i="11"/>
  <c r="M93" i="11"/>
  <c r="E93" i="11"/>
  <c r="M92" i="11"/>
  <c r="E92" i="11"/>
  <c r="M91" i="11"/>
  <c r="E91" i="11"/>
  <c r="E90" i="11"/>
  <c r="E89" i="11"/>
  <c r="E88" i="11"/>
  <c r="M87" i="11"/>
  <c r="E87" i="11"/>
  <c r="E86" i="11"/>
  <c r="E85" i="11"/>
  <c r="E84" i="11"/>
  <c r="E83" i="11"/>
  <c r="M82" i="11"/>
  <c r="E82" i="11"/>
  <c r="M81" i="11"/>
  <c r="E81" i="11"/>
  <c r="E77" i="11"/>
  <c r="E76" i="11"/>
  <c r="E75" i="11"/>
  <c r="M74" i="11"/>
  <c r="E74" i="11"/>
  <c r="E73" i="11"/>
  <c r="E72" i="11"/>
  <c r="E71" i="11"/>
  <c r="E70" i="11"/>
  <c r="M69" i="11"/>
  <c r="E69" i="11"/>
  <c r="E68" i="11"/>
  <c r="E67" i="11"/>
  <c r="E66" i="11"/>
  <c r="M65" i="11"/>
  <c r="E65" i="11"/>
  <c r="E64" i="11"/>
  <c r="M63" i="11"/>
  <c r="E63" i="11"/>
  <c r="E62" i="11"/>
  <c r="E61" i="11"/>
  <c r="E60" i="11"/>
  <c r="M59" i="11"/>
  <c r="E59" i="11"/>
  <c r="E58" i="11"/>
  <c r="E56" i="11"/>
  <c r="E55" i="11"/>
  <c r="M54" i="11"/>
  <c r="E54" i="11"/>
  <c r="M53" i="11"/>
  <c r="E53" i="11"/>
  <c r="E52" i="11"/>
  <c r="E51" i="11"/>
  <c r="E50" i="11"/>
  <c r="E49" i="11"/>
  <c r="E48" i="11"/>
  <c r="E47" i="11"/>
  <c r="M46" i="11"/>
  <c r="E46" i="11"/>
  <c r="E45" i="11"/>
  <c r="E44" i="11"/>
  <c r="M43" i="11"/>
  <c r="E43" i="11"/>
  <c r="M42" i="11"/>
  <c r="E42" i="11"/>
  <c r="E41" i="11"/>
  <c r="E40" i="11"/>
  <c r="M39" i="11"/>
  <c r="E39" i="11"/>
  <c r="E38" i="11"/>
  <c r="E37" i="11"/>
  <c r="M36" i="11"/>
  <c r="E36" i="11"/>
  <c r="E35" i="11"/>
  <c r="M34" i="11"/>
  <c r="E34" i="11"/>
  <c r="E33" i="11"/>
  <c r="E32" i="11"/>
  <c r="E31" i="11"/>
  <c r="E30" i="11"/>
  <c r="M29" i="11"/>
  <c r="E29" i="11"/>
  <c r="E24" i="11"/>
  <c r="E23" i="11"/>
  <c r="E22" i="11"/>
  <c r="M21" i="11"/>
  <c r="E21" i="11"/>
  <c r="M19" i="11"/>
  <c r="E19" i="11"/>
  <c r="E18" i="11"/>
  <c r="M17" i="11"/>
  <c r="E17" i="11"/>
  <c r="M16" i="11"/>
  <c r="E16" i="11"/>
  <c r="E15" i="11"/>
  <c r="E14" i="11"/>
  <c r="E13" i="11"/>
  <c r="E12" i="11"/>
  <c r="E11" i="11"/>
  <c r="E10" i="11"/>
  <c r="M9" i="11"/>
  <c r="E9" i="11"/>
  <c r="M8" i="11"/>
  <c r="E8" i="11"/>
  <c r="M7" i="11"/>
  <c r="E7" i="11"/>
  <c r="E6" i="11"/>
  <c r="M5" i="11"/>
  <c r="E5" i="11"/>
  <c r="E4" i="11"/>
  <c r="M3" i="11"/>
  <c r="E3" i="11"/>
  <c r="E115" i="11" l="1"/>
  <c r="E60" i="12"/>
  <c r="E99" i="12"/>
  <c r="E62" i="12"/>
  <c r="E68" i="12"/>
  <c r="E75" i="12"/>
  <c r="E90" i="12"/>
  <c r="E95" i="12"/>
  <c r="E106" i="12"/>
  <c r="E111" i="12"/>
  <c r="E88" i="12"/>
  <c r="E63" i="12"/>
  <c r="E69" i="12"/>
  <c r="E84" i="12"/>
  <c r="E91" i="12"/>
  <c r="E101" i="12"/>
  <c r="E112" i="12"/>
  <c r="E82" i="12"/>
  <c r="E94" i="12"/>
  <c r="E67" i="12"/>
  <c r="E89" i="12"/>
  <c r="E70" i="12"/>
  <c r="E72" i="12"/>
  <c r="E109" i="12"/>
  <c r="E104" i="12"/>
  <c r="E61" i="12"/>
  <c r="E83" i="12"/>
  <c r="E105" i="12"/>
  <c r="E76" i="12"/>
  <c r="E92" i="12"/>
  <c r="E77" i="12"/>
  <c r="E86" i="12"/>
  <c r="E97" i="12"/>
  <c r="E102" i="12"/>
  <c r="E108" i="12"/>
  <c r="E66" i="12"/>
  <c r="E98" i="12"/>
  <c r="E73" i="12"/>
  <c r="E110" i="12"/>
  <c r="E74" i="12"/>
  <c r="E56" i="12"/>
  <c r="E64" i="12"/>
  <c r="E85" i="12"/>
  <c r="E96" i="12"/>
  <c r="E107" i="12"/>
  <c r="E57" i="12"/>
  <c r="E59" i="12"/>
  <c r="E65" i="12"/>
  <c r="E71" i="12"/>
  <c r="E78" i="12"/>
  <c r="E87" i="12"/>
  <c r="E93" i="12"/>
  <c r="E103" i="12"/>
  <c r="E46" i="12"/>
  <c r="E53" i="12"/>
  <c r="E41" i="12"/>
  <c r="E47" i="12"/>
  <c r="E54" i="12"/>
  <c r="E37" i="12"/>
  <c r="E43" i="12"/>
  <c r="E48" i="12"/>
  <c r="E55" i="12"/>
  <c r="E35" i="12"/>
  <c r="E49" i="12"/>
  <c r="E36" i="12"/>
  <c r="E44" i="12"/>
  <c r="E42" i="12"/>
  <c r="E32" i="12"/>
  <c r="E50" i="12"/>
  <c r="E33" i="12"/>
  <c r="E39" i="12"/>
  <c r="E51" i="12"/>
  <c r="E38" i="12"/>
  <c r="E34" i="12"/>
  <c r="E40" i="12"/>
  <c r="E45" i="12"/>
  <c r="E52" i="12"/>
  <c r="E24" i="12"/>
  <c r="E7" i="12"/>
  <c r="E12" i="12"/>
  <c r="E25" i="12"/>
  <c r="E18" i="12"/>
  <c r="E19" i="12"/>
  <c r="E14" i="12"/>
  <c r="E20" i="12"/>
  <c r="E11" i="12"/>
  <c r="E13" i="12"/>
  <c r="E4" i="12"/>
  <c r="E9" i="12"/>
  <c r="E15" i="12"/>
  <c r="E31" i="12"/>
  <c r="E16" i="12"/>
  <c r="E30" i="12"/>
  <c r="E5" i="12"/>
  <c r="E8" i="12"/>
  <c r="E22" i="12"/>
  <c r="E10" i="12"/>
  <c r="E17" i="12"/>
  <c r="E6" i="12"/>
  <c r="E23" i="12"/>
  <c r="E112" i="11"/>
  <c r="I119" i="10"/>
  <c r="J116" i="10"/>
  <c r="I116" i="10"/>
  <c r="D116" i="10"/>
  <c r="E115" i="10"/>
  <c r="E114" i="10"/>
  <c r="K113" i="10"/>
  <c r="E113" i="10"/>
  <c r="E112" i="10"/>
  <c r="K111" i="10"/>
  <c r="E111" i="10"/>
  <c r="E110" i="10"/>
  <c r="K109" i="10"/>
  <c r="E109" i="10"/>
  <c r="E108" i="10"/>
  <c r="K106" i="10"/>
  <c r="E104" i="10"/>
  <c r="K103" i="10"/>
  <c r="E103" i="10"/>
  <c r="E102" i="10"/>
  <c r="K101" i="10"/>
  <c r="E101" i="10"/>
  <c r="K100" i="10"/>
  <c r="E99" i="10"/>
  <c r="K98" i="10"/>
  <c r="E98" i="10"/>
  <c r="K97" i="10"/>
  <c r="E97" i="10"/>
  <c r="E96" i="10"/>
  <c r="K95" i="10"/>
  <c r="E95" i="10"/>
  <c r="K94" i="10"/>
  <c r="E94" i="10"/>
  <c r="K93" i="10"/>
  <c r="E93" i="10"/>
  <c r="K92" i="10"/>
  <c r="E92" i="10"/>
  <c r="E91" i="10"/>
  <c r="E90" i="10"/>
  <c r="E89" i="10"/>
  <c r="K88" i="10"/>
  <c r="E88" i="10"/>
  <c r="E87" i="10"/>
  <c r="E86" i="10"/>
  <c r="E85" i="10"/>
  <c r="E84" i="10"/>
  <c r="K83" i="10"/>
  <c r="E83" i="10"/>
  <c r="K82" i="10"/>
  <c r="E82" i="10"/>
  <c r="E78" i="10"/>
  <c r="E77" i="10"/>
  <c r="E76" i="10"/>
  <c r="K75" i="10"/>
  <c r="E75" i="10"/>
  <c r="E74" i="10"/>
  <c r="E73" i="10"/>
  <c r="E72" i="10"/>
  <c r="E71" i="10"/>
  <c r="K70" i="10"/>
  <c r="E70" i="10"/>
  <c r="E69" i="10"/>
  <c r="E68" i="10"/>
  <c r="E67" i="10"/>
  <c r="K66" i="10"/>
  <c r="E66" i="10"/>
  <c r="E65" i="10"/>
  <c r="K64" i="10"/>
  <c r="E64" i="10"/>
  <c r="E63" i="10"/>
  <c r="E62" i="10"/>
  <c r="E61" i="10"/>
  <c r="K60" i="10"/>
  <c r="E60" i="10"/>
  <c r="E59" i="10"/>
  <c r="E57" i="10"/>
  <c r="E56" i="10"/>
  <c r="K55" i="10"/>
  <c r="E55" i="10"/>
  <c r="K54" i="10"/>
  <c r="E54" i="10"/>
  <c r="E53" i="10"/>
  <c r="E52" i="10"/>
  <c r="E51" i="10"/>
  <c r="E50" i="10"/>
  <c r="E49" i="10"/>
  <c r="E48" i="10"/>
  <c r="K47" i="10"/>
  <c r="E47" i="10"/>
  <c r="E46" i="10"/>
  <c r="E45" i="10"/>
  <c r="K44" i="10"/>
  <c r="E44" i="10"/>
  <c r="K43" i="10"/>
  <c r="E43" i="10"/>
  <c r="E42" i="10"/>
  <c r="K41" i="10"/>
  <c r="E41" i="10"/>
  <c r="E40" i="10"/>
  <c r="E39" i="10"/>
  <c r="K38" i="10"/>
  <c r="E38" i="10"/>
  <c r="E37" i="10"/>
  <c r="E36" i="10"/>
  <c r="K35" i="10"/>
  <c r="E35" i="10"/>
  <c r="E34" i="10"/>
  <c r="K33" i="10"/>
  <c r="E33" i="10"/>
  <c r="E32" i="10"/>
  <c r="E31" i="10"/>
  <c r="K30" i="10"/>
  <c r="E30" i="10"/>
  <c r="E29" i="10"/>
  <c r="K28" i="10"/>
  <c r="E28" i="10"/>
  <c r="E27" i="10"/>
  <c r="K26" i="10"/>
  <c r="E26" i="10"/>
  <c r="E25" i="10"/>
  <c r="E24" i="10"/>
  <c r="E23" i="10"/>
  <c r="K22" i="10"/>
  <c r="E22" i="10"/>
  <c r="K20" i="10"/>
  <c r="E20" i="10"/>
  <c r="E19" i="10"/>
  <c r="K18" i="10"/>
  <c r="E18" i="10"/>
  <c r="K17" i="10"/>
  <c r="E17" i="10"/>
  <c r="E16" i="10"/>
  <c r="E15" i="10"/>
  <c r="E14" i="10"/>
  <c r="E13" i="10"/>
  <c r="E12" i="10"/>
  <c r="E11" i="10"/>
  <c r="K10" i="10"/>
  <c r="E10" i="10"/>
  <c r="K9" i="10"/>
  <c r="E9" i="10"/>
  <c r="K8" i="10"/>
  <c r="E8" i="10"/>
  <c r="E7" i="10"/>
  <c r="K6" i="10"/>
  <c r="E6" i="10"/>
  <c r="E5" i="10"/>
  <c r="K4" i="10"/>
  <c r="E4" i="10"/>
  <c r="L115" i="9"/>
  <c r="D115" i="9"/>
  <c r="E114" i="9"/>
  <c r="E113" i="9"/>
  <c r="M112" i="9"/>
  <c r="E112" i="9"/>
  <c r="E111" i="9"/>
  <c r="M110" i="9"/>
  <c r="E110" i="9"/>
  <c r="E109" i="9"/>
  <c r="M108" i="9"/>
  <c r="E108" i="9"/>
  <c r="E107" i="9"/>
  <c r="M105" i="9"/>
  <c r="E103" i="9"/>
  <c r="M102" i="9"/>
  <c r="E102" i="9"/>
  <c r="E101" i="9"/>
  <c r="M100" i="9"/>
  <c r="E100" i="9"/>
  <c r="M99" i="9"/>
  <c r="E98" i="9"/>
  <c r="M97" i="9"/>
  <c r="E97" i="9"/>
  <c r="M96" i="9"/>
  <c r="E96" i="9"/>
  <c r="E95" i="9"/>
  <c r="M94" i="9"/>
  <c r="E94" i="9"/>
  <c r="M93" i="9"/>
  <c r="E93" i="9"/>
  <c r="M92" i="9"/>
  <c r="E92" i="9"/>
  <c r="M91" i="9"/>
  <c r="E91" i="9"/>
  <c r="E90" i="9"/>
  <c r="E89" i="9"/>
  <c r="E88" i="9"/>
  <c r="M87" i="9"/>
  <c r="E87" i="9"/>
  <c r="E86" i="9"/>
  <c r="E85" i="9"/>
  <c r="E84" i="9"/>
  <c r="E83" i="9"/>
  <c r="M82" i="9"/>
  <c r="E82" i="9"/>
  <c r="M81" i="9"/>
  <c r="E81" i="9"/>
  <c r="E77" i="9"/>
  <c r="E76" i="9"/>
  <c r="E75" i="9"/>
  <c r="M74" i="9"/>
  <c r="E74" i="9"/>
  <c r="E73" i="9"/>
  <c r="E72" i="9"/>
  <c r="E71" i="9"/>
  <c r="E70" i="9"/>
  <c r="M69" i="9"/>
  <c r="E69" i="9"/>
  <c r="E68" i="9"/>
  <c r="E67" i="9"/>
  <c r="E66" i="9"/>
  <c r="M65" i="9"/>
  <c r="E65" i="9"/>
  <c r="E64" i="9"/>
  <c r="M63" i="9"/>
  <c r="E63" i="9"/>
  <c r="E62" i="9"/>
  <c r="E61" i="9"/>
  <c r="E60" i="9"/>
  <c r="M59" i="9"/>
  <c r="E59" i="9"/>
  <c r="E58" i="9"/>
  <c r="E56" i="9"/>
  <c r="E55" i="9"/>
  <c r="M54" i="9"/>
  <c r="E54" i="9"/>
  <c r="M53" i="9"/>
  <c r="E53" i="9"/>
  <c r="E52" i="9"/>
  <c r="E51" i="9"/>
  <c r="E50" i="9"/>
  <c r="E49" i="9"/>
  <c r="E48" i="9"/>
  <c r="E47" i="9"/>
  <c r="M46" i="9"/>
  <c r="E46" i="9"/>
  <c r="E45" i="9"/>
  <c r="E44" i="9"/>
  <c r="M43" i="9"/>
  <c r="E43" i="9"/>
  <c r="M42" i="9"/>
  <c r="E42" i="9"/>
  <c r="E41" i="9"/>
  <c r="M40" i="9"/>
  <c r="E40" i="9"/>
  <c r="E39" i="9"/>
  <c r="E38" i="9"/>
  <c r="M37" i="9"/>
  <c r="E37" i="9"/>
  <c r="E36" i="9"/>
  <c r="E35" i="9"/>
  <c r="M34" i="9"/>
  <c r="E34" i="9"/>
  <c r="E33" i="9"/>
  <c r="M32" i="9"/>
  <c r="E32" i="9"/>
  <c r="E31" i="9"/>
  <c r="E30" i="9"/>
  <c r="M29" i="9"/>
  <c r="E29" i="9"/>
  <c r="E28" i="9"/>
  <c r="M27" i="9"/>
  <c r="E27" i="9"/>
  <c r="E26" i="9"/>
  <c r="M25" i="9"/>
  <c r="E25" i="9"/>
  <c r="E24" i="9"/>
  <c r="E23" i="9"/>
  <c r="E22" i="9"/>
  <c r="M21" i="9"/>
  <c r="E21" i="9"/>
  <c r="M19" i="9"/>
  <c r="E19" i="9"/>
  <c r="E18" i="9"/>
  <c r="E17" i="9"/>
  <c r="M16" i="9"/>
  <c r="E16" i="9"/>
  <c r="E15" i="9"/>
  <c r="E14" i="9"/>
  <c r="E13" i="9"/>
  <c r="E12" i="9"/>
  <c r="E11" i="9"/>
  <c r="E10" i="9"/>
  <c r="M9" i="9"/>
  <c r="E9" i="9"/>
  <c r="M8" i="9"/>
  <c r="E8" i="9"/>
  <c r="M7" i="9"/>
  <c r="E7" i="9"/>
  <c r="E6" i="9"/>
  <c r="M5" i="9"/>
  <c r="E5" i="9"/>
  <c r="E4" i="9"/>
  <c r="M3" i="9"/>
  <c r="E3" i="9"/>
  <c r="E113" i="12" l="1"/>
  <c r="E116" i="10"/>
  <c r="I117" i="10"/>
  <c r="E115" i="9"/>
  <c r="L115" i="8"/>
  <c r="M17" i="8"/>
  <c r="I118" i="8" l="1"/>
  <c r="K115" i="8" l="1"/>
  <c r="I115" i="8"/>
  <c r="I116" i="8" s="1"/>
  <c r="D115" i="8" l="1"/>
  <c r="E114" i="8"/>
  <c r="E113" i="8"/>
  <c r="M112" i="8"/>
  <c r="E112" i="8"/>
  <c r="E111" i="8"/>
  <c r="M110" i="8"/>
  <c r="E110" i="8"/>
  <c r="E109" i="8"/>
  <c r="M108" i="8"/>
  <c r="E108" i="8"/>
  <c r="E107" i="8"/>
  <c r="M105" i="8"/>
  <c r="E103" i="8"/>
  <c r="M102" i="8"/>
  <c r="E102" i="8"/>
  <c r="E101" i="8"/>
  <c r="M100" i="8"/>
  <c r="E100" i="8"/>
  <c r="M99" i="8"/>
  <c r="E98" i="8"/>
  <c r="M97" i="8"/>
  <c r="E97" i="8"/>
  <c r="M96" i="8"/>
  <c r="E96" i="8"/>
  <c r="E95" i="8"/>
  <c r="M94" i="8"/>
  <c r="E94" i="8"/>
  <c r="M93" i="8"/>
  <c r="E93" i="8"/>
  <c r="M92" i="8"/>
  <c r="E92" i="8"/>
  <c r="M91" i="8"/>
  <c r="E91" i="8"/>
  <c r="E90" i="8"/>
  <c r="E89" i="8"/>
  <c r="E88" i="8"/>
  <c r="M87" i="8"/>
  <c r="E87" i="8"/>
  <c r="E86" i="8"/>
  <c r="E85" i="8"/>
  <c r="E84" i="8"/>
  <c r="E83" i="8"/>
  <c r="M82" i="8"/>
  <c r="E82" i="8"/>
  <c r="M81" i="8"/>
  <c r="E81" i="8"/>
  <c r="E77" i="8"/>
  <c r="E76" i="8"/>
  <c r="E75" i="8"/>
  <c r="M74" i="8"/>
  <c r="E74" i="8"/>
  <c r="E73" i="8"/>
  <c r="E72" i="8"/>
  <c r="E71" i="8"/>
  <c r="E70" i="8"/>
  <c r="M69" i="8"/>
  <c r="E69" i="8"/>
  <c r="E68" i="8"/>
  <c r="E67" i="8"/>
  <c r="E66" i="8"/>
  <c r="M65" i="8"/>
  <c r="E65" i="8"/>
  <c r="E64" i="8"/>
  <c r="M63" i="8"/>
  <c r="E63" i="8"/>
  <c r="E62" i="8"/>
  <c r="E61" i="8"/>
  <c r="E60" i="8"/>
  <c r="M59" i="8"/>
  <c r="E59" i="8"/>
  <c r="E58" i="8"/>
  <c r="E56" i="8"/>
  <c r="E55" i="8"/>
  <c r="M54" i="8"/>
  <c r="E54" i="8"/>
  <c r="M53" i="8"/>
  <c r="E53" i="8"/>
  <c r="E52" i="8"/>
  <c r="E51" i="8"/>
  <c r="E50" i="8"/>
  <c r="E49" i="8"/>
  <c r="E48" i="8"/>
  <c r="E47" i="8"/>
  <c r="M46" i="8"/>
  <c r="E46" i="8"/>
  <c r="E45" i="8"/>
  <c r="E44" i="8"/>
  <c r="M43" i="8"/>
  <c r="E43" i="8"/>
  <c r="M42" i="8"/>
  <c r="E42" i="8"/>
  <c r="E41" i="8"/>
  <c r="M40" i="8"/>
  <c r="E40" i="8"/>
  <c r="E39" i="8"/>
  <c r="E38" i="8"/>
  <c r="M37" i="8"/>
  <c r="E37" i="8"/>
  <c r="E36" i="8"/>
  <c r="E35" i="8"/>
  <c r="M34" i="8"/>
  <c r="E34" i="8"/>
  <c r="E33" i="8"/>
  <c r="M32" i="8"/>
  <c r="E32" i="8"/>
  <c r="E31" i="8"/>
  <c r="E30" i="8"/>
  <c r="M29" i="8"/>
  <c r="E29" i="8"/>
  <c r="E28" i="8"/>
  <c r="M27" i="8"/>
  <c r="E27" i="8"/>
  <c r="E26" i="8"/>
  <c r="M25" i="8"/>
  <c r="E25" i="8"/>
  <c r="E24" i="8"/>
  <c r="E23" i="8"/>
  <c r="E22" i="8"/>
  <c r="M21" i="8"/>
  <c r="E21" i="8"/>
  <c r="M19" i="8"/>
  <c r="E19" i="8"/>
  <c r="E18" i="8"/>
  <c r="E17" i="8"/>
  <c r="M16" i="8"/>
  <c r="E16" i="8"/>
  <c r="E15" i="8"/>
  <c r="E14" i="8"/>
  <c r="E13" i="8"/>
  <c r="E12" i="8"/>
  <c r="E11" i="8"/>
  <c r="E10" i="8"/>
  <c r="M9" i="8"/>
  <c r="E9" i="8"/>
  <c r="M8" i="8"/>
  <c r="E8" i="8"/>
  <c r="M7" i="8"/>
  <c r="E7" i="8"/>
  <c r="E6" i="8"/>
  <c r="M5" i="8"/>
  <c r="E5" i="8"/>
  <c r="E4" i="8"/>
  <c r="M3" i="8"/>
  <c r="E3" i="8"/>
  <c r="E115" i="8" l="1"/>
  <c r="M105" i="7"/>
  <c r="M40" i="7"/>
  <c r="E40" i="7"/>
  <c r="M37" i="7"/>
  <c r="E39" i="7"/>
  <c r="E76" i="7"/>
  <c r="E15" i="7"/>
  <c r="E47" i="7"/>
  <c r="E48" i="7"/>
  <c r="E49" i="7"/>
  <c r="E50" i="7"/>
  <c r="E51" i="7"/>
  <c r="E52" i="7"/>
  <c r="E46" i="7"/>
  <c r="M46" i="7"/>
  <c r="M63" i="7"/>
  <c r="E64" i="7"/>
  <c r="E63" i="7"/>
  <c r="E41" i="7"/>
  <c r="E38" i="7"/>
  <c r="E37" i="7"/>
  <c r="E22" i="7"/>
  <c r="E23" i="7"/>
  <c r="E24" i="7"/>
  <c r="E21" i="7"/>
  <c r="M21" i="7"/>
  <c r="L115" i="7" l="1"/>
  <c r="D115" i="7"/>
  <c r="E114" i="7"/>
  <c r="E113" i="7"/>
  <c r="M112" i="7"/>
  <c r="E112" i="7"/>
  <c r="E111" i="7"/>
  <c r="M110" i="7"/>
  <c r="E110" i="7"/>
  <c r="E109" i="7"/>
  <c r="M108" i="7"/>
  <c r="E108" i="7"/>
  <c r="E107" i="7"/>
  <c r="E103" i="7"/>
  <c r="M102" i="7"/>
  <c r="E102" i="7"/>
  <c r="E101" i="7"/>
  <c r="M100" i="7"/>
  <c r="E100" i="7"/>
  <c r="M99" i="7"/>
  <c r="E98" i="7"/>
  <c r="M97" i="7"/>
  <c r="E97" i="7"/>
  <c r="M96" i="7"/>
  <c r="E96" i="7"/>
  <c r="E95" i="7"/>
  <c r="M94" i="7"/>
  <c r="E94" i="7"/>
  <c r="M93" i="7"/>
  <c r="E93" i="7"/>
  <c r="M92" i="7"/>
  <c r="E92" i="7"/>
  <c r="M91" i="7"/>
  <c r="E91" i="7"/>
  <c r="E90" i="7"/>
  <c r="E89" i="7"/>
  <c r="E88" i="7"/>
  <c r="M87" i="7"/>
  <c r="E87" i="7"/>
  <c r="E86" i="7"/>
  <c r="E85" i="7"/>
  <c r="E84" i="7"/>
  <c r="E83" i="7"/>
  <c r="M82" i="7"/>
  <c r="E82" i="7"/>
  <c r="M81" i="7"/>
  <c r="E81" i="7"/>
  <c r="E77" i="7"/>
  <c r="E75" i="7"/>
  <c r="M74" i="7"/>
  <c r="E74" i="7"/>
  <c r="E73" i="7"/>
  <c r="E72" i="7"/>
  <c r="E71" i="7"/>
  <c r="E70" i="7"/>
  <c r="M69" i="7"/>
  <c r="E69" i="7"/>
  <c r="E68" i="7"/>
  <c r="E67" i="7"/>
  <c r="E66" i="7"/>
  <c r="M65" i="7"/>
  <c r="E65" i="7"/>
  <c r="E62" i="7"/>
  <c r="E61" i="7"/>
  <c r="E60" i="7"/>
  <c r="M59" i="7"/>
  <c r="E59" i="7"/>
  <c r="E58" i="7"/>
  <c r="E56" i="7"/>
  <c r="E55" i="7"/>
  <c r="M54" i="7"/>
  <c r="E54" i="7"/>
  <c r="M53" i="7"/>
  <c r="E53" i="7"/>
  <c r="E45" i="7"/>
  <c r="E44" i="7"/>
  <c r="M43" i="7"/>
  <c r="E43" i="7"/>
  <c r="M42" i="7"/>
  <c r="E42" i="7"/>
  <c r="E36" i="7"/>
  <c r="E35" i="7"/>
  <c r="M34" i="7"/>
  <c r="E34" i="7"/>
  <c r="E33" i="7"/>
  <c r="M32" i="7"/>
  <c r="E32" i="7"/>
  <c r="E31" i="7"/>
  <c r="E30" i="7"/>
  <c r="M29" i="7"/>
  <c r="E29" i="7"/>
  <c r="E28" i="7"/>
  <c r="M27" i="7"/>
  <c r="E27" i="7"/>
  <c r="E26" i="7"/>
  <c r="M25" i="7"/>
  <c r="E25" i="7"/>
  <c r="M19" i="7"/>
  <c r="E19" i="7"/>
  <c r="E18" i="7"/>
  <c r="E17" i="7"/>
  <c r="M16" i="7"/>
  <c r="E16" i="7"/>
  <c r="E14" i="7"/>
  <c r="E13" i="7"/>
  <c r="E12" i="7"/>
  <c r="E11" i="7"/>
  <c r="E10" i="7"/>
  <c r="M9" i="7"/>
  <c r="E9" i="7"/>
  <c r="M8" i="7"/>
  <c r="E8" i="7"/>
  <c r="M7" i="7"/>
  <c r="E7" i="7"/>
  <c r="E6" i="7"/>
  <c r="M5" i="7"/>
  <c r="E5" i="7"/>
  <c r="E4" i="7"/>
  <c r="M3" i="7"/>
  <c r="E3" i="7"/>
  <c r="E115" i="7" l="1"/>
  <c r="G9" i="6"/>
  <c r="G8" i="6"/>
  <c r="G4" i="6"/>
  <c r="G5" i="6"/>
  <c r="E8" i="6"/>
  <c r="E5" i="6"/>
  <c r="F8" i="6"/>
  <c r="F5" i="6"/>
  <c r="E13" i="6" l="1"/>
  <c r="D13" i="6"/>
  <c r="D6" i="6"/>
  <c r="D7" i="6"/>
  <c r="D8" i="6"/>
  <c r="D9" i="6"/>
  <c r="D10" i="6"/>
  <c r="D11" i="6"/>
  <c r="D12" i="6"/>
  <c r="D5" i="6"/>
  <c r="C13" i="6"/>
  <c r="B13" i="6"/>
  <c r="O88" i="5" l="1"/>
  <c r="O70" i="5"/>
  <c r="O51" i="5"/>
  <c r="O39" i="5"/>
  <c r="O33" i="5"/>
  <c r="O24" i="5"/>
  <c r="O17" i="5"/>
  <c r="O11" i="5"/>
  <c r="O5" i="5"/>
  <c r="L88" i="5"/>
  <c r="D88" i="5"/>
  <c r="E87" i="5"/>
  <c r="E86" i="5"/>
  <c r="M85" i="5"/>
  <c r="E85" i="5"/>
  <c r="E84" i="5"/>
  <c r="M83" i="5"/>
  <c r="E83" i="5"/>
  <c r="E82" i="5"/>
  <c r="M81" i="5"/>
  <c r="E81" i="5"/>
  <c r="E80" i="5"/>
  <c r="E79" i="5"/>
  <c r="M78" i="5"/>
  <c r="E78" i="5"/>
  <c r="E77" i="5"/>
  <c r="M76" i="5"/>
  <c r="E76" i="5"/>
  <c r="M75" i="5"/>
  <c r="E75" i="5"/>
  <c r="E74" i="5"/>
  <c r="M73" i="5"/>
  <c r="E73" i="5"/>
  <c r="M72" i="5"/>
  <c r="E72" i="5"/>
  <c r="E71" i="5"/>
  <c r="M70" i="5"/>
  <c r="E70" i="5"/>
  <c r="M69" i="5"/>
  <c r="E69" i="5"/>
  <c r="M68" i="5"/>
  <c r="E68" i="5"/>
  <c r="M67" i="5"/>
  <c r="E67" i="5"/>
  <c r="E66" i="5"/>
  <c r="E65" i="5"/>
  <c r="E64" i="5"/>
  <c r="M63" i="5"/>
  <c r="E63" i="5"/>
  <c r="E62" i="5"/>
  <c r="E61" i="5"/>
  <c r="E60" i="5"/>
  <c r="E59" i="5"/>
  <c r="M58" i="5"/>
  <c r="E58" i="5"/>
  <c r="M57" i="5"/>
  <c r="E57" i="5"/>
  <c r="E56" i="5"/>
  <c r="E55" i="5"/>
  <c r="M54" i="5"/>
  <c r="E54" i="5"/>
  <c r="E53" i="5"/>
  <c r="E52" i="5"/>
  <c r="E51" i="5"/>
  <c r="E50" i="5"/>
  <c r="M49" i="5"/>
  <c r="E49" i="5"/>
  <c r="E48" i="5"/>
  <c r="E47" i="5"/>
  <c r="E46" i="5"/>
  <c r="M45" i="5"/>
  <c r="E45" i="5"/>
  <c r="E44" i="5"/>
  <c r="E43" i="5"/>
  <c r="E42" i="5"/>
  <c r="M41" i="5"/>
  <c r="E41" i="5"/>
  <c r="E40" i="5"/>
  <c r="E39" i="5"/>
  <c r="E38" i="5"/>
  <c r="E37" i="5"/>
  <c r="M36" i="5"/>
  <c r="E36" i="5"/>
  <c r="M35" i="5"/>
  <c r="E35" i="5"/>
  <c r="E34" i="5"/>
  <c r="E33" i="5"/>
  <c r="M32" i="5"/>
  <c r="E32" i="5"/>
  <c r="M31" i="5"/>
  <c r="E31" i="5"/>
  <c r="E30" i="5"/>
  <c r="E29" i="5"/>
  <c r="M28" i="5"/>
  <c r="E28" i="5"/>
  <c r="E27" i="5"/>
  <c r="M26" i="5"/>
  <c r="E26" i="5"/>
  <c r="E25" i="5"/>
  <c r="E24" i="5"/>
  <c r="M23" i="5"/>
  <c r="E23" i="5"/>
  <c r="E22" i="5"/>
  <c r="M21" i="5"/>
  <c r="E21" i="5"/>
  <c r="E20" i="5"/>
  <c r="M19" i="5"/>
  <c r="E19" i="5"/>
  <c r="M18" i="5"/>
  <c r="E18" i="5"/>
  <c r="E17" i="5"/>
  <c r="M16" i="5"/>
  <c r="E16" i="5"/>
  <c r="M15" i="5"/>
  <c r="E15" i="5"/>
  <c r="E14" i="5"/>
  <c r="E13" i="5"/>
  <c r="E12" i="5"/>
  <c r="E11" i="5"/>
  <c r="E10" i="5"/>
  <c r="M9" i="5"/>
  <c r="E9" i="5"/>
  <c r="M8" i="5"/>
  <c r="E8" i="5"/>
  <c r="M7" i="5"/>
  <c r="E7" i="5"/>
  <c r="E6" i="5"/>
  <c r="M5" i="5"/>
  <c r="E5" i="5"/>
  <c r="E4" i="5"/>
  <c r="M3" i="5"/>
  <c r="E3" i="5"/>
  <c r="E88" i="5" l="1"/>
  <c r="M88" i="4" l="1"/>
  <c r="N63" i="4"/>
  <c r="F6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3" i="4"/>
  <c r="E88" i="4" l="1"/>
  <c r="N69" i="4"/>
  <c r="N75" i="4"/>
  <c r="N81" i="4"/>
  <c r="N76" i="4"/>
  <c r="N83" i="4"/>
  <c r="N78" i="4"/>
  <c r="N54" i="4" l="1"/>
  <c r="N49" i="4"/>
  <c r="N45" i="4"/>
  <c r="N36" i="4"/>
  <c r="N41" i="4"/>
  <c r="N85" i="4"/>
  <c r="N35" i="4"/>
  <c r="N31" i="4"/>
  <c r="N32" i="4"/>
  <c r="N28" i="4"/>
  <c r="N23" i="4"/>
  <c r="N26" i="4"/>
  <c r="N19" i="4"/>
  <c r="N21" i="4"/>
  <c r="N18" i="4"/>
  <c r="N16" i="4"/>
  <c r="N15" i="4"/>
  <c r="N57" i="4"/>
  <c r="N8" i="4"/>
  <c r="N9" i="4"/>
  <c r="N7" i="4"/>
  <c r="N5" i="4"/>
  <c r="N3" i="4"/>
  <c r="N73" i="4"/>
  <c r="N68" i="4"/>
  <c r="N72" i="4"/>
  <c r="N70" i="4"/>
  <c r="N67" i="4"/>
  <c r="N58" i="4"/>
  <c r="F88" i="4" l="1"/>
  <c r="F91" i="3"/>
  <c r="E91" i="3"/>
  <c r="E92" i="1" l="1"/>
  <c r="D92" i="1"/>
</calcChain>
</file>

<file path=xl/sharedStrings.xml><?xml version="1.0" encoding="utf-8"?>
<sst xmlns="http://schemas.openxmlformats.org/spreadsheetml/2006/main" count="6882" uniqueCount="473">
  <si>
    <t>adres leśny</t>
  </si>
  <si>
    <t>rodzaj gruntu</t>
  </si>
  <si>
    <t>pow. ogółem</t>
  </si>
  <si>
    <t>pow. do dopłat</t>
  </si>
  <si>
    <t>13-28-1-01-8     -d   -00</t>
  </si>
  <si>
    <t>ps</t>
  </si>
  <si>
    <t>13-28-1-01-8     -f   -00</t>
  </si>
  <si>
    <t>r</t>
  </si>
  <si>
    <t>13-28-1-01-8     -m   -00</t>
  </si>
  <si>
    <t>13-28-1-01-8     -n   -00</t>
  </si>
  <si>
    <t>13-28-1-01-9     -d   -00</t>
  </si>
  <si>
    <t>13-28-1-02-63     -h   -01</t>
  </si>
  <si>
    <t>13-28-1-03-130   -i   -00</t>
  </si>
  <si>
    <t>13-28-1-03-137   -b   -00</t>
  </si>
  <si>
    <t>13-28-1-03-137   -f   -00</t>
  </si>
  <si>
    <t>ł</t>
  </si>
  <si>
    <t>13-28-1-03-143   -a   -00</t>
  </si>
  <si>
    <t>13-28-1-05-210   -r   -00</t>
  </si>
  <si>
    <t>13-28-1-06-276   -b   -00</t>
  </si>
  <si>
    <t>13-28-1-06-276   -c   -00</t>
  </si>
  <si>
    <t>13-28-1-06-317   -i   -00</t>
  </si>
  <si>
    <t>13-28-1-06-317   -j   -00</t>
  </si>
  <si>
    <t>13-28-1-06-317   -k   -00</t>
  </si>
  <si>
    <t>13-28-2-07-7   -j   -99</t>
  </si>
  <si>
    <t>13-28-2-09-142   -a   -00</t>
  </si>
  <si>
    <t>13-28-2-09-153   -a  -00</t>
  </si>
  <si>
    <t>13-28-2-09-153   -b   -00</t>
  </si>
  <si>
    <t>13-28-2-09-153   -c   -00</t>
  </si>
  <si>
    <t>13-28-2-09-153   -d   -00</t>
  </si>
  <si>
    <t>13-28-2-10-187   -c   -00</t>
  </si>
  <si>
    <t>13-28-2-10-187   -g   -00</t>
  </si>
  <si>
    <t>13-28-2-10-187   -o   -00</t>
  </si>
  <si>
    <t>13-28-2-10-223   -d   -00</t>
  </si>
  <si>
    <t>13-28-2-10-223   -f   -00</t>
  </si>
  <si>
    <t>13-28-2-10-223   -h   -00</t>
  </si>
  <si>
    <t>13-28-2-10-223   -i   -00</t>
  </si>
  <si>
    <t>13-28-2-10-223   -j   -00</t>
  </si>
  <si>
    <t>13-28-2-10-229   -m   -00</t>
  </si>
  <si>
    <t>13-28-2-10-229   -n   -00</t>
  </si>
  <si>
    <t>13-28-2-10-230   -h   -00</t>
  </si>
  <si>
    <t>13-28-2-12-291   -d   -00</t>
  </si>
  <si>
    <t>13-28-2-12-291   -l   -00</t>
  </si>
  <si>
    <t>13-28-2-12-291   -m   -00</t>
  </si>
  <si>
    <t>13-28-2-12-291   -n   -00</t>
  </si>
  <si>
    <t>13-28-2-12-291   -p   -00</t>
  </si>
  <si>
    <t>13-28-2-12-291   -o   -00</t>
  </si>
  <si>
    <t>13-28-2-12-291   -r   -00</t>
  </si>
  <si>
    <t>13-28-2-12-291   -s   -00</t>
  </si>
  <si>
    <t>13-28-2-12-291   -x   -00</t>
  </si>
  <si>
    <t>13-28-2-12-291   -y  -00</t>
  </si>
  <si>
    <t>13-28-2-12-292   -a   -00</t>
  </si>
  <si>
    <t>13-28-2-12-292   -ax   -00</t>
  </si>
  <si>
    <t>13-28-2-12-292   -f   -00</t>
  </si>
  <si>
    <t>13-28-2-12-292   -o   -00</t>
  </si>
  <si>
    <t>13-28-2-12-292   -p   -00</t>
  </si>
  <si>
    <t>13-28-2-12-292   -s   -00</t>
  </si>
  <si>
    <t>13-28-2-12-292   -w   -00</t>
  </si>
  <si>
    <t>13-28-2-12-292   -x   -00</t>
  </si>
  <si>
    <t>13-28-2-12-293   -b   -00</t>
  </si>
  <si>
    <t>13-28-2-12-295   -l   -00</t>
  </si>
  <si>
    <t>13-28-2-12-295   -m   -00</t>
  </si>
  <si>
    <t>13-28-2-12-303   -i   -00</t>
  </si>
  <si>
    <t>13-28-2-12-303   -j   -00</t>
  </si>
  <si>
    <t>13-28-2-12-333   -i   -00</t>
  </si>
  <si>
    <t>13-28-2-12-333   -j   -00</t>
  </si>
  <si>
    <t>13-28-2-12-333   -l   -00</t>
  </si>
  <si>
    <t>13-28-2-12-340   -j   -00</t>
  </si>
  <si>
    <t>13-28-2-12-340   -n   -00</t>
  </si>
  <si>
    <t>13-28-2-12-340   -o   -00</t>
  </si>
  <si>
    <t>13-28-2-12-313   -n   -00</t>
  </si>
  <si>
    <t>13-28-1-02-63    -l   -00</t>
  </si>
  <si>
    <t>13-28-1-02-63    -m   -00</t>
  </si>
  <si>
    <t>13-28-1-02-63    -n   -00</t>
  </si>
  <si>
    <t>13-28-1-02-63    -o   -00</t>
  </si>
  <si>
    <t>13-28-1-02-63    -p   -00</t>
  </si>
  <si>
    <t>13-28-1-02-63    -t   -00</t>
  </si>
  <si>
    <t>13-28-1-06-276   -i   -00</t>
  </si>
  <si>
    <t>13-28-1-06-276   -j   -00</t>
  </si>
  <si>
    <t>13-28-1-06-282   -n   -00</t>
  </si>
  <si>
    <t>13-28-1-06-282   -p   -00</t>
  </si>
  <si>
    <t>13-28-2-07-119   -m   -00</t>
  </si>
  <si>
    <t>13-28-2-07-119   -r   -00</t>
  </si>
  <si>
    <t>13-28-2-07-119   -s   -00</t>
  </si>
  <si>
    <t>13-28-2-07-119   -t   -00</t>
  </si>
  <si>
    <t>13-28-2-07-119   -w   -00</t>
  </si>
  <si>
    <t>13-28-2-09-110   -f   -00</t>
  </si>
  <si>
    <t>13-28-2-09-110   -g   -00</t>
  </si>
  <si>
    <t>13-28-2-09-130   -m   -00</t>
  </si>
  <si>
    <t>13-28-2-10-187   -d   -00</t>
  </si>
  <si>
    <t>13-28-2-12-295   -a   -00</t>
  </si>
  <si>
    <t>13-28-2-12-295   -b   -00</t>
  </si>
  <si>
    <t>13-28-2-12-317   -g   -00</t>
  </si>
  <si>
    <t>13-28-2-12-317   -h   -00</t>
  </si>
  <si>
    <t>R</t>
  </si>
  <si>
    <t>Ps</t>
  </si>
  <si>
    <t>£</t>
  </si>
  <si>
    <t xml:space="preserve">nr działki </t>
  </si>
  <si>
    <t>02-19-021-0003-1090</t>
  </si>
  <si>
    <t>02-19-021-0003-1089</t>
  </si>
  <si>
    <t>02-19-021-0003-1086/2</t>
  </si>
  <si>
    <t>02-21-072-0007-363</t>
  </si>
  <si>
    <t>02-21-072-0007-350</t>
  </si>
  <si>
    <t>02-21-072-0007-344</t>
  </si>
  <si>
    <t>02-21-042-0006-361</t>
  </si>
  <si>
    <t>02-21-042-0006-362</t>
  </si>
  <si>
    <t>02-21-072-0004-117/143</t>
  </si>
  <si>
    <t>02-65-011-0035-30/210</t>
  </si>
  <si>
    <t>02-65-011-0041-45/3</t>
  </si>
  <si>
    <t>02-21-011-0006-19</t>
  </si>
  <si>
    <t>02-65-011-0042-27</t>
  </si>
  <si>
    <t>02-21-082-0002-306/7</t>
  </si>
  <si>
    <t>02-21-082-0008-231</t>
  </si>
  <si>
    <t>02-21-054-0003-56</t>
  </si>
  <si>
    <t>02-21-055-0001-160</t>
  </si>
  <si>
    <t>02-21-055-0001-307/142</t>
  </si>
  <si>
    <t>02-21-055-0001-312/153</t>
  </si>
  <si>
    <t>02-21-065-0006-312/187</t>
  </si>
  <si>
    <t>02-21-055-0004-225</t>
  </si>
  <si>
    <t>02-21-055-0004-226</t>
  </si>
  <si>
    <t>02-21-055-0004-212/230</t>
  </si>
  <si>
    <t>02-21-065-0007-153</t>
  </si>
  <si>
    <t>02-21-065-0007-188</t>
  </si>
  <si>
    <t>02-21-065-0007-32</t>
  </si>
  <si>
    <t>02-21-065-0007-68/1</t>
  </si>
  <si>
    <t>02-21-065-0008-577</t>
  </si>
  <si>
    <t>02-21-065-0008-541/295</t>
  </si>
  <si>
    <t>02-21-065-0008-20</t>
  </si>
  <si>
    <t>02-21-065-0008-21</t>
  </si>
  <si>
    <t>02-21-065-0008-575</t>
  </si>
  <si>
    <t>02-21-065-0002-216/333</t>
  </si>
  <si>
    <t>02-21-065-0002-237</t>
  </si>
  <si>
    <t>02-21-065-0008-576</t>
  </si>
  <si>
    <t>przeznaczenie</t>
  </si>
  <si>
    <t>zwykła</t>
  </si>
  <si>
    <t>rolnośrodow.</t>
  </si>
  <si>
    <t>rezygnacja</t>
  </si>
  <si>
    <t>sprawdzić</t>
  </si>
  <si>
    <t>022106_5.0002.216/333</t>
  </si>
  <si>
    <t>022107_2.0004.117/143</t>
  </si>
  <si>
    <t>022104_2.0006.361</t>
  </si>
  <si>
    <t>022104_2.0006.362</t>
  </si>
  <si>
    <t>026501_1.0041.45/3</t>
  </si>
  <si>
    <t>022105_5.0001.307/142</t>
  </si>
  <si>
    <t>022106_5.0006.312/187</t>
  </si>
  <si>
    <t>022105_5.0004.225</t>
  </si>
  <si>
    <t>022105_5.0004.226</t>
  </si>
  <si>
    <t>022105_5.0004.212/230</t>
  </si>
  <si>
    <t>022106_5.0007.153</t>
  </si>
  <si>
    <t>022106_5.0008.577</t>
  </si>
  <si>
    <t>022106_5.0002.237</t>
  </si>
  <si>
    <t>022106_5.0008.576</t>
  </si>
  <si>
    <t>zwykła 4.7</t>
  </si>
  <si>
    <t>13-28-1-06-282   -r   -00</t>
  </si>
  <si>
    <t>13-28-1-06-282   -t   -00</t>
  </si>
  <si>
    <t>13-28-1-06-282   -o   -00</t>
  </si>
  <si>
    <t>adres leśny stary</t>
  </si>
  <si>
    <t>adres leśny NOWY</t>
  </si>
  <si>
    <t>a</t>
  </si>
  <si>
    <t>rodzaj dopłat - pakiet</t>
  </si>
  <si>
    <t>oznaczenie działki</t>
  </si>
  <si>
    <t>pow.(ha)</t>
  </si>
  <si>
    <t>4.7</t>
  </si>
  <si>
    <t>A, A1</t>
  </si>
  <si>
    <t>F, F1</t>
  </si>
  <si>
    <t>O, O1</t>
  </si>
  <si>
    <t>S, S1</t>
  </si>
  <si>
    <t>W, W1</t>
  </si>
  <si>
    <t>X, X1</t>
  </si>
  <si>
    <t>L, L1</t>
  </si>
  <si>
    <t>4.5</t>
  </si>
  <si>
    <t>E, E1</t>
  </si>
  <si>
    <r>
      <rPr>
        <sz val="11"/>
        <color rgb="FFFF0000"/>
        <rFont val="Calibri"/>
        <family val="2"/>
        <charset val="238"/>
        <scheme val="minor"/>
      </rPr>
      <t>4.7</t>
    </r>
    <r>
      <rPr>
        <sz val="11"/>
        <color theme="1"/>
        <rFont val="Calibri"/>
        <family val="2"/>
        <charset val="238"/>
        <scheme val="minor"/>
      </rPr>
      <t xml:space="preserve"> , 4.5</t>
    </r>
  </si>
  <si>
    <t>C, C1</t>
  </si>
  <si>
    <t>C</t>
  </si>
  <si>
    <t>A</t>
  </si>
  <si>
    <t>E</t>
  </si>
  <si>
    <t>13-28-2-12-292   -r   -00</t>
  </si>
  <si>
    <t>F</t>
  </si>
  <si>
    <t>H,H1</t>
  </si>
  <si>
    <t>H</t>
  </si>
  <si>
    <t>4,7</t>
  </si>
  <si>
    <t>13-28-2-12-292   -cx   -00</t>
  </si>
  <si>
    <t>I, I1</t>
  </si>
  <si>
    <t>I</t>
  </si>
  <si>
    <t xml:space="preserve">13-28-2-12-292   -z   -00 </t>
  </si>
  <si>
    <t>13-28-2-12-292   -y   -00</t>
  </si>
  <si>
    <t>K, K1</t>
  </si>
  <si>
    <t>K</t>
  </si>
  <si>
    <t>TUZ</t>
  </si>
  <si>
    <t>O</t>
  </si>
  <si>
    <t>N, N1</t>
  </si>
  <si>
    <t>N</t>
  </si>
  <si>
    <t>R, R1</t>
  </si>
  <si>
    <t>ONW</t>
  </si>
  <si>
    <t>AJ, AJ1</t>
  </si>
  <si>
    <t>AJ</t>
  </si>
  <si>
    <t>13-28-1-02-63    -t   -01</t>
  </si>
  <si>
    <t>AK, AK1</t>
  </si>
  <si>
    <t>AK</t>
  </si>
  <si>
    <t>13-28-1-02-63     -ax   -00</t>
  </si>
  <si>
    <t>5.5</t>
  </si>
  <si>
    <t>X</t>
  </si>
  <si>
    <t>AI, AI1</t>
  </si>
  <si>
    <t>AI</t>
  </si>
  <si>
    <t>G</t>
  </si>
  <si>
    <t>13-28-1-03-137   -g   -00</t>
  </si>
  <si>
    <t>G, G2</t>
  </si>
  <si>
    <t>G, G3</t>
  </si>
  <si>
    <t>G, G1 TUZ</t>
  </si>
  <si>
    <t>G2</t>
  </si>
  <si>
    <t>AH, AH1</t>
  </si>
  <si>
    <t>AH</t>
  </si>
  <si>
    <t>AA, AA1</t>
  </si>
  <si>
    <t>AA</t>
  </si>
  <si>
    <t>S</t>
  </si>
  <si>
    <t>AL., AL1</t>
  </si>
  <si>
    <t>AL.</t>
  </si>
  <si>
    <t>AM, AM1</t>
  </si>
  <si>
    <t>AM</t>
  </si>
  <si>
    <t>T, T1</t>
  </si>
  <si>
    <t>T</t>
  </si>
  <si>
    <t>AS, AS1</t>
  </si>
  <si>
    <t>13-28-2-07-119   -x   -00</t>
  </si>
  <si>
    <t>AT</t>
  </si>
  <si>
    <t>AT, AT1</t>
  </si>
  <si>
    <t>13-28-2-07-119   -o   -00</t>
  </si>
  <si>
    <t>AQ, AQ1</t>
  </si>
  <si>
    <t>AQ</t>
  </si>
  <si>
    <t>AS</t>
  </si>
  <si>
    <t>13-28-2-07-7   -j   -00</t>
  </si>
  <si>
    <t>AE, AE1</t>
  </si>
  <si>
    <t>AE, L</t>
  </si>
  <si>
    <t>Y, Y1</t>
  </si>
  <si>
    <t>Y</t>
  </si>
  <si>
    <t>W</t>
  </si>
  <si>
    <t>AB, AB1</t>
  </si>
  <si>
    <t>AB</t>
  </si>
  <si>
    <t>AC, AC1</t>
  </si>
  <si>
    <t>AC</t>
  </si>
  <si>
    <t>13-28-2-09-110   -h  -00</t>
  </si>
  <si>
    <t>13-28-2-09-110   -h   -00</t>
  </si>
  <si>
    <t>AN, AN1</t>
  </si>
  <si>
    <t>AN</t>
  </si>
  <si>
    <t>13-28-2-09-130   -j   -00</t>
  </si>
  <si>
    <t>AO, AO1</t>
  </si>
  <si>
    <t>AO</t>
  </si>
  <si>
    <t>D, D1</t>
  </si>
  <si>
    <t>D</t>
  </si>
  <si>
    <t>AD, AD1</t>
  </si>
  <si>
    <t>AD</t>
  </si>
  <si>
    <t>M, M1</t>
  </si>
  <si>
    <t>M</t>
  </si>
  <si>
    <t>4.11</t>
  </si>
  <si>
    <t xml:space="preserve">13-28-2-10-223   -f   -00 </t>
  </si>
  <si>
    <t xml:space="preserve">13-28-2-10-223   -h   -00 </t>
  </si>
  <si>
    <t xml:space="preserve">13-28-2-10-223   -j   -00 </t>
  </si>
  <si>
    <t>13-28-2-10-229   -l   -00</t>
  </si>
  <si>
    <t>Q, Q1</t>
  </si>
  <si>
    <t>Q</t>
  </si>
  <si>
    <t>AG,AG1</t>
  </si>
  <si>
    <t>AG</t>
  </si>
  <si>
    <t>U, U1</t>
  </si>
  <si>
    <t>U</t>
  </si>
  <si>
    <t>J,J1</t>
  </si>
  <si>
    <t>J</t>
  </si>
  <si>
    <t>P, P1</t>
  </si>
  <si>
    <t>P</t>
  </si>
  <si>
    <t>V, V1</t>
  </si>
  <si>
    <t>V</t>
  </si>
  <si>
    <t>AR, AR1</t>
  </si>
  <si>
    <t>AR</t>
  </si>
  <si>
    <t>B, B1</t>
  </si>
  <si>
    <t>B</t>
  </si>
  <si>
    <t>AP, AP1</t>
  </si>
  <si>
    <t>AP</t>
  </si>
  <si>
    <t>powierzchnia zredukowana</t>
  </si>
  <si>
    <t>13-28-2-12-291   -ax  -00</t>
  </si>
  <si>
    <t>13-28-2-12-291   -w   -00</t>
  </si>
  <si>
    <t>13-28-2-12-291   -t   -00</t>
  </si>
  <si>
    <t>13-28-2-12-291   -z   -00</t>
  </si>
  <si>
    <t>AF,AF1</t>
  </si>
  <si>
    <t>AF</t>
  </si>
  <si>
    <t xml:space="preserve">13-28-2-12-295   -a   -00 </t>
  </si>
  <si>
    <t xml:space="preserve"> </t>
  </si>
  <si>
    <t>13-28-2-12-295   -h   -00</t>
  </si>
  <si>
    <t>13-28-2-12-295   -g   -00</t>
  </si>
  <si>
    <t>13-28-2-12-303   -w   -00</t>
  </si>
  <si>
    <t>13-28-2-12-313   -t   -00</t>
  </si>
  <si>
    <t>13-28-2-12-333   -k   -00</t>
  </si>
  <si>
    <t>13-28-2-12-333   -j  -00</t>
  </si>
  <si>
    <t>leśnictwo</t>
  </si>
  <si>
    <t>Świebodzice</t>
  </si>
  <si>
    <t>Stare Bogaczowice</t>
  </si>
  <si>
    <t>Witków</t>
  </si>
  <si>
    <t>Glinik</t>
  </si>
  <si>
    <t>Sowie Góry</t>
  </si>
  <si>
    <t>Głuszyca</t>
  </si>
  <si>
    <t>Łomnica</t>
  </si>
  <si>
    <t>Unisław</t>
  </si>
  <si>
    <t>Leśnictwo</t>
  </si>
  <si>
    <t>kwota netto</t>
  </si>
  <si>
    <t>pow. wykoszona</t>
  </si>
  <si>
    <t>kwota brutto(8%)</t>
  </si>
  <si>
    <t>13-28-1-02-75    -f   -00</t>
  </si>
  <si>
    <t>13-28-1-03-98    -g   -00</t>
  </si>
  <si>
    <t>02-21-072-0006-213</t>
  </si>
  <si>
    <t>13-28-1-05-215   -m  -00</t>
  </si>
  <si>
    <t>13-28-1-05-215   -o  -00</t>
  </si>
  <si>
    <t>13-28-1-05-215   -p  -00</t>
  </si>
  <si>
    <t>13-28-1-05-215   -r  -00</t>
  </si>
  <si>
    <t>02-21-021-0001-184</t>
  </si>
  <si>
    <t>02-21-021-0001-91</t>
  </si>
  <si>
    <t>13-28-1-06-303   -b   -00</t>
  </si>
  <si>
    <t>13-28-1-06-303   -c   -00</t>
  </si>
  <si>
    <t>13-28-1-06-303   -d   -00</t>
  </si>
  <si>
    <t>02-21-011-0006-9</t>
  </si>
  <si>
    <t>13-28-2-07-119   -cx   -00</t>
  </si>
  <si>
    <t>13-28-2-07-119   -dx   -00</t>
  </si>
  <si>
    <t>13-28-2-07-119   -fx   -00</t>
  </si>
  <si>
    <t>13-28-2-07-119   -gx   -00</t>
  </si>
  <si>
    <t>13-28-2-07-119   -hx   -00</t>
  </si>
  <si>
    <t>13-28-2-07-119   -ix   -00</t>
  </si>
  <si>
    <t>13-28-2-07-119   -jx   -00</t>
  </si>
  <si>
    <t>02-21-055-0005-486</t>
  </si>
  <si>
    <t>13-28-2-09-160   -b   -00</t>
  </si>
  <si>
    <t>13-28-2-09-160   -c   -00</t>
  </si>
  <si>
    <t>02-21-055-0001-566</t>
  </si>
  <si>
    <t>13-28-2-10-230   -i   -00</t>
  </si>
  <si>
    <t>13-28-2-10-230   -j   -00</t>
  </si>
  <si>
    <t>13-28-2-10-235   -d   -00</t>
  </si>
  <si>
    <t>02-21-055-0004-217</t>
  </si>
  <si>
    <t>13-28-2-12-303   -k   -00</t>
  </si>
  <si>
    <t>13-28-2-12-303   -l   -00</t>
  </si>
  <si>
    <t>13-28-2-12-303   -n   -00</t>
  </si>
  <si>
    <t>02-21-065-0008-585</t>
  </si>
  <si>
    <t>02-21-065-0008-586</t>
  </si>
  <si>
    <t>02-21-065-0008-576/4</t>
  </si>
  <si>
    <t>02-21-065-0008-575/2</t>
  </si>
  <si>
    <t>AG,AG3</t>
  </si>
  <si>
    <t>AG,AG2</t>
  </si>
  <si>
    <t>02-21-055-0001-160/130</t>
  </si>
  <si>
    <t>AU, AU1</t>
  </si>
  <si>
    <t>AU</t>
  </si>
  <si>
    <t>AV, AV1</t>
  </si>
  <si>
    <t>AV</t>
  </si>
  <si>
    <t>AW, AW1</t>
  </si>
  <si>
    <t>AW</t>
  </si>
  <si>
    <t>AX, AX1</t>
  </si>
  <si>
    <t>AX</t>
  </si>
  <si>
    <t>AY, AY1</t>
  </si>
  <si>
    <t>AY</t>
  </si>
  <si>
    <t>BA, BA1</t>
  </si>
  <si>
    <t>BA</t>
  </si>
  <si>
    <t>02-21-072-0007-569/75</t>
  </si>
  <si>
    <t>BB, BB1</t>
  </si>
  <si>
    <t>BB</t>
  </si>
  <si>
    <t>13-28-2-10-229   -g   -00</t>
  </si>
  <si>
    <t>BC</t>
  </si>
  <si>
    <t>BC, BC1</t>
  </si>
  <si>
    <t>13-28-1-06-307   -a   -00</t>
  </si>
  <si>
    <t>13-28-1-06-307   -j   -00</t>
  </si>
  <si>
    <t>02-21-011-0008-25</t>
  </si>
  <si>
    <t>BD, BD1</t>
  </si>
  <si>
    <t>BD</t>
  </si>
  <si>
    <t>BE, BE1</t>
  </si>
  <si>
    <t>BE</t>
  </si>
  <si>
    <t>BF</t>
  </si>
  <si>
    <t>BF, BF1</t>
  </si>
  <si>
    <t>wniosek na 2020</t>
  </si>
  <si>
    <t xml:space="preserve">adres leśny  </t>
  </si>
  <si>
    <t xml:space="preserve">do 30.09 </t>
  </si>
  <si>
    <t>niekośna</t>
  </si>
  <si>
    <t>Glinica</t>
  </si>
  <si>
    <t>termin koszenia</t>
  </si>
  <si>
    <t xml:space="preserve">do 31.08 </t>
  </si>
  <si>
    <t xml:space="preserve">01.08-31.10 </t>
  </si>
  <si>
    <t>216/2</t>
  </si>
  <si>
    <t>wniosek na 2021</t>
  </si>
  <si>
    <t>pow. niekośna</t>
  </si>
  <si>
    <t>Załącznik nr 1</t>
  </si>
  <si>
    <t>Wykaz powierzchni do wykoszenia w roku 2021</t>
  </si>
  <si>
    <t>Wykaz powierzchni do wykoszenia w roku 2022</t>
  </si>
  <si>
    <t>13-28-1-05-263   -i   -00</t>
  </si>
  <si>
    <t>13-28-1-05-263   -h   -00</t>
  </si>
  <si>
    <t>02-21-065-0006-349</t>
  </si>
  <si>
    <t>Powierzchnie oznaczone symbolem TUZ lub ONW dopuszcza się do wykoszenia z rozdrobnieniem biomasy.</t>
  </si>
  <si>
    <t>02-21-055-0004-210/228</t>
  </si>
  <si>
    <t>ONW, PWD</t>
  </si>
  <si>
    <t>02-21-072-0007-350/63</t>
  </si>
  <si>
    <t>02-21-065-0007-153/291</t>
  </si>
  <si>
    <t>02-21-065-0006-312</t>
  </si>
  <si>
    <t>13-28-2-12-294   -g   -00</t>
  </si>
  <si>
    <t>02-21-065-0008-551</t>
  </si>
  <si>
    <t>BM</t>
  </si>
  <si>
    <t>13-28-1-03-98    -b   -00</t>
  </si>
  <si>
    <t>BK</t>
  </si>
  <si>
    <t>BL</t>
  </si>
  <si>
    <t>AE</t>
  </si>
  <si>
    <t>L</t>
  </si>
  <si>
    <t>BG</t>
  </si>
  <si>
    <t>dz.</t>
  </si>
  <si>
    <t>BI</t>
  </si>
  <si>
    <t>BJ</t>
  </si>
  <si>
    <t>02-21-072-0007-344/63</t>
  </si>
  <si>
    <t>02-21-055-0004-217/235</t>
  </si>
  <si>
    <t>02-21-065-0002-216/2</t>
  </si>
  <si>
    <t>02-21-065-0008-541</t>
  </si>
  <si>
    <t>13-28-2-10-229   -k   -00</t>
  </si>
  <si>
    <t>BP</t>
  </si>
  <si>
    <t>13-28-2-10-228   -l    -00</t>
  </si>
  <si>
    <t>02-19-021</t>
  </si>
  <si>
    <t>02-21-072</t>
  </si>
  <si>
    <t>02-21-042</t>
  </si>
  <si>
    <t>02-21-065</t>
  </si>
  <si>
    <t>02-65-011</t>
  </si>
  <si>
    <t>Jednostka widencyjna</t>
  </si>
  <si>
    <t>02-21-021</t>
  </si>
  <si>
    <t>02-21-011</t>
  </si>
  <si>
    <t>02-21-082</t>
  </si>
  <si>
    <t>02-21-055</t>
  </si>
  <si>
    <t>02-21-054</t>
  </si>
  <si>
    <t>Ł</t>
  </si>
  <si>
    <t xml:space="preserve">Razem: </t>
  </si>
  <si>
    <t>Sokołowsko</t>
  </si>
  <si>
    <t>13-28-2-11-255   -g   -00</t>
  </si>
  <si>
    <t>13-28-2-12-330   -f   -00</t>
  </si>
  <si>
    <t>02-21-065-0002-240</t>
  </si>
  <si>
    <t>2.5</t>
  </si>
  <si>
    <t>1.5</t>
  </si>
  <si>
    <t>BX</t>
  </si>
  <si>
    <t>13-28-2-12-330   -g   -00</t>
  </si>
  <si>
    <t>1.3</t>
  </si>
  <si>
    <t>DK</t>
  </si>
  <si>
    <t>PWD</t>
  </si>
  <si>
    <t>13-28-1-05-215   -n  -00</t>
  </si>
  <si>
    <t>DB</t>
  </si>
  <si>
    <t>BN</t>
  </si>
  <si>
    <t>BO</t>
  </si>
  <si>
    <t>BS</t>
  </si>
  <si>
    <t>13-28-2-11-255   -h   -00</t>
  </si>
  <si>
    <t>BT</t>
  </si>
  <si>
    <t>BW</t>
  </si>
  <si>
    <t>CD</t>
  </si>
  <si>
    <t>CA</t>
  </si>
  <si>
    <t>CB</t>
  </si>
  <si>
    <t>CJ</t>
  </si>
  <si>
    <t>13-28-2-12-291   -dx  -00</t>
  </si>
  <si>
    <t>DP</t>
  </si>
  <si>
    <t>DR</t>
  </si>
  <si>
    <t>BQ</t>
  </si>
  <si>
    <t>BR</t>
  </si>
  <si>
    <t>13-28-2-07-7   -J   -99</t>
  </si>
  <si>
    <t xml:space="preserve">1.5 </t>
  </si>
  <si>
    <t>BU</t>
  </si>
  <si>
    <t>ONW,PWD</t>
  </si>
  <si>
    <t>BH</t>
  </si>
  <si>
    <t>CL</t>
  </si>
  <si>
    <t>CK</t>
  </si>
  <si>
    <t>CN</t>
  </si>
  <si>
    <t xml:space="preserve">pow. wg wniosku o dopłaty (ha) </t>
  </si>
  <si>
    <t>pow. zredukowana - do wykoszenia (ha)</t>
  </si>
  <si>
    <t>pow.  niekośna 2024 (ha)</t>
  </si>
  <si>
    <t>rodzaj dopłat - pakiet 2024</t>
  </si>
  <si>
    <t>oznaczenie działki we wniosku 2024</t>
  </si>
  <si>
    <t>02-21-065-0007-186/4</t>
  </si>
  <si>
    <t xml:space="preserve">Nr mapki n/61 </t>
  </si>
  <si>
    <t>01.08-30.09</t>
  </si>
  <si>
    <t>30.09</t>
  </si>
  <si>
    <t>Powierzchnie oznaczone symbolem PWD lub ONW dopuszcza się do wykoszenia z rozdrobnieniem biomasy.</t>
  </si>
  <si>
    <t>Wykaz powierzchni przeznaczonych do wykoszenia w 2024 r.</t>
  </si>
  <si>
    <t>Załącznik nr 4</t>
  </si>
  <si>
    <t>Sporządziła: Joanna Długa</t>
  </si>
  <si>
    <t>16.08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</si>
</sst>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8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top"/>
    </xf>
    <xf numFmtId="49" fontId="3" fillId="2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0" fillId="0" borderId="0" xfId="0" applyFont="1"/>
    <xf numFmtId="0" fontId="0" fillId="5" borderId="1" xfId="0" applyFont="1" applyFill="1" applyBorder="1" applyAlignment="1">
      <alignment vertical="center"/>
    </xf>
    <xf numFmtId="164" fontId="0" fillId="0" borderId="1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 applyProtection="1">
      <alignment horizontal="left" vertical="top"/>
    </xf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/>
    </xf>
    <xf numFmtId="0" fontId="0" fillId="6" borderId="1" xfId="0" applyFont="1" applyFill="1" applyBorder="1" applyAlignment="1">
      <alignment vertical="center"/>
    </xf>
    <xf numFmtId="165" fontId="0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right" vertical="center"/>
    </xf>
    <xf numFmtId="164" fontId="2" fillId="8" borderId="1" xfId="0" applyNumberFormat="1" applyFont="1" applyFill="1" applyBorder="1" applyAlignment="1" applyProtection="1">
      <alignment horizontal="center" vertical="top"/>
    </xf>
    <xf numFmtId="2" fontId="1" fillId="7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0" fontId="0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0" borderId="2" xfId="0" applyNumberFormat="1" applyBorder="1" applyAlignment="1">
      <alignment horizontal="center"/>
    </xf>
    <xf numFmtId="2" fontId="0" fillId="0" borderId="6" xfId="0" applyNumberFormat="1" applyBorder="1"/>
    <xf numFmtId="4" fontId="0" fillId="0" borderId="1" xfId="0" applyNumberFormat="1" applyFont="1" applyBorder="1" applyAlignment="1">
      <alignment horizontal="center"/>
    </xf>
    <xf numFmtId="4" fontId="0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2" fontId="1" fillId="7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49" fontId="1" fillId="0" borderId="2" xfId="0" applyNumberFormat="1" applyFont="1" applyBorder="1" applyAlignment="1">
      <alignment horizontal="center"/>
    </xf>
    <xf numFmtId="4" fontId="2" fillId="7" borderId="1" xfId="0" applyNumberFormat="1" applyFont="1" applyFill="1" applyBorder="1" applyAlignment="1" applyProtection="1">
      <alignment horizontal="center" vertical="top"/>
    </xf>
    <xf numFmtId="2" fontId="0" fillId="0" borderId="0" xfId="0" applyNumberFormat="1" applyAlignment="1">
      <alignment horizontal="right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0" xfId="0" applyNumberFormat="1" applyFont="1"/>
    <xf numFmtId="2" fontId="0" fillId="0" borderId="0" xfId="0" applyNumberFormat="1" applyFont="1"/>
    <xf numFmtId="49" fontId="5" fillId="0" borderId="2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2" fontId="5" fillId="0" borderId="6" xfId="0" applyNumberFormat="1" applyFont="1" applyBorder="1"/>
    <xf numFmtId="2" fontId="1" fillId="0" borderId="0" xfId="0" applyNumberFormat="1" applyFont="1" applyFill="1" applyBorder="1" applyAlignment="1">
      <alignment horizontal="right" vertical="center"/>
    </xf>
    <xf numFmtId="0" fontId="2" fillId="2" borderId="13" xfId="0" applyNumberFormat="1" applyFont="1" applyFill="1" applyBorder="1" applyAlignment="1" applyProtection="1">
      <alignment horizontal="left" vertical="top"/>
    </xf>
    <xf numFmtId="0" fontId="2" fillId="2" borderId="14" xfId="0" applyNumberFormat="1" applyFont="1" applyFill="1" applyBorder="1" applyAlignment="1" applyProtection="1">
      <alignment horizontal="left" vertical="top"/>
    </xf>
    <xf numFmtId="4" fontId="2" fillId="7" borderId="14" xfId="0" applyNumberFormat="1" applyFont="1" applyFill="1" applyBorder="1" applyAlignment="1" applyProtection="1">
      <alignment horizontal="center" vertical="top"/>
    </xf>
    <xf numFmtId="2" fontId="1" fillId="7" borderId="14" xfId="0" applyNumberFormat="1" applyFont="1" applyFill="1" applyBorder="1" applyAlignment="1">
      <alignment horizontal="center" vertical="center"/>
    </xf>
    <xf numFmtId="0" fontId="0" fillId="0" borderId="14" xfId="0" applyFont="1" applyBorder="1"/>
    <xf numFmtId="49" fontId="0" fillId="0" borderId="15" xfId="0" applyNumberFormat="1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left" vertical="top"/>
    </xf>
    <xf numFmtId="4" fontId="2" fillId="0" borderId="16" xfId="0" applyNumberFormat="1" applyFont="1" applyFill="1" applyBorder="1" applyAlignment="1" applyProtection="1">
      <alignment horizontal="center" vertical="top"/>
    </xf>
    <xf numFmtId="2" fontId="1" fillId="7" borderId="16" xfId="0" applyNumberFormat="1" applyFont="1" applyFill="1" applyBorder="1" applyAlignment="1">
      <alignment horizontal="center" vertical="center"/>
    </xf>
    <xf numFmtId="0" fontId="0" fillId="0" borderId="16" xfId="0" applyFont="1" applyBorder="1"/>
    <xf numFmtId="49" fontId="0" fillId="0" borderId="17" xfId="0" applyNumberForma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1" fillId="7" borderId="14" xfId="0" applyNumberFormat="1" applyFont="1" applyFill="1" applyBorder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4" fontId="0" fillId="5" borderId="16" xfId="0" applyNumberFormat="1" applyFont="1" applyFill="1" applyBorder="1" applyAlignment="1">
      <alignment horizontal="center" vertical="center"/>
    </xf>
    <xf numFmtId="2" fontId="1" fillId="7" borderId="16" xfId="0" applyNumberFormat="1" applyFont="1" applyFill="1" applyBorder="1" applyAlignment="1">
      <alignment horizontal="right" vertical="center"/>
    </xf>
    <xf numFmtId="2" fontId="0" fillId="0" borderId="8" xfId="0" applyNumberFormat="1" applyBorder="1"/>
    <xf numFmtId="49" fontId="3" fillId="2" borderId="14" xfId="0" applyNumberFormat="1" applyFont="1" applyFill="1" applyBorder="1" applyAlignment="1">
      <alignment horizontal="left" vertical="center"/>
    </xf>
    <xf numFmtId="49" fontId="3" fillId="4" borderId="16" xfId="0" applyNumberFormat="1" applyFont="1" applyFill="1" applyBorder="1" applyAlignment="1">
      <alignment horizontal="left" vertical="center"/>
    </xf>
    <xf numFmtId="4" fontId="0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2" borderId="14" xfId="0" applyFont="1" applyFill="1" applyBorder="1" applyAlignment="1">
      <alignment vertical="center"/>
    </xf>
    <xf numFmtId="4" fontId="0" fillId="5" borderId="14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0" applyFont="1"/>
    <xf numFmtId="0" fontId="2" fillId="2" borderId="22" xfId="0" applyNumberFormat="1" applyFont="1" applyFill="1" applyBorder="1" applyAlignment="1" applyProtection="1">
      <alignment horizontal="left" vertical="top"/>
    </xf>
    <xf numFmtId="0" fontId="2" fillId="2" borderId="23" xfId="0" applyNumberFormat="1" applyFont="1" applyFill="1" applyBorder="1" applyAlignment="1" applyProtection="1">
      <alignment horizontal="left" vertical="top"/>
    </xf>
    <xf numFmtId="0" fontId="0" fillId="0" borderId="1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9" borderId="1" xfId="0" applyFill="1" applyBorder="1"/>
    <xf numFmtId="0" fontId="6" fillId="0" borderId="24" xfId="0" applyFont="1" applyFill="1" applyBorder="1"/>
    <xf numFmtId="4" fontId="2" fillId="10" borderId="1" xfId="0" applyNumberFormat="1" applyFont="1" applyFill="1" applyBorder="1" applyAlignment="1" applyProtection="1">
      <alignment horizontal="center" vertical="top"/>
    </xf>
    <xf numFmtId="2" fontId="1" fillId="10" borderId="1" xfId="0" applyNumberFormat="1" applyFont="1" applyFill="1" applyBorder="1" applyAlignment="1">
      <alignment horizontal="center" vertical="center"/>
    </xf>
    <xf numFmtId="0" fontId="0" fillId="10" borderId="1" xfId="0" applyFont="1" applyFill="1" applyBorder="1"/>
    <xf numFmtId="49" fontId="0" fillId="10" borderId="2" xfId="0" applyNumberFormat="1" applyFill="1" applyBorder="1" applyAlignment="1">
      <alignment horizontal="center"/>
    </xf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2" fontId="1" fillId="10" borderId="1" xfId="0" applyNumberFormat="1" applyFont="1" applyFill="1" applyBorder="1" applyAlignment="1">
      <alignment horizontal="right" vertical="center"/>
    </xf>
    <xf numFmtId="2" fontId="0" fillId="10" borderId="6" xfId="0" applyNumberFormat="1" applyFill="1" applyBorder="1"/>
    <xf numFmtId="0" fontId="0" fillId="10" borderId="6" xfId="0" applyFill="1" applyBorder="1" applyAlignment="1">
      <alignment horizontal="center"/>
    </xf>
    <xf numFmtId="4" fontId="0" fillId="10" borderId="1" xfId="0" applyNumberFormat="1" applyFont="1" applyFill="1" applyBorder="1" applyAlignment="1">
      <alignment horizontal="center"/>
    </xf>
    <xf numFmtId="4" fontId="0" fillId="10" borderId="1" xfId="0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vertical="center"/>
    </xf>
    <xf numFmtId="2" fontId="0" fillId="10" borderId="6" xfId="0" applyNumberFormat="1" applyFill="1" applyBorder="1" applyAlignment="1">
      <alignment horizontal="center"/>
    </xf>
    <xf numFmtId="4" fontId="4" fillId="10" borderId="1" xfId="0" applyNumberFormat="1" applyFont="1" applyFill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/>
    </xf>
    <xf numFmtId="0" fontId="5" fillId="10" borderId="5" xfId="0" applyFont="1" applyFill="1" applyBorder="1"/>
    <xf numFmtId="0" fontId="5" fillId="10" borderId="6" xfId="0" applyFont="1" applyFill="1" applyBorder="1"/>
    <xf numFmtId="0" fontId="0" fillId="10" borderId="0" xfId="0" applyFill="1"/>
    <xf numFmtId="0" fontId="0" fillId="11" borderId="0" xfId="0" applyFill="1"/>
    <xf numFmtId="0" fontId="6" fillId="0" borderId="1" xfId="0" applyFont="1" applyBorder="1"/>
    <xf numFmtId="0" fontId="0" fillId="10" borderId="25" xfId="0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left" vertical="center"/>
    </xf>
    <xf numFmtId="0" fontId="6" fillId="10" borderId="1" xfId="0" applyFont="1" applyFill="1" applyBorder="1"/>
    <xf numFmtId="0" fontId="0" fillId="8" borderId="0" xfId="0" applyFill="1"/>
    <xf numFmtId="0" fontId="6" fillId="8" borderId="1" xfId="0" applyFont="1" applyFill="1" applyBorder="1"/>
    <xf numFmtId="49" fontId="0" fillId="8" borderId="2" xfId="0" applyNumberFormat="1" applyFill="1" applyBorder="1" applyAlignment="1">
      <alignment horizontal="center"/>
    </xf>
    <xf numFmtId="0" fontId="0" fillId="8" borderId="5" xfId="0" applyFill="1" applyBorder="1"/>
    <xf numFmtId="0" fontId="0" fillId="8" borderId="6" xfId="0" applyFill="1" applyBorder="1"/>
    <xf numFmtId="4" fontId="6" fillId="8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49" fontId="7" fillId="12" borderId="1" xfId="0" applyNumberFormat="1" applyFont="1" applyFill="1" applyBorder="1" applyAlignment="1">
      <alignment horizontal="left" vertical="center"/>
    </xf>
    <xf numFmtId="4" fontId="6" fillId="10" borderId="1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left" vertical="top"/>
    </xf>
    <xf numFmtId="4" fontId="6" fillId="0" borderId="1" xfId="0" applyNumberFormat="1" applyFont="1" applyBorder="1" applyAlignment="1">
      <alignment horizontal="center"/>
    </xf>
    <xf numFmtId="0" fontId="8" fillId="8" borderId="1" xfId="0" applyNumberFormat="1" applyFont="1" applyFill="1" applyBorder="1" applyAlignment="1" applyProtection="1">
      <alignment horizontal="left" vertical="top"/>
    </xf>
    <xf numFmtId="49" fontId="4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4" fontId="6" fillId="10" borderId="1" xfId="0" applyNumberFormat="1" applyFont="1" applyFill="1" applyBorder="1" applyAlignment="1">
      <alignment horizontal="center" vertical="center"/>
    </xf>
    <xf numFmtId="2" fontId="9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/>
    </xf>
    <xf numFmtId="2" fontId="9" fillId="7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10" borderId="2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1" fillId="3" borderId="6" xfId="0" applyFont="1" applyFill="1" applyBorder="1"/>
    <xf numFmtId="0" fontId="0" fillId="3" borderId="6" xfId="0" applyFill="1" applyBorder="1"/>
    <xf numFmtId="2" fontId="0" fillId="3" borderId="6" xfId="0" applyNumberFormat="1" applyFill="1" applyBorder="1"/>
    <xf numFmtId="0" fontId="10" fillId="0" borderId="0" xfId="0" applyFont="1"/>
    <xf numFmtId="2" fontId="10" fillId="0" borderId="0" xfId="0" applyNumberFormat="1" applyFont="1"/>
    <xf numFmtId="2" fontId="9" fillId="10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0" fillId="0" borderId="0" xfId="0" applyFont="1" applyFill="1"/>
    <xf numFmtId="0" fontId="5" fillId="3" borderId="6" xfId="0" applyFont="1" applyFill="1" applyBorder="1"/>
    <xf numFmtId="0" fontId="4" fillId="0" borderId="5" xfId="0" applyFont="1" applyBorder="1"/>
    <xf numFmtId="0" fontId="4" fillId="3" borderId="6" xfId="0" applyFont="1" applyFill="1" applyBorder="1"/>
    <xf numFmtId="2" fontId="4" fillId="3" borderId="6" xfId="0" applyNumberFormat="1" applyFont="1" applyFill="1" applyBorder="1"/>
    <xf numFmtId="2" fontId="9" fillId="10" borderId="1" xfId="0" applyNumberFormat="1" applyFont="1" applyFill="1" applyBorder="1" applyAlignment="1">
      <alignment horizontal="left" vertical="center"/>
    </xf>
    <xf numFmtId="2" fontId="9" fillId="7" borderId="1" xfId="0" applyNumberFormat="1" applyFont="1" applyFill="1" applyBorder="1" applyAlignment="1">
      <alignment horizontal="left" vertical="center"/>
    </xf>
    <xf numFmtId="0" fontId="0" fillId="10" borderId="26" xfId="0" applyFill="1" applyBorder="1" applyAlignment="1">
      <alignment horizontal="center"/>
    </xf>
    <xf numFmtId="0" fontId="10" fillId="0" borderId="0" xfId="0" applyFont="1" applyFill="1" applyBorder="1"/>
    <xf numFmtId="2" fontId="9" fillId="8" borderId="1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/>
    <xf numFmtId="2" fontId="10" fillId="0" borderId="0" xfId="0" applyNumberFormat="1" applyFont="1" applyAlignment="1">
      <alignment horizontal="right"/>
    </xf>
    <xf numFmtId="0" fontId="0" fillId="3" borderId="4" xfId="0" applyFill="1" applyBorder="1"/>
    <xf numFmtId="0" fontId="0" fillId="3" borderId="8" xfId="0" applyFill="1" applyBorder="1"/>
    <xf numFmtId="0" fontId="2" fillId="13" borderId="1" xfId="0" applyNumberFormat="1" applyFont="1" applyFill="1" applyBorder="1" applyAlignment="1" applyProtection="1">
      <alignment horizontal="left" vertical="top"/>
    </xf>
    <xf numFmtId="0" fontId="0" fillId="13" borderId="1" xfId="0" applyFont="1" applyFill="1" applyBorder="1" applyAlignment="1">
      <alignment vertical="center"/>
    </xf>
    <xf numFmtId="49" fontId="3" fillId="13" borderId="1" xfId="0" applyNumberFormat="1" applyFont="1" applyFill="1" applyBorder="1" applyAlignment="1">
      <alignment horizontal="left" vertical="center"/>
    </xf>
    <xf numFmtId="49" fontId="3" fillId="14" borderId="1" xfId="0" applyNumberFormat="1" applyFont="1" applyFill="1" applyBorder="1" applyAlignment="1">
      <alignment horizontal="left" vertical="center"/>
    </xf>
    <xf numFmtId="0" fontId="4" fillId="13" borderId="1" xfId="0" applyFont="1" applyFill="1" applyBorder="1" applyAlignment="1">
      <alignment vertical="center"/>
    </xf>
    <xf numFmtId="0" fontId="1" fillId="9" borderId="6" xfId="0" applyFont="1" applyFill="1" applyBorder="1"/>
    <xf numFmtId="0" fontId="0" fillId="9" borderId="6" xfId="0" applyFill="1" applyBorder="1"/>
    <xf numFmtId="0" fontId="9" fillId="3" borderId="6" xfId="0" applyFont="1" applyFill="1" applyBorder="1"/>
    <xf numFmtId="2" fontId="0" fillId="9" borderId="6" xfId="0" applyNumberFormat="1" applyFill="1" applyBorder="1"/>
    <xf numFmtId="0" fontId="5" fillId="9" borderId="6" xfId="0" applyFont="1" applyFill="1" applyBorder="1"/>
    <xf numFmtId="0" fontId="4" fillId="9" borderId="6" xfId="0" applyFont="1" applyFill="1" applyBorder="1"/>
    <xf numFmtId="2" fontId="4" fillId="9" borderId="6" xfId="0" applyNumberFormat="1" applyFont="1" applyFill="1" applyBorder="1"/>
    <xf numFmtId="2" fontId="5" fillId="9" borderId="6" xfId="0" applyNumberFormat="1" applyFont="1" applyFill="1" applyBorder="1"/>
    <xf numFmtId="0" fontId="0" fillId="9" borderId="4" xfId="0" applyFill="1" applyBorder="1"/>
    <xf numFmtId="0" fontId="0" fillId="9" borderId="8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10" borderId="15" xfId="0" applyFill="1" applyBorder="1"/>
    <xf numFmtId="0" fontId="0" fillId="10" borderId="2" xfId="0" applyFill="1" applyBorder="1"/>
    <xf numFmtId="0" fontId="0" fillId="0" borderId="2" xfId="0" applyBorder="1"/>
    <xf numFmtId="0" fontId="0" fillId="9" borderId="2" xfId="0" applyFill="1" applyBorder="1"/>
    <xf numFmtId="0" fontId="0" fillId="8" borderId="2" xfId="0" applyFill="1" applyBorder="1"/>
    <xf numFmtId="0" fontId="0" fillId="0" borderId="17" xfId="0" applyBorder="1"/>
    <xf numFmtId="0" fontId="2" fillId="13" borderId="14" xfId="0" applyNumberFormat="1" applyFont="1" applyFill="1" applyBorder="1" applyAlignment="1" applyProtection="1">
      <alignment horizontal="left" vertical="top"/>
    </xf>
    <xf numFmtId="4" fontId="2" fillId="10" borderId="14" xfId="0" applyNumberFormat="1" applyFont="1" applyFill="1" applyBorder="1" applyAlignment="1" applyProtection="1">
      <alignment horizontal="center" vertical="top"/>
    </xf>
    <xf numFmtId="2" fontId="1" fillId="10" borderId="14" xfId="0" applyNumberFormat="1" applyFont="1" applyFill="1" applyBorder="1" applyAlignment="1">
      <alignment horizontal="center" vertical="center"/>
    </xf>
    <xf numFmtId="0" fontId="0" fillId="0" borderId="14" xfId="0" applyFont="1" applyFill="1" applyBorder="1"/>
    <xf numFmtId="49" fontId="0" fillId="10" borderId="15" xfId="0" applyNumberFormat="1" applyFill="1" applyBorder="1" applyAlignment="1">
      <alignment horizontal="center"/>
    </xf>
    <xf numFmtId="0" fontId="2" fillId="13" borderId="16" xfId="0" applyNumberFormat="1" applyFont="1" applyFill="1" applyBorder="1" applyAlignment="1" applyProtection="1">
      <alignment horizontal="left" vertical="top"/>
    </xf>
    <xf numFmtId="4" fontId="2" fillId="10" borderId="16" xfId="0" applyNumberFormat="1" applyFont="1" applyFill="1" applyBorder="1" applyAlignment="1" applyProtection="1">
      <alignment horizontal="center" vertical="top"/>
    </xf>
    <xf numFmtId="2" fontId="1" fillId="1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/>
    <xf numFmtId="49" fontId="0" fillId="10" borderId="17" xfId="0" applyNumberFormat="1" applyFill="1" applyBorder="1" applyAlignment="1">
      <alignment horizontal="center"/>
    </xf>
    <xf numFmtId="0" fontId="0" fillId="10" borderId="7" xfId="0" applyFill="1" applyBorder="1"/>
    <xf numFmtId="0" fontId="0" fillId="10" borderId="17" xfId="0" applyFill="1" applyBorder="1"/>
    <xf numFmtId="0" fontId="6" fillId="0" borderId="8" xfId="0" applyFont="1" applyFill="1" applyBorder="1" applyAlignment="1">
      <alignment horizontal="center" vertical="center"/>
    </xf>
    <xf numFmtId="0" fontId="0" fillId="0" borderId="15" xfId="0" applyBorder="1"/>
    <xf numFmtId="0" fontId="6" fillId="0" borderId="4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0" fillId="13" borderId="16" xfId="0" applyFont="1" applyFill="1" applyBorder="1" applyAlignment="1">
      <alignment vertical="center"/>
    </xf>
    <xf numFmtId="4" fontId="6" fillId="5" borderId="16" xfId="0" applyNumberFormat="1" applyFont="1" applyFill="1" applyBorder="1" applyAlignment="1">
      <alignment horizontal="center" vertical="center"/>
    </xf>
    <xf numFmtId="2" fontId="9" fillId="7" borderId="16" xfId="0" applyNumberFormat="1" applyFont="1" applyFill="1" applyBorder="1" applyAlignment="1">
      <alignment horizontal="left" vertical="center"/>
    </xf>
    <xf numFmtId="2" fontId="0" fillId="9" borderId="8" xfId="0" applyNumberFormat="1" applyFill="1" applyBorder="1"/>
    <xf numFmtId="2" fontId="6" fillId="0" borderId="8" xfId="0" applyNumberFormat="1" applyFont="1" applyFill="1" applyBorder="1" applyAlignment="1">
      <alignment horizontal="center" vertical="center"/>
    </xf>
    <xf numFmtId="49" fontId="3" fillId="13" borderId="14" xfId="0" applyNumberFormat="1" applyFont="1" applyFill="1" applyBorder="1" applyAlignment="1">
      <alignment horizontal="left" vertical="center"/>
    </xf>
    <xf numFmtId="4" fontId="0" fillId="10" borderId="14" xfId="0" applyNumberFormat="1" applyFont="1" applyFill="1" applyBorder="1" applyAlignment="1">
      <alignment horizontal="center"/>
    </xf>
    <xf numFmtId="49" fontId="3" fillId="14" borderId="16" xfId="0" applyNumberFormat="1" applyFont="1" applyFill="1" applyBorder="1" applyAlignment="1">
      <alignment horizontal="left" vertical="center"/>
    </xf>
    <xf numFmtId="4" fontId="6" fillId="10" borderId="16" xfId="0" applyNumberFormat="1" applyFont="1" applyFill="1" applyBorder="1" applyAlignment="1">
      <alignment horizontal="center"/>
    </xf>
    <xf numFmtId="2" fontId="9" fillId="10" borderId="16" xfId="0" applyNumberFormat="1" applyFont="1" applyFill="1" applyBorder="1" applyAlignment="1">
      <alignment horizontal="center" vertical="center"/>
    </xf>
    <xf numFmtId="49" fontId="3" fillId="14" borderId="14" xfId="0" applyNumberFormat="1" applyFont="1" applyFill="1" applyBorder="1" applyAlignment="1">
      <alignment horizontal="left" vertical="center"/>
    </xf>
    <xf numFmtId="49" fontId="3" fillId="4" borderId="14" xfId="0" applyNumberFormat="1" applyFont="1" applyFill="1" applyBorder="1" applyAlignment="1">
      <alignment horizontal="left" vertical="center"/>
    </xf>
    <xf numFmtId="4" fontId="6" fillId="8" borderId="14" xfId="0" applyNumberFormat="1" applyFont="1" applyFill="1" applyBorder="1" applyAlignment="1">
      <alignment horizontal="center"/>
    </xf>
    <xf numFmtId="2" fontId="9" fillId="8" borderId="14" xfId="0" applyNumberFormat="1" applyFont="1" applyFill="1" applyBorder="1" applyAlignment="1">
      <alignment horizontal="right" vertical="center"/>
    </xf>
    <xf numFmtId="49" fontId="0" fillId="8" borderId="15" xfId="0" applyNumberFormat="1" applyFill="1" applyBorder="1" applyAlignment="1">
      <alignment horizontal="center"/>
    </xf>
    <xf numFmtId="0" fontId="0" fillId="8" borderId="3" xfId="0" applyFill="1" applyBorder="1"/>
    <xf numFmtId="2" fontId="0" fillId="9" borderId="4" xfId="0" applyNumberFormat="1" applyFill="1" applyBorder="1"/>
    <xf numFmtId="0" fontId="0" fillId="8" borderId="15" xfId="0" applyFill="1" applyBorder="1"/>
    <xf numFmtId="4" fontId="6" fillId="8" borderId="16" xfId="0" applyNumberFormat="1" applyFont="1" applyFill="1" applyBorder="1" applyAlignment="1">
      <alignment horizontal="center"/>
    </xf>
    <xf numFmtId="2" fontId="9" fillId="8" borderId="16" xfId="0" applyNumberFormat="1" applyFont="1" applyFill="1" applyBorder="1" applyAlignment="1">
      <alignment horizontal="right" vertical="center"/>
    </xf>
    <xf numFmtId="49" fontId="0" fillId="8" borderId="17" xfId="0" applyNumberFormat="1" applyFill="1" applyBorder="1" applyAlignment="1">
      <alignment horizontal="center"/>
    </xf>
    <xf numFmtId="0" fontId="0" fillId="8" borderId="7" xfId="0" applyFill="1" applyBorder="1"/>
    <xf numFmtId="0" fontId="0" fillId="8" borderId="17" xfId="0" applyFill="1" applyBorder="1"/>
    <xf numFmtId="4" fontId="6" fillId="0" borderId="16" xfId="0" applyNumberFormat="1" applyFont="1" applyBorder="1" applyAlignment="1">
      <alignment horizontal="center"/>
    </xf>
    <xf numFmtId="2" fontId="9" fillId="7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/>
    </xf>
    <xf numFmtId="0" fontId="4" fillId="0" borderId="7" xfId="0" applyFont="1" applyBorder="1"/>
    <xf numFmtId="0" fontId="4" fillId="9" borderId="8" xfId="0" applyFont="1" applyFill="1" applyBorder="1"/>
    <xf numFmtId="0" fontId="0" fillId="13" borderId="14" xfId="0" applyFont="1" applyFill="1" applyBorder="1" applyAlignment="1">
      <alignment vertical="center"/>
    </xf>
    <xf numFmtId="4" fontId="0" fillId="10" borderId="14" xfId="0" applyNumberFormat="1" applyFont="1" applyFill="1" applyBorder="1" applyAlignment="1">
      <alignment horizontal="center" vertical="center"/>
    </xf>
    <xf numFmtId="2" fontId="1" fillId="1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9" borderId="15" xfId="0" applyFill="1" applyBorder="1"/>
    <xf numFmtId="0" fontId="6" fillId="0" borderId="6" xfId="0" applyFont="1" applyFill="1" applyBorder="1" applyAlignment="1">
      <alignment horizontal="center" vertical="center"/>
    </xf>
    <xf numFmtId="4" fontId="0" fillId="10" borderId="16" xfId="0" applyNumberFormat="1" applyFont="1" applyFill="1" applyBorder="1" applyAlignment="1">
      <alignment horizontal="center"/>
    </xf>
    <xf numFmtId="0" fontId="0" fillId="9" borderId="17" xfId="0" applyFill="1" applyBorder="1"/>
    <xf numFmtId="49" fontId="6" fillId="0" borderId="17" xfId="0" applyNumberFormat="1" applyFont="1" applyBorder="1" applyAlignment="1">
      <alignment horizontal="center"/>
    </xf>
    <xf numFmtId="2" fontId="9" fillId="10" borderId="16" xfId="0" applyNumberFormat="1" applyFont="1" applyFill="1" applyBorder="1" applyAlignment="1">
      <alignment horizontal="left" vertical="center"/>
    </xf>
    <xf numFmtId="49" fontId="6" fillId="10" borderId="17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27" xfId="0" applyBorder="1"/>
    <xf numFmtId="0" fontId="0" fillId="0" borderId="9" xfId="0" applyBorder="1"/>
    <xf numFmtId="0" fontId="0" fillId="0" borderId="18" xfId="0" applyBorder="1"/>
    <xf numFmtId="0" fontId="0" fillId="0" borderId="12" xfId="0" applyBorder="1"/>
    <xf numFmtId="0" fontId="6" fillId="3" borderId="6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0" fillId="7" borderId="9" xfId="0" applyFill="1" applyBorder="1"/>
    <xf numFmtId="2" fontId="0" fillId="0" borderId="9" xfId="0" applyNumberFormat="1" applyBorder="1"/>
    <xf numFmtId="0" fontId="0" fillId="0" borderId="0" xfId="0" applyBorder="1"/>
    <xf numFmtId="0" fontId="0" fillId="0" borderId="28" xfId="0" applyBorder="1"/>
    <xf numFmtId="0" fontId="2" fillId="13" borderId="13" xfId="0" applyNumberFormat="1" applyFont="1" applyFill="1" applyBorder="1" applyAlignment="1" applyProtection="1">
      <alignment horizontal="left" vertical="top"/>
    </xf>
    <xf numFmtId="4" fontId="2" fillId="10" borderId="13" xfId="0" applyNumberFormat="1" applyFont="1" applyFill="1" applyBorder="1" applyAlignment="1" applyProtection="1">
      <alignment horizontal="center" vertical="top"/>
    </xf>
    <xf numFmtId="2" fontId="1" fillId="1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/>
    <xf numFmtId="49" fontId="0" fillId="10" borderId="29" xfId="0" applyNumberFormat="1" applyFill="1" applyBorder="1" applyAlignment="1">
      <alignment horizontal="center"/>
    </xf>
    <xf numFmtId="0" fontId="0" fillId="10" borderId="28" xfId="0" applyFill="1" applyBorder="1"/>
    <xf numFmtId="0" fontId="0" fillId="9" borderId="30" xfId="0" applyFill="1" applyBorder="1"/>
    <xf numFmtId="0" fontId="0" fillId="0" borderId="10" xfId="0" applyBorder="1"/>
    <xf numFmtId="0" fontId="0" fillId="0" borderId="31" xfId="0" applyBorder="1"/>
    <xf numFmtId="0" fontId="0" fillId="0" borderId="32" xfId="0" applyFont="1" applyBorder="1" applyAlignment="1">
      <alignment wrapText="1"/>
    </xf>
    <xf numFmtId="0" fontId="0" fillId="0" borderId="32" xfId="0" applyBorder="1"/>
    <xf numFmtId="0" fontId="0" fillId="0" borderId="33" xfId="0" applyBorder="1" applyAlignment="1">
      <alignment wrapText="1"/>
    </xf>
    <xf numFmtId="0" fontId="11" fillId="0" borderId="0" xfId="0" applyFont="1"/>
    <xf numFmtId="2" fontId="0" fillId="0" borderId="11" xfId="0" applyNumberFormat="1" applyBorder="1" applyAlignment="1">
      <alignment horizontal="center"/>
    </xf>
    <xf numFmtId="0" fontId="0" fillId="15" borderId="4" xfId="0" applyFill="1" applyBorder="1"/>
    <xf numFmtId="0" fontId="0" fillId="15" borderId="6" xfId="0" applyFill="1" applyBorder="1"/>
    <xf numFmtId="2" fontId="0" fillId="15" borderId="6" xfId="0" applyNumberFormat="1" applyFill="1" applyBorder="1"/>
    <xf numFmtId="0" fontId="1" fillId="15" borderId="6" xfId="0" applyFont="1" applyFill="1" applyBorder="1"/>
    <xf numFmtId="2" fontId="1" fillId="15" borderId="6" xfId="0" applyNumberFormat="1" applyFont="1" applyFill="1" applyBorder="1"/>
    <xf numFmtId="0" fontId="5" fillId="15" borderId="6" xfId="0" applyFont="1" applyFill="1" applyBorder="1"/>
    <xf numFmtId="0" fontId="4" fillId="15" borderId="6" xfId="0" applyFont="1" applyFill="1" applyBorder="1"/>
    <xf numFmtId="2" fontId="5" fillId="15" borderId="6" xfId="0" applyNumberFormat="1" applyFont="1" applyFill="1" applyBorder="1"/>
    <xf numFmtId="0" fontId="4" fillId="0" borderId="6" xfId="0" applyFont="1" applyBorder="1"/>
    <xf numFmtId="0" fontId="0" fillId="15" borderId="8" xfId="0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4" fillId="15" borderId="6" xfId="0" applyNumberFormat="1" applyFont="1" applyFill="1" applyBorder="1"/>
    <xf numFmtId="0" fontId="10" fillId="0" borderId="34" xfId="0" applyFont="1" applyBorder="1"/>
    <xf numFmtId="0" fontId="0" fillId="0" borderId="34" xfId="0" applyBorder="1"/>
    <xf numFmtId="0" fontId="10" fillId="0" borderId="0" xfId="0" applyFont="1" applyBorder="1"/>
    <xf numFmtId="0" fontId="2" fillId="13" borderId="22" xfId="0" applyNumberFormat="1" applyFont="1" applyFill="1" applyBorder="1" applyAlignment="1" applyProtection="1">
      <alignment horizontal="left" vertical="top"/>
    </xf>
    <xf numFmtId="0" fontId="0" fillId="10" borderId="35" xfId="0" applyFill="1" applyBorder="1"/>
    <xf numFmtId="0" fontId="10" fillId="0" borderId="36" xfId="0" applyFont="1" applyBorder="1"/>
    <xf numFmtId="0" fontId="0" fillId="0" borderId="36" xfId="0" applyBorder="1"/>
    <xf numFmtId="2" fontId="10" fillId="0" borderId="0" xfId="0" applyNumberFormat="1" applyFont="1" applyBorder="1"/>
    <xf numFmtId="2" fontId="10" fillId="0" borderId="36" xfId="0" applyNumberFormat="1" applyFont="1" applyBorder="1"/>
    <xf numFmtId="0" fontId="0" fillId="0" borderId="37" xfId="0" applyBorder="1"/>
    <xf numFmtId="0" fontId="1" fillId="0" borderId="0" xfId="0" applyFont="1" applyBorder="1"/>
    <xf numFmtId="2" fontId="10" fillId="0" borderId="34" xfId="0" applyNumberFormat="1" applyFont="1" applyBorder="1"/>
    <xf numFmtId="2" fontId="10" fillId="0" borderId="0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center"/>
    </xf>
    <xf numFmtId="0" fontId="2" fillId="7" borderId="14" xfId="0" applyNumberFormat="1" applyFont="1" applyFill="1" applyBorder="1" applyAlignment="1" applyProtection="1">
      <alignment horizontal="left" vertical="top"/>
    </xf>
    <xf numFmtId="0" fontId="2" fillId="7" borderId="13" xfId="0" applyNumberFormat="1" applyFont="1" applyFill="1" applyBorder="1" applyAlignment="1" applyProtection="1">
      <alignment horizontal="left" vertical="top"/>
    </xf>
    <xf numFmtId="0" fontId="2" fillId="7" borderId="22" xfId="0" applyNumberFormat="1" applyFont="1" applyFill="1" applyBorder="1" applyAlignment="1" applyProtection="1">
      <alignment horizontal="left" vertical="top"/>
    </xf>
    <xf numFmtId="0" fontId="0" fillId="10" borderId="38" xfId="0" applyFill="1" applyBorder="1"/>
    <xf numFmtId="2" fontId="0" fillId="0" borderId="27" xfId="0" applyNumberFormat="1" applyBorder="1"/>
    <xf numFmtId="49" fontId="0" fillId="0" borderId="0" xfId="0" applyNumberFormat="1"/>
    <xf numFmtId="0" fontId="0" fillId="10" borderId="40" xfId="0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1" xfId="0" applyBorder="1"/>
    <xf numFmtId="0" fontId="0" fillId="0" borderId="46" xfId="0" applyBorder="1"/>
    <xf numFmtId="2" fontId="0" fillId="0" borderId="42" xfId="0" applyNumberFormat="1" applyBorder="1"/>
    <xf numFmtId="2" fontId="0" fillId="0" borderId="46" xfId="0" applyNumberFormat="1" applyBorder="1"/>
    <xf numFmtId="0" fontId="0" fillId="0" borderId="0" xfId="0" applyAlignment="1">
      <alignment horizontal="center" vertical="center"/>
    </xf>
    <xf numFmtId="0" fontId="0" fillId="0" borderId="0" xfId="0"/>
    <xf numFmtId="2" fontId="0" fillId="0" borderId="0" xfId="0" applyNumberFormat="1"/>
    <xf numFmtId="0" fontId="5" fillId="0" borderId="0" xfId="0" applyFont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4" borderId="13" xfId="0" applyNumberFormat="1" applyFont="1" applyFill="1" applyBorder="1" applyAlignment="1">
      <alignment horizontal="left" vertical="center"/>
    </xf>
    <xf numFmtId="4" fontId="0" fillId="10" borderId="13" xfId="0" applyNumberFormat="1" applyFont="1" applyFill="1" applyBorder="1" applyAlignment="1">
      <alignment horizontal="center"/>
    </xf>
    <xf numFmtId="2" fontId="1" fillId="10" borderId="13" xfId="0" applyNumberFormat="1" applyFont="1" applyFill="1" applyBorder="1" applyAlignment="1">
      <alignment horizontal="right" vertical="center"/>
    </xf>
    <xf numFmtId="0" fontId="0" fillId="10" borderId="13" xfId="0" applyFont="1" applyFill="1" applyBorder="1"/>
    <xf numFmtId="0" fontId="0" fillId="3" borderId="30" xfId="0" applyFill="1" applyBorder="1"/>
    <xf numFmtId="0" fontId="0" fillId="10" borderId="30" xfId="0" applyFill="1" applyBorder="1"/>
    <xf numFmtId="0" fontId="0" fillId="10" borderId="30" xfId="0" applyFill="1" applyBorder="1" applyAlignment="1">
      <alignment horizontal="center"/>
    </xf>
    <xf numFmtId="49" fontId="3" fillId="2" borderId="49" xfId="0" applyNumberFormat="1" applyFont="1" applyFill="1" applyBorder="1" applyAlignment="1">
      <alignment horizontal="left" vertical="center"/>
    </xf>
    <xf numFmtId="4" fontId="0" fillId="10" borderId="49" xfId="0" applyNumberFormat="1" applyFont="1" applyFill="1" applyBorder="1" applyAlignment="1">
      <alignment horizontal="center"/>
    </xf>
    <xf numFmtId="2" fontId="1" fillId="10" borderId="49" xfId="0" applyNumberFormat="1" applyFont="1" applyFill="1" applyBorder="1" applyAlignment="1">
      <alignment horizontal="center" vertical="center"/>
    </xf>
    <xf numFmtId="0" fontId="0" fillId="10" borderId="49" xfId="0" applyFont="1" applyFill="1" applyBorder="1"/>
    <xf numFmtId="49" fontId="0" fillId="10" borderId="50" xfId="0" applyNumberFormat="1" applyFill="1" applyBorder="1" applyAlignment="1">
      <alignment horizontal="center"/>
    </xf>
    <xf numFmtId="0" fontId="0" fillId="10" borderId="51" xfId="0" applyFill="1" applyBorder="1"/>
    <xf numFmtId="2" fontId="0" fillId="3" borderId="48" xfId="0" applyNumberFormat="1" applyFill="1" applyBorder="1"/>
    <xf numFmtId="0" fontId="0" fillId="10" borderId="48" xfId="0" applyFill="1" applyBorder="1"/>
    <xf numFmtId="49" fontId="3" fillId="2" borderId="13" xfId="0" applyNumberFormat="1" applyFont="1" applyFill="1" applyBorder="1" applyAlignment="1">
      <alignment horizontal="left" vertical="center"/>
    </xf>
    <xf numFmtId="0" fontId="0" fillId="3" borderId="48" xfId="0" applyFill="1" applyBorder="1"/>
    <xf numFmtId="0" fontId="0" fillId="10" borderId="48" xfId="0" applyFill="1" applyBorder="1" applyAlignment="1">
      <alignment horizontal="center"/>
    </xf>
    <xf numFmtId="0" fontId="0" fillId="0" borderId="47" xfId="0" applyFill="1" applyBorder="1" applyAlignment="1">
      <alignment wrapText="1"/>
    </xf>
    <xf numFmtId="0" fontId="0" fillId="16" borderId="5" xfId="0" applyFill="1" applyBorder="1"/>
    <xf numFmtId="0" fontId="2" fillId="16" borderId="13" xfId="0" applyNumberFormat="1" applyFont="1" applyFill="1" applyBorder="1" applyAlignment="1" applyProtection="1">
      <alignment horizontal="left" vertical="top"/>
    </xf>
    <xf numFmtId="49" fontId="0" fillId="16" borderId="2" xfId="0" applyNumberFormat="1" applyFill="1" applyBorder="1" applyAlignment="1">
      <alignment horizontal="center"/>
    </xf>
    <xf numFmtId="0" fontId="0" fillId="16" borderId="28" xfId="0" applyFill="1" applyBorder="1"/>
    <xf numFmtId="2" fontId="10" fillId="16" borderId="0" xfId="0" applyNumberFormat="1" applyFont="1" applyFill="1" applyBorder="1"/>
    <xf numFmtId="0" fontId="0" fillId="16" borderId="0" xfId="0" applyFill="1" applyBorder="1"/>
    <xf numFmtId="0" fontId="0" fillId="16" borderId="21" xfId="0" applyFill="1" applyBorder="1"/>
    <xf numFmtId="2" fontId="0" fillId="16" borderId="9" xfId="0" applyNumberFormat="1" applyFill="1" applyBorder="1"/>
    <xf numFmtId="49" fontId="0" fillId="16" borderId="0" xfId="0" applyNumberFormat="1" applyFill="1"/>
    <xf numFmtId="0" fontId="1" fillId="16" borderId="28" xfId="0" applyFont="1" applyFill="1" applyBorder="1"/>
    <xf numFmtId="0" fontId="0" fillId="16" borderId="18" xfId="0" applyFill="1" applyBorder="1"/>
    <xf numFmtId="0" fontId="0" fillId="16" borderId="0" xfId="0" applyFill="1"/>
    <xf numFmtId="0" fontId="0" fillId="17" borderId="5" xfId="0" applyFill="1" applyBorder="1"/>
    <xf numFmtId="0" fontId="2" fillId="17" borderId="13" xfId="0" applyNumberFormat="1" applyFont="1" applyFill="1" applyBorder="1" applyAlignment="1" applyProtection="1">
      <alignment horizontal="left" vertical="top"/>
    </xf>
    <xf numFmtId="49" fontId="0" fillId="17" borderId="2" xfId="0" applyNumberFormat="1" applyFill="1" applyBorder="1" applyAlignment="1">
      <alignment horizontal="center"/>
    </xf>
    <xf numFmtId="0" fontId="0" fillId="17" borderId="28" xfId="0" applyFill="1" applyBorder="1"/>
    <xf numFmtId="0" fontId="6" fillId="17" borderId="6" xfId="0" applyFont="1" applyFill="1" applyBorder="1" applyAlignment="1">
      <alignment horizontal="center" vertical="center"/>
    </xf>
    <xf numFmtId="0" fontId="10" fillId="17" borderId="0" xfId="0" applyFont="1" applyFill="1" applyBorder="1"/>
    <xf numFmtId="0" fontId="0" fillId="17" borderId="0" xfId="0" applyFill="1" applyBorder="1"/>
    <xf numFmtId="0" fontId="0" fillId="17" borderId="21" xfId="0" applyFill="1" applyBorder="1"/>
    <xf numFmtId="0" fontId="0" fillId="17" borderId="0" xfId="0" applyFill="1"/>
    <xf numFmtId="49" fontId="0" fillId="17" borderId="0" xfId="0" applyNumberFormat="1" applyFill="1"/>
    <xf numFmtId="49" fontId="1" fillId="17" borderId="2" xfId="0" applyNumberFormat="1" applyFont="1" applyFill="1" applyBorder="1" applyAlignment="1">
      <alignment horizontal="center"/>
    </xf>
    <xf numFmtId="2" fontId="6" fillId="17" borderId="6" xfId="0" applyNumberFormat="1" applyFont="1" applyFill="1" applyBorder="1" applyAlignment="1">
      <alignment horizontal="center" vertical="center"/>
    </xf>
    <xf numFmtId="2" fontId="10" fillId="17" borderId="0" xfId="0" applyNumberFormat="1" applyFont="1" applyFill="1" applyBorder="1"/>
    <xf numFmtId="2" fontId="2" fillId="17" borderId="13" xfId="0" applyNumberFormat="1" applyFont="1" applyFill="1" applyBorder="1" applyAlignment="1" applyProtection="1">
      <alignment horizontal="left" vertical="top"/>
    </xf>
    <xf numFmtId="2" fontId="0" fillId="17" borderId="28" xfId="0" applyNumberFormat="1" applyFill="1" applyBorder="1"/>
    <xf numFmtId="0" fontId="0" fillId="17" borderId="46" xfId="0" applyFill="1" applyBorder="1"/>
    <xf numFmtId="2" fontId="0" fillId="17" borderId="42" xfId="0" applyNumberFormat="1" applyFill="1" applyBorder="1"/>
    <xf numFmtId="0" fontId="0" fillId="17" borderId="44" xfId="0" applyFill="1" applyBorder="1"/>
    <xf numFmtId="2" fontId="4" fillId="0" borderId="16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2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/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Fill="1"/>
    <xf numFmtId="0" fontId="5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Fill="1"/>
    <xf numFmtId="0" fontId="12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5" fillId="0" borderId="0" xfId="0" applyFont="1" applyFill="1" applyAlignment="1">
      <alignment vertical="center"/>
    </xf>
    <xf numFmtId="0" fontId="15" fillId="7" borderId="0" xfId="0" applyFont="1" applyFill="1"/>
    <xf numFmtId="2" fontId="4" fillId="0" borderId="14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Font="1" applyFill="1" applyBorder="1"/>
    <xf numFmtId="0" fontId="4" fillId="0" borderId="14" xfId="0" applyNumberFormat="1" applyFont="1" applyFill="1" applyBorder="1" applyAlignment="1" applyProtection="1">
      <alignment horizontal="left"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49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/>
    <xf numFmtId="0" fontId="4" fillId="0" borderId="16" xfId="0" applyNumberFormat="1" applyFont="1" applyFill="1" applyBorder="1" applyAlignment="1" applyProtection="1">
      <alignment horizontal="left" vertical="top"/>
    </xf>
    <xf numFmtId="0" fontId="4" fillId="0" borderId="16" xfId="0" applyNumberFormat="1" applyFont="1" applyFill="1" applyBorder="1" applyAlignment="1" applyProtection="1">
      <alignment horizontal="center" vertical="top"/>
    </xf>
    <xf numFmtId="49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7" borderId="5" xfId="0" applyFont="1" applyFill="1" applyBorder="1"/>
    <xf numFmtId="0" fontId="4" fillId="7" borderId="1" xfId="0" applyNumberFormat="1" applyFont="1" applyFill="1" applyBorder="1" applyAlignment="1" applyProtection="1">
      <alignment horizontal="left" vertical="top"/>
    </xf>
    <xf numFmtId="0" fontId="4" fillId="7" borderId="1" xfId="0" applyNumberFormat="1" applyFont="1" applyFill="1" applyBorder="1" applyAlignment="1" applyProtection="1">
      <alignment horizontal="center" vertical="top"/>
    </xf>
    <xf numFmtId="2" fontId="4" fillId="7" borderId="1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>
      <alignment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2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23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3" xfId="0" applyNumberFormat="1" applyFont="1" applyFill="1" applyBorder="1" applyAlignment="1" applyProtection="1">
      <alignment horizontal="left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2" fontId="4" fillId="0" borderId="56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4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2" fontId="0" fillId="10" borderId="11" xfId="0" applyNumberFormat="1" applyFill="1" applyBorder="1" applyAlignment="1">
      <alignment horizontal="center"/>
    </xf>
    <xf numFmtId="2" fontId="0" fillId="10" borderId="10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2" fontId="0" fillId="10" borderId="12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0" fillId="10" borderId="52" xfId="0" applyNumberForma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2" fontId="6" fillId="16" borderId="6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2" fontId="6" fillId="17" borderId="6" xfId="0" applyNumberFormat="1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right"/>
    </xf>
    <xf numFmtId="0" fontId="4" fillId="0" borderId="55" xfId="0" applyFont="1" applyFill="1" applyBorder="1" applyAlignment="1">
      <alignment horizontal="right"/>
    </xf>
    <xf numFmtId="0" fontId="4" fillId="0" borderId="46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9" fillId="0" borderId="0" xfId="0" applyFont="1" applyFill="1"/>
    <xf numFmtId="0" fontId="17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2"/>
  <sheetViews>
    <sheetView topLeftCell="A64" workbookViewId="0">
      <selection sqref="A1:H92"/>
    </sheetView>
  </sheetViews>
  <sheetFormatPr defaultRowHeight="15" x14ac:dyDescent="0.25"/>
  <cols>
    <col min="1" max="1" width="3.5703125" customWidth="1"/>
    <col min="2" max="2" width="23.7109375" style="5" customWidth="1"/>
    <col min="3" max="3" width="12.28515625" style="5" customWidth="1"/>
    <col min="4" max="4" width="12" style="5" customWidth="1"/>
    <col min="5" max="5" width="14" style="5" customWidth="1"/>
    <col min="6" max="6" width="8.85546875" style="5"/>
    <col min="7" max="7" width="22.28515625" style="5" customWidth="1"/>
    <col min="8" max="8" width="14.28515625" customWidth="1"/>
  </cols>
  <sheetData>
    <row r="2" spans="2:8" x14ac:dyDescent="0.25">
      <c r="B2" s="5" t="s">
        <v>0</v>
      </c>
      <c r="C2" s="5" t="s">
        <v>1</v>
      </c>
      <c r="D2" s="5" t="s">
        <v>2</v>
      </c>
      <c r="E2" s="5" t="s">
        <v>3</v>
      </c>
      <c r="G2" s="5" t="s">
        <v>96</v>
      </c>
      <c r="H2" s="5" t="s">
        <v>132</v>
      </c>
    </row>
    <row r="3" spans="2:8" x14ac:dyDescent="0.25">
      <c r="B3" s="1" t="s">
        <v>4</v>
      </c>
      <c r="C3" s="1" t="s">
        <v>5</v>
      </c>
      <c r="D3" s="4">
        <v>9.1499999999999998E-2</v>
      </c>
      <c r="E3" s="9">
        <v>0.08</v>
      </c>
      <c r="F3" s="491">
        <v>0.71</v>
      </c>
      <c r="G3" s="14" t="s">
        <v>97</v>
      </c>
      <c r="H3" t="s">
        <v>133</v>
      </c>
    </row>
    <row r="4" spans="2:8" x14ac:dyDescent="0.25">
      <c r="B4" s="1" t="s">
        <v>6</v>
      </c>
      <c r="C4" s="1" t="s">
        <v>7</v>
      </c>
      <c r="D4" s="4">
        <v>0.74370000000000003</v>
      </c>
      <c r="E4" s="9">
        <v>0.63</v>
      </c>
      <c r="F4" s="491"/>
      <c r="G4" s="14" t="s">
        <v>98</v>
      </c>
      <c r="H4" t="s">
        <v>133</v>
      </c>
    </row>
    <row r="5" spans="2:8" x14ac:dyDescent="0.25">
      <c r="B5" s="1" t="s">
        <v>8</v>
      </c>
      <c r="C5" s="1" t="s">
        <v>5</v>
      </c>
      <c r="D5" s="4">
        <v>0.4</v>
      </c>
      <c r="E5" s="9">
        <v>0.3</v>
      </c>
      <c r="F5" s="491">
        <v>0.96</v>
      </c>
      <c r="G5" s="14" t="s">
        <v>98</v>
      </c>
      <c r="H5" t="s">
        <v>133</v>
      </c>
    </row>
    <row r="6" spans="2:8" x14ac:dyDescent="0.25">
      <c r="B6" s="1" t="s">
        <v>9</v>
      </c>
      <c r="C6" s="1" t="s">
        <v>5</v>
      </c>
      <c r="D6" s="4">
        <v>0.83</v>
      </c>
      <c r="E6" s="9">
        <v>0.66</v>
      </c>
      <c r="F6" s="491"/>
      <c r="G6" s="14" t="s">
        <v>98</v>
      </c>
      <c r="H6" t="s">
        <v>133</v>
      </c>
    </row>
    <row r="7" spans="2:8" x14ac:dyDescent="0.25">
      <c r="B7" s="1" t="s">
        <v>10</v>
      </c>
      <c r="C7" s="1" t="s">
        <v>5</v>
      </c>
      <c r="D7" s="4">
        <v>0.92430000000000001</v>
      </c>
      <c r="E7" s="9">
        <v>0.39</v>
      </c>
      <c r="F7" s="15">
        <v>0.39</v>
      </c>
      <c r="G7" s="14" t="s">
        <v>99</v>
      </c>
      <c r="H7" t="s">
        <v>133</v>
      </c>
    </row>
    <row r="8" spans="2:8" x14ac:dyDescent="0.25">
      <c r="B8" s="1" t="s">
        <v>11</v>
      </c>
      <c r="C8" s="1" t="s">
        <v>7</v>
      </c>
      <c r="D8" s="7">
        <v>1.34</v>
      </c>
      <c r="E8" s="10">
        <v>1.34</v>
      </c>
      <c r="F8" s="15">
        <v>1.34</v>
      </c>
      <c r="G8" s="14" t="s">
        <v>100</v>
      </c>
      <c r="H8" t="s">
        <v>134</v>
      </c>
    </row>
    <row r="9" spans="2:8" x14ac:dyDescent="0.25">
      <c r="B9" s="2" t="s">
        <v>12</v>
      </c>
      <c r="C9" s="2" t="s">
        <v>7</v>
      </c>
      <c r="D9" s="7">
        <v>1.88</v>
      </c>
      <c r="E9" s="10">
        <v>1.73</v>
      </c>
      <c r="F9" s="491">
        <v>9.0500000000000007</v>
      </c>
      <c r="G9" s="14" t="s">
        <v>103</v>
      </c>
      <c r="H9" t="s">
        <v>134</v>
      </c>
    </row>
    <row r="10" spans="2:8" x14ac:dyDescent="0.25">
      <c r="B10" s="2" t="s">
        <v>13</v>
      </c>
      <c r="C10" s="2" t="s">
        <v>7</v>
      </c>
      <c r="D10" s="7">
        <v>8.67</v>
      </c>
      <c r="E10" s="10">
        <v>6.79</v>
      </c>
      <c r="F10" s="491"/>
      <c r="G10" s="14" t="s">
        <v>104</v>
      </c>
      <c r="H10" t="s">
        <v>134</v>
      </c>
    </row>
    <row r="11" spans="2:8" x14ac:dyDescent="0.25">
      <c r="B11" s="2" t="s">
        <v>14</v>
      </c>
      <c r="C11" s="2" t="s">
        <v>15</v>
      </c>
      <c r="D11" s="7">
        <v>0.63</v>
      </c>
      <c r="E11" s="10">
        <v>0.53</v>
      </c>
      <c r="F11" s="491"/>
      <c r="G11" s="14" t="s">
        <v>104</v>
      </c>
      <c r="H11" t="s">
        <v>134</v>
      </c>
    </row>
    <row r="12" spans="2:8" x14ac:dyDescent="0.25">
      <c r="B12" s="3" t="s">
        <v>16</v>
      </c>
      <c r="C12" s="3" t="s">
        <v>15</v>
      </c>
      <c r="D12" s="7">
        <v>3.68</v>
      </c>
      <c r="E12" s="10">
        <v>2.08</v>
      </c>
      <c r="F12" s="15">
        <v>2.08</v>
      </c>
      <c r="G12" s="14" t="s">
        <v>105</v>
      </c>
      <c r="H12" t="s">
        <v>134</v>
      </c>
    </row>
    <row r="13" spans="2:8" ht="14.45" x14ac:dyDescent="0.3">
      <c r="B13" s="22" t="s">
        <v>17</v>
      </c>
      <c r="C13" s="22" t="s">
        <v>7</v>
      </c>
      <c r="D13" s="23">
        <v>1.8</v>
      </c>
      <c r="E13" s="24">
        <v>1.42</v>
      </c>
      <c r="F13" s="25">
        <v>1.42</v>
      </c>
      <c r="G13" s="26" t="s">
        <v>106</v>
      </c>
      <c r="H13" t="s">
        <v>135</v>
      </c>
    </row>
    <row r="14" spans="2:8" x14ac:dyDescent="0.25">
      <c r="B14" s="1" t="s">
        <v>18</v>
      </c>
      <c r="C14" s="1" t="s">
        <v>5</v>
      </c>
      <c r="D14" s="7">
        <v>1.07</v>
      </c>
      <c r="E14" s="10">
        <v>1.01</v>
      </c>
      <c r="F14" s="491">
        <v>1.84</v>
      </c>
      <c r="G14" s="14" t="s">
        <v>107</v>
      </c>
      <c r="H14" t="s">
        <v>134</v>
      </c>
    </row>
    <row r="15" spans="2:8" x14ac:dyDescent="0.25">
      <c r="B15" s="1" t="s">
        <v>19</v>
      </c>
      <c r="C15" s="1" t="s">
        <v>7</v>
      </c>
      <c r="D15" s="7">
        <v>0.96</v>
      </c>
      <c r="E15" s="10">
        <v>0.83</v>
      </c>
      <c r="F15" s="491"/>
      <c r="G15" s="14" t="s">
        <v>107</v>
      </c>
      <c r="H15" t="s">
        <v>134</v>
      </c>
    </row>
    <row r="16" spans="2:8" x14ac:dyDescent="0.25">
      <c r="B16" s="1" t="s">
        <v>20</v>
      </c>
      <c r="C16" s="1" t="s">
        <v>7</v>
      </c>
      <c r="D16" s="7">
        <v>1.1200000000000001</v>
      </c>
      <c r="E16" s="10">
        <v>1.1200000000000001</v>
      </c>
      <c r="F16" s="491">
        <v>2.46</v>
      </c>
      <c r="G16" s="14" t="s">
        <v>108</v>
      </c>
      <c r="H16" t="s">
        <v>133</v>
      </c>
    </row>
    <row r="17" spans="2:8" x14ac:dyDescent="0.25">
      <c r="B17" s="1" t="s">
        <v>21</v>
      </c>
      <c r="C17" s="1" t="s">
        <v>15</v>
      </c>
      <c r="D17" s="7">
        <v>0.64</v>
      </c>
      <c r="E17" s="10">
        <v>0.64</v>
      </c>
      <c r="F17" s="491"/>
      <c r="G17" s="14" t="s">
        <v>108</v>
      </c>
      <c r="H17" t="s">
        <v>133</v>
      </c>
    </row>
    <row r="18" spans="2:8" x14ac:dyDescent="0.25">
      <c r="B18" s="1" t="s">
        <v>22</v>
      </c>
      <c r="C18" s="1" t="s">
        <v>15</v>
      </c>
      <c r="D18" s="7">
        <v>0.7</v>
      </c>
      <c r="E18" s="9">
        <v>0.7</v>
      </c>
      <c r="F18" s="491"/>
      <c r="G18" s="14" t="s">
        <v>108</v>
      </c>
      <c r="H18" t="s">
        <v>133</v>
      </c>
    </row>
    <row r="19" spans="2:8" x14ac:dyDescent="0.25">
      <c r="B19" s="1" t="s">
        <v>23</v>
      </c>
      <c r="C19" s="1" t="s">
        <v>15</v>
      </c>
      <c r="D19" s="7">
        <v>4.29</v>
      </c>
      <c r="E19" s="9">
        <v>0.8</v>
      </c>
      <c r="F19" s="16">
        <v>0.8</v>
      </c>
      <c r="G19" s="14" t="s">
        <v>110</v>
      </c>
      <c r="H19" t="s">
        <v>134</v>
      </c>
    </row>
    <row r="20" spans="2:8" x14ac:dyDescent="0.25">
      <c r="B20" s="1" t="s">
        <v>24</v>
      </c>
      <c r="C20" s="1" t="s">
        <v>5</v>
      </c>
      <c r="D20" s="7">
        <v>1.25</v>
      </c>
      <c r="E20" s="10">
        <v>0.82</v>
      </c>
      <c r="F20" s="15">
        <v>0.82</v>
      </c>
      <c r="G20" s="14" t="s">
        <v>114</v>
      </c>
      <c r="H20" t="s">
        <v>134</v>
      </c>
    </row>
    <row r="21" spans="2:8" x14ac:dyDescent="0.25">
      <c r="B21" s="1" t="s">
        <v>25</v>
      </c>
      <c r="C21" s="1" t="s">
        <v>5</v>
      </c>
      <c r="D21" s="7">
        <v>1.19</v>
      </c>
      <c r="E21" s="10">
        <v>1.1100000000000001</v>
      </c>
      <c r="F21" s="491">
        <v>2.2200000000000002</v>
      </c>
      <c r="G21" s="14" t="s">
        <v>115</v>
      </c>
      <c r="H21" t="s">
        <v>133</v>
      </c>
    </row>
    <row r="22" spans="2:8" x14ac:dyDescent="0.25">
      <c r="B22" s="1" t="s">
        <v>26</v>
      </c>
      <c r="C22" s="1" t="s">
        <v>7</v>
      </c>
      <c r="D22" s="7">
        <v>0.16</v>
      </c>
      <c r="E22" s="10">
        <v>0.16</v>
      </c>
      <c r="F22" s="491"/>
      <c r="G22" s="14" t="s">
        <v>115</v>
      </c>
      <c r="H22" t="s">
        <v>133</v>
      </c>
    </row>
    <row r="23" spans="2:8" x14ac:dyDescent="0.25">
      <c r="B23" s="1" t="s">
        <v>27</v>
      </c>
      <c r="C23" s="1" t="s">
        <v>5</v>
      </c>
      <c r="D23" s="7">
        <v>0.62</v>
      </c>
      <c r="E23" s="9">
        <v>0.6</v>
      </c>
      <c r="F23" s="491"/>
      <c r="G23" s="14" t="s">
        <v>115</v>
      </c>
      <c r="H23" t="s">
        <v>133</v>
      </c>
    </row>
    <row r="24" spans="2:8" x14ac:dyDescent="0.25">
      <c r="B24" s="1" t="s">
        <v>28</v>
      </c>
      <c r="C24" s="1" t="s">
        <v>7</v>
      </c>
      <c r="D24" s="7">
        <v>0.45</v>
      </c>
      <c r="E24" s="10">
        <v>0.35</v>
      </c>
      <c r="F24" s="491"/>
      <c r="G24" s="14" t="s">
        <v>115</v>
      </c>
      <c r="H24" t="s">
        <v>133</v>
      </c>
    </row>
    <row r="25" spans="2:8" x14ac:dyDescent="0.25">
      <c r="B25" s="1" t="s">
        <v>29</v>
      </c>
      <c r="C25" s="1" t="s">
        <v>7</v>
      </c>
      <c r="D25" s="7">
        <v>0.53</v>
      </c>
      <c r="E25" s="10">
        <v>0.53</v>
      </c>
      <c r="F25" s="17">
        <v>0.53</v>
      </c>
      <c r="G25" s="14" t="s">
        <v>116</v>
      </c>
      <c r="H25" t="s">
        <v>134</v>
      </c>
    </row>
    <row r="26" spans="2:8" x14ac:dyDescent="0.25">
      <c r="B26" s="1" t="s">
        <v>30</v>
      </c>
      <c r="C26" s="1" t="s">
        <v>7</v>
      </c>
      <c r="D26" s="7">
        <v>0.87</v>
      </c>
      <c r="E26" s="10">
        <v>0.87</v>
      </c>
      <c r="F26" s="17">
        <v>0.87</v>
      </c>
      <c r="G26" s="14" t="s">
        <v>116</v>
      </c>
      <c r="H26" t="s">
        <v>134</v>
      </c>
    </row>
    <row r="27" spans="2:8" x14ac:dyDescent="0.25">
      <c r="B27" s="1" t="s">
        <v>31</v>
      </c>
      <c r="C27" s="1" t="s">
        <v>7</v>
      </c>
      <c r="D27" s="7">
        <v>0.8</v>
      </c>
      <c r="E27" s="9">
        <v>0.8</v>
      </c>
      <c r="F27" s="18">
        <v>0.8</v>
      </c>
      <c r="G27" s="14" t="s">
        <v>116</v>
      </c>
      <c r="H27" t="s">
        <v>133</v>
      </c>
    </row>
    <row r="28" spans="2:8" x14ac:dyDescent="0.25">
      <c r="B28" s="1" t="s">
        <v>32</v>
      </c>
      <c r="C28" s="1" t="s">
        <v>5</v>
      </c>
      <c r="D28" s="7">
        <v>0.63</v>
      </c>
      <c r="E28" s="10">
        <v>0.53</v>
      </c>
      <c r="F28" s="493">
        <v>2.2999999999999998</v>
      </c>
      <c r="G28" s="14" t="s">
        <v>117</v>
      </c>
      <c r="H28" t="s">
        <v>134</v>
      </c>
    </row>
    <row r="29" spans="2:8" x14ac:dyDescent="0.25">
      <c r="B29" s="1" t="s">
        <v>33</v>
      </c>
      <c r="C29" s="1" t="s">
        <v>5</v>
      </c>
      <c r="D29" s="7">
        <v>1.57</v>
      </c>
      <c r="E29" s="9">
        <v>1.29</v>
      </c>
      <c r="F29" s="493"/>
      <c r="G29" s="14" t="s">
        <v>117</v>
      </c>
      <c r="H29" t="s">
        <v>134</v>
      </c>
    </row>
    <row r="30" spans="2:8" x14ac:dyDescent="0.25">
      <c r="B30" s="1" t="s">
        <v>34</v>
      </c>
      <c r="C30" s="1" t="s">
        <v>7</v>
      </c>
      <c r="D30" s="7">
        <v>0.18</v>
      </c>
      <c r="E30" s="10">
        <v>0.16</v>
      </c>
      <c r="F30" s="493"/>
      <c r="G30" s="14" t="s">
        <v>117</v>
      </c>
      <c r="H30" t="s">
        <v>134</v>
      </c>
    </row>
    <row r="31" spans="2:8" x14ac:dyDescent="0.25">
      <c r="B31" s="1" t="s">
        <v>35</v>
      </c>
      <c r="C31" s="1" t="s">
        <v>7</v>
      </c>
      <c r="D31" s="7">
        <v>0.12</v>
      </c>
      <c r="E31" s="10">
        <v>0.12</v>
      </c>
      <c r="F31" s="493"/>
      <c r="G31" s="14" t="s">
        <v>117</v>
      </c>
      <c r="H31" t="s">
        <v>134</v>
      </c>
    </row>
    <row r="32" spans="2:8" x14ac:dyDescent="0.25">
      <c r="B32" s="1" t="s">
        <v>36</v>
      </c>
      <c r="C32" s="1" t="s">
        <v>5</v>
      </c>
      <c r="D32" s="7">
        <v>0.28999999999999998</v>
      </c>
      <c r="E32" s="9">
        <v>0.2</v>
      </c>
      <c r="F32" s="493"/>
      <c r="G32" s="14" t="s">
        <v>117</v>
      </c>
      <c r="H32" t="s">
        <v>134</v>
      </c>
    </row>
    <row r="33" spans="2:8" x14ac:dyDescent="0.25">
      <c r="B33" s="1" t="s">
        <v>37</v>
      </c>
      <c r="C33" s="1" t="s">
        <v>7</v>
      </c>
      <c r="D33" s="7">
        <v>0.46</v>
      </c>
      <c r="E33" s="10">
        <v>0.46</v>
      </c>
      <c r="F33" s="491">
        <v>0.73</v>
      </c>
      <c r="G33" s="14" t="s">
        <v>118</v>
      </c>
      <c r="H33" t="s">
        <v>134</v>
      </c>
    </row>
    <row r="34" spans="2:8" x14ac:dyDescent="0.25">
      <c r="B34" s="1" t="s">
        <v>38</v>
      </c>
      <c r="C34" s="1" t="s">
        <v>7</v>
      </c>
      <c r="D34" s="7">
        <v>0.37</v>
      </c>
      <c r="E34" s="10">
        <v>0.27</v>
      </c>
      <c r="F34" s="491"/>
      <c r="G34" s="14" t="s">
        <v>118</v>
      </c>
      <c r="H34" t="s">
        <v>134</v>
      </c>
    </row>
    <row r="35" spans="2:8" x14ac:dyDescent="0.25">
      <c r="B35" s="1" t="s">
        <v>39</v>
      </c>
      <c r="C35" s="1" t="s">
        <v>7</v>
      </c>
      <c r="D35" s="7">
        <v>1.18</v>
      </c>
      <c r="E35" s="10">
        <v>1.1100000000000001</v>
      </c>
      <c r="F35" s="15">
        <v>1.1100000000000001</v>
      </c>
      <c r="G35" s="14" t="s">
        <v>119</v>
      </c>
      <c r="H35" t="s">
        <v>134</v>
      </c>
    </row>
    <row r="36" spans="2:8" x14ac:dyDescent="0.25">
      <c r="B36" s="1" t="s">
        <v>40</v>
      </c>
      <c r="C36" s="1" t="s">
        <v>15</v>
      </c>
      <c r="D36" s="7">
        <v>3.06</v>
      </c>
      <c r="E36" s="11">
        <v>3.06</v>
      </c>
      <c r="F36" s="17">
        <v>3.06</v>
      </c>
      <c r="G36" s="14" t="s">
        <v>120</v>
      </c>
      <c r="H36" t="s">
        <v>134</v>
      </c>
    </row>
    <row r="37" spans="2:8" x14ac:dyDescent="0.25">
      <c r="B37" s="1" t="s">
        <v>41</v>
      </c>
      <c r="C37" s="1" t="s">
        <v>15</v>
      </c>
      <c r="D37" s="7">
        <v>0.4995</v>
      </c>
      <c r="E37" s="10">
        <v>0.45</v>
      </c>
      <c r="F37" s="492">
        <v>5.64</v>
      </c>
      <c r="G37" s="14" t="s">
        <v>121</v>
      </c>
      <c r="H37" t="s">
        <v>134</v>
      </c>
    </row>
    <row r="38" spans="2:8" x14ac:dyDescent="0.25">
      <c r="B38" s="1" t="s">
        <v>42</v>
      </c>
      <c r="C38" s="1" t="s">
        <v>15</v>
      </c>
      <c r="D38" s="7">
        <v>0.50980000000000003</v>
      </c>
      <c r="E38" s="10">
        <v>0.42</v>
      </c>
      <c r="F38" s="492"/>
      <c r="G38" s="14" t="s">
        <v>121</v>
      </c>
      <c r="H38" t="s">
        <v>134</v>
      </c>
    </row>
    <row r="39" spans="2:8" x14ac:dyDescent="0.25">
      <c r="B39" s="1" t="s">
        <v>43</v>
      </c>
      <c r="C39" s="1" t="s">
        <v>5</v>
      </c>
      <c r="D39" s="7">
        <v>5.0599999999999996</v>
      </c>
      <c r="E39" s="10">
        <v>2.98</v>
      </c>
      <c r="F39" s="492"/>
      <c r="G39" s="14" t="s">
        <v>121</v>
      </c>
      <c r="H39" t="s">
        <v>134</v>
      </c>
    </row>
    <row r="40" spans="2:8" x14ac:dyDescent="0.25">
      <c r="B40" s="1" t="s">
        <v>44</v>
      </c>
      <c r="C40" s="1" t="s">
        <v>5</v>
      </c>
      <c r="D40" s="7">
        <v>0.32340000000000002</v>
      </c>
      <c r="E40" s="10">
        <v>0.32</v>
      </c>
      <c r="F40" s="492"/>
      <c r="G40" s="14" t="s">
        <v>121</v>
      </c>
      <c r="H40" t="s">
        <v>134</v>
      </c>
    </row>
    <row r="41" spans="2:8" x14ac:dyDescent="0.25">
      <c r="B41" s="1" t="s">
        <v>45</v>
      </c>
      <c r="C41" s="1" t="s">
        <v>5</v>
      </c>
      <c r="D41" s="7">
        <v>3.3365999999999998</v>
      </c>
      <c r="E41" s="10">
        <v>1.47</v>
      </c>
      <c r="F41" s="492"/>
      <c r="G41" s="14" t="s">
        <v>121</v>
      </c>
      <c r="H41" t="s">
        <v>134</v>
      </c>
    </row>
    <row r="42" spans="2:8" x14ac:dyDescent="0.25">
      <c r="B42" s="1" t="s">
        <v>46</v>
      </c>
      <c r="C42" s="1" t="s">
        <v>7</v>
      </c>
      <c r="D42" s="7">
        <v>0.41589999999999999</v>
      </c>
      <c r="E42" s="29">
        <v>0</v>
      </c>
      <c r="F42" s="491">
        <v>0.27</v>
      </c>
      <c r="G42" s="14" t="s">
        <v>121</v>
      </c>
      <c r="H42" t="s">
        <v>151</v>
      </c>
    </row>
    <row r="43" spans="2:8" x14ac:dyDescent="0.25">
      <c r="B43" s="1" t="s">
        <v>47</v>
      </c>
      <c r="C43" s="1" t="s">
        <v>15</v>
      </c>
      <c r="D43" s="7">
        <v>0.19489999999999999</v>
      </c>
      <c r="E43" s="9">
        <v>0.1</v>
      </c>
      <c r="F43" s="491"/>
      <c r="G43" s="14" t="s">
        <v>121</v>
      </c>
      <c r="H43" t="s">
        <v>151</v>
      </c>
    </row>
    <row r="44" spans="2:8" x14ac:dyDescent="0.25">
      <c r="B44" s="1" t="s">
        <v>48</v>
      </c>
      <c r="C44" s="1" t="s">
        <v>7</v>
      </c>
      <c r="D44" s="7">
        <v>0.18</v>
      </c>
      <c r="E44" s="29">
        <v>0</v>
      </c>
      <c r="F44" s="491"/>
      <c r="G44" s="14" t="s">
        <v>121</v>
      </c>
      <c r="H44" t="s">
        <v>151</v>
      </c>
    </row>
    <row r="45" spans="2:8" x14ac:dyDescent="0.25">
      <c r="B45" s="1" t="s">
        <v>49</v>
      </c>
      <c r="C45" s="1" t="s">
        <v>7</v>
      </c>
      <c r="D45" s="7">
        <v>0.35410000000000003</v>
      </c>
      <c r="E45" s="10">
        <v>0.17</v>
      </c>
      <c r="F45" s="491"/>
      <c r="G45" s="14" t="s">
        <v>121</v>
      </c>
      <c r="H45" t="s">
        <v>151</v>
      </c>
    </row>
    <row r="46" spans="2:8" x14ac:dyDescent="0.25">
      <c r="B46" s="1" t="s">
        <v>50</v>
      </c>
      <c r="C46" s="1" t="s">
        <v>15</v>
      </c>
      <c r="D46" s="7">
        <v>9.1877999999999993</v>
      </c>
      <c r="E46" s="10">
        <v>5.18</v>
      </c>
      <c r="F46" s="19">
        <v>5.18</v>
      </c>
      <c r="G46" s="14" t="s">
        <v>122</v>
      </c>
      <c r="H46" t="s">
        <v>134</v>
      </c>
    </row>
    <row r="47" spans="2:8" x14ac:dyDescent="0.25">
      <c r="B47" s="1" t="s">
        <v>51</v>
      </c>
      <c r="C47" s="1" t="s">
        <v>5</v>
      </c>
      <c r="D47" s="7">
        <v>1.23</v>
      </c>
      <c r="E47" s="12">
        <v>0.6</v>
      </c>
      <c r="F47" s="17">
        <v>0.6</v>
      </c>
      <c r="G47" s="14" t="s">
        <v>122</v>
      </c>
      <c r="H47" t="s">
        <v>134</v>
      </c>
    </row>
    <row r="48" spans="2:8" x14ac:dyDescent="0.25">
      <c r="B48" s="1" t="s">
        <v>52</v>
      </c>
      <c r="C48" s="1" t="s">
        <v>5</v>
      </c>
      <c r="D48" s="7">
        <v>0.75539999999999996</v>
      </c>
      <c r="E48" s="10">
        <v>0.76</v>
      </c>
      <c r="F48" s="19">
        <v>0.76</v>
      </c>
      <c r="G48" s="14" t="s">
        <v>122</v>
      </c>
      <c r="H48" t="s">
        <v>134</v>
      </c>
    </row>
    <row r="49" spans="2:8" x14ac:dyDescent="0.25">
      <c r="B49" s="1" t="s">
        <v>53</v>
      </c>
      <c r="C49" s="1" t="s">
        <v>5</v>
      </c>
      <c r="D49" s="7">
        <v>2.0167999999999999</v>
      </c>
      <c r="E49" s="9">
        <v>2</v>
      </c>
      <c r="F49" s="492">
        <v>2.68</v>
      </c>
      <c r="G49" s="14" t="s">
        <v>122</v>
      </c>
      <c r="H49" t="s">
        <v>134</v>
      </c>
    </row>
    <row r="50" spans="2:8" x14ac:dyDescent="0.25">
      <c r="B50" s="1" t="s">
        <v>54</v>
      </c>
      <c r="C50" s="1" t="s">
        <v>15</v>
      </c>
      <c r="D50" s="7">
        <v>0.71819999999999995</v>
      </c>
      <c r="E50" s="9">
        <v>0.68</v>
      </c>
      <c r="F50" s="492"/>
      <c r="G50" s="14" t="s">
        <v>122</v>
      </c>
      <c r="H50" t="s">
        <v>134</v>
      </c>
    </row>
    <row r="51" spans="2:8" x14ac:dyDescent="0.25">
      <c r="B51" s="1" t="s">
        <v>55</v>
      </c>
      <c r="C51" s="1" t="s">
        <v>15</v>
      </c>
      <c r="D51" s="7">
        <v>1.0661</v>
      </c>
      <c r="E51" s="10">
        <v>0.51</v>
      </c>
      <c r="F51" s="15">
        <v>0.51</v>
      </c>
      <c r="G51" s="14" t="s">
        <v>122</v>
      </c>
      <c r="H51" t="s">
        <v>134</v>
      </c>
    </row>
    <row r="52" spans="2:8" x14ac:dyDescent="0.25">
      <c r="B52" s="1" t="s">
        <v>56</v>
      </c>
      <c r="C52" s="1" t="s">
        <v>5</v>
      </c>
      <c r="D52" s="7">
        <v>0.24</v>
      </c>
      <c r="E52" s="10">
        <v>0.23</v>
      </c>
      <c r="F52" s="494">
        <v>0.33</v>
      </c>
      <c r="G52" s="14" t="s">
        <v>122</v>
      </c>
      <c r="H52" t="s">
        <v>134</v>
      </c>
    </row>
    <row r="53" spans="2:8" x14ac:dyDescent="0.25">
      <c r="B53" s="1" t="s">
        <v>57</v>
      </c>
      <c r="C53" s="1" t="s">
        <v>5</v>
      </c>
      <c r="D53" s="7">
        <v>0.19</v>
      </c>
      <c r="E53" s="9">
        <v>0.1</v>
      </c>
      <c r="F53" s="494"/>
      <c r="G53" s="14" t="s">
        <v>122</v>
      </c>
      <c r="H53" t="s">
        <v>134</v>
      </c>
    </row>
    <row r="54" spans="2:8" x14ac:dyDescent="0.25">
      <c r="B54" s="22" t="s">
        <v>58</v>
      </c>
      <c r="C54" s="22" t="s">
        <v>15</v>
      </c>
      <c r="D54" s="23">
        <v>0.28000000000000003</v>
      </c>
      <c r="E54" s="27">
        <v>0.1</v>
      </c>
      <c r="F54" s="28">
        <v>0.1</v>
      </c>
      <c r="G54" s="26" t="s">
        <v>123</v>
      </c>
      <c r="H54" t="s">
        <v>135</v>
      </c>
    </row>
    <row r="55" spans="2:8" x14ac:dyDescent="0.25">
      <c r="B55" s="1" t="s">
        <v>59</v>
      </c>
      <c r="C55" s="1" t="s">
        <v>5</v>
      </c>
      <c r="D55" s="7">
        <v>1.84</v>
      </c>
      <c r="E55" s="10">
        <v>1.36</v>
      </c>
      <c r="F55" s="491">
        <v>1.56</v>
      </c>
      <c r="G55" s="14" t="s">
        <v>124</v>
      </c>
      <c r="H55" t="s">
        <v>134</v>
      </c>
    </row>
    <row r="56" spans="2:8" x14ac:dyDescent="0.25">
      <c r="B56" s="1" t="s">
        <v>60</v>
      </c>
      <c r="C56" s="1" t="s">
        <v>7</v>
      </c>
      <c r="D56" s="7">
        <v>0.27</v>
      </c>
      <c r="E56" s="9">
        <v>0.2</v>
      </c>
      <c r="F56" s="491"/>
      <c r="G56" s="14" t="s">
        <v>124</v>
      </c>
      <c r="H56" t="s">
        <v>134</v>
      </c>
    </row>
    <row r="57" spans="2:8" x14ac:dyDescent="0.25">
      <c r="B57" s="1" t="s">
        <v>61</v>
      </c>
      <c r="C57" s="1" t="s">
        <v>15</v>
      </c>
      <c r="D57" s="7">
        <v>0.06</v>
      </c>
      <c r="E57" s="10">
        <v>0.06</v>
      </c>
      <c r="F57" s="492">
        <v>0.15</v>
      </c>
      <c r="G57" s="14" t="s">
        <v>126</v>
      </c>
      <c r="H57" t="s">
        <v>134</v>
      </c>
    </row>
    <row r="58" spans="2:8" x14ac:dyDescent="0.25">
      <c r="B58" s="1" t="s">
        <v>62</v>
      </c>
      <c r="C58" s="1" t="s">
        <v>15</v>
      </c>
      <c r="D58" s="7">
        <v>0.11</v>
      </c>
      <c r="E58" s="10">
        <v>0.09</v>
      </c>
      <c r="F58" s="492"/>
      <c r="G58" s="14" t="s">
        <v>127</v>
      </c>
      <c r="H58" t="s">
        <v>134</v>
      </c>
    </row>
    <row r="59" spans="2:8" x14ac:dyDescent="0.25">
      <c r="B59" s="1" t="s">
        <v>63</v>
      </c>
      <c r="C59" s="1" t="s">
        <v>5</v>
      </c>
      <c r="D59" s="7">
        <v>2</v>
      </c>
      <c r="E59" s="10">
        <v>0.88</v>
      </c>
      <c r="F59" s="491">
        <v>1.33</v>
      </c>
      <c r="G59" s="14" t="s">
        <v>129</v>
      </c>
      <c r="H59" t="s">
        <v>134</v>
      </c>
    </row>
    <row r="60" spans="2:8" x14ac:dyDescent="0.25">
      <c r="B60" s="1" t="s">
        <v>64</v>
      </c>
      <c r="C60" s="1" t="s">
        <v>7</v>
      </c>
      <c r="D60" s="7">
        <v>0.26</v>
      </c>
      <c r="E60" s="10">
        <v>0.26</v>
      </c>
      <c r="F60" s="491"/>
      <c r="G60" s="14" t="s">
        <v>129</v>
      </c>
      <c r="H60" t="s">
        <v>134</v>
      </c>
    </row>
    <row r="61" spans="2:8" x14ac:dyDescent="0.25">
      <c r="B61" s="1" t="s">
        <v>65</v>
      </c>
      <c r="C61" s="1" t="s">
        <v>5</v>
      </c>
      <c r="D61" s="7">
        <v>0.49</v>
      </c>
      <c r="E61" s="10">
        <v>0.19</v>
      </c>
      <c r="F61" s="491"/>
      <c r="G61" s="14" t="s">
        <v>129</v>
      </c>
      <c r="H61" t="s">
        <v>134</v>
      </c>
    </row>
    <row r="62" spans="2:8" x14ac:dyDescent="0.25">
      <c r="B62" s="1" t="s">
        <v>66</v>
      </c>
      <c r="C62" s="1" t="s">
        <v>5</v>
      </c>
      <c r="D62" s="7">
        <v>0.61</v>
      </c>
      <c r="E62" s="10">
        <v>0.55000000000000004</v>
      </c>
      <c r="F62" s="491">
        <v>1.55</v>
      </c>
      <c r="G62" s="14" t="s">
        <v>130</v>
      </c>
      <c r="H62" t="s">
        <v>134</v>
      </c>
    </row>
    <row r="63" spans="2:8" x14ac:dyDescent="0.25">
      <c r="B63" s="1" t="s">
        <v>67</v>
      </c>
      <c r="C63" s="1" t="s">
        <v>7</v>
      </c>
      <c r="D63" s="7">
        <v>1.07</v>
      </c>
      <c r="E63" s="9">
        <v>1</v>
      </c>
      <c r="F63" s="491"/>
      <c r="G63" s="14" t="s">
        <v>130</v>
      </c>
      <c r="H63" t="s">
        <v>134</v>
      </c>
    </row>
    <row r="64" spans="2:8" x14ac:dyDescent="0.25">
      <c r="B64" s="1" t="s">
        <v>68</v>
      </c>
      <c r="C64" s="1" t="s">
        <v>7</v>
      </c>
      <c r="D64" s="7">
        <v>1.54</v>
      </c>
      <c r="E64" s="10">
        <v>1.34</v>
      </c>
      <c r="F64" s="15">
        <v>1.34</v>
      </c>
      <c r="G64" s="14" t="s">
        <v>130</v>
      </c>
      <c r="H64" t="s">
        <v>134</v>
      </c>
    </row>
    <row r="65" spans="2:8" x14ac:dyDescent="0.25">
      <c r="B65" s="1" t="s">
        <v>69</v>
      </c>
      <c r="C65" s="1" t="s">
        <v>5</v>
      </c>
      <c r="D65" s="8">
        <v>1.7</v>
      </c>
      <c r="E65" s="13">
        <v>1.24</v>
      </c>
      <c r="F65" s="15">
        <v>1.24</v>
      </c>
      <c r="G65" s="14" t="s">
        <v>131</v>
      </c>
      <c r="H65" t="s">
        <v>134</v>
      </c>
    </row>
    <row r="66" spans="2:8" x14ac:dyDescent="0.25">
      <c r="B66" s="20" t="s">
        <v>70</v>
      </c>
      <c r="C66" s="20" t="s">
        <v>93</v>
      </c>
      <c r="D66" s="30">
        <v>0.15310000000000001</v>
      </c>
      <c r="E66" s="30">
        <v>0.15310000000000001</v>
      </c>
      <c r="F66" s="14"/>
      <c r="G66" s="14" t="s">
        <v>101</v>
      </c>
      <c r="H66" t="s">
        <v>136</v>
      </c>
    </row>
    <row r="67" spans="2:8" x14ac:dyDescent="0.25">
      <c r="B67" s="20" t="s">
        <v>71</v>
      </c>
      <c r="C67" s="20" t="s">
        <v>93</v>
      </c>
      <c r="D67" s="30">
        <v>0.1381</v>
      </c>
      <c r="E67" s="30">
        <v>0.1381</v>
      </c>
      <c r="F67" s="14"/>
      <c r="G67" s="14" t="s">
        <v>101</v>
      </c>
      <c r="H67" t="s">
        <v>136</v>
      </c>
    </row>
    <row r="68" spans="2:8" x14ac:dyDescent="0.25">
      <c r="B68" s="20" t="s">
        <v>72</v>
      </c>
      <c r="C68" s="20" t="s">
        <v>93</v>
      </c>
      <c r="D68" s="30">
        <v>0.58689999999999998</v>
      </c>
      <c r="E68" s="30">
        <v>0.58689999999999998</v>
      </c>
      <c r="F68" s="14"/>
      <c r="G68" s="14" t="s">
        <v>101</v>
      </c>
      <c r="H68" t="s">
        <v>136</v>
      </c>
    </row>
    <row r="69" spans="2:8" x14ac:dyDescent="0.25">
      <c r="B69" s="20" t="s">
        <v>73</v>
      </c>
      <c r="C69" s="20" t="s">
        <v>93</v>
      </c>
      <c r="D69" s="30">
        <v>0.22700000000000001</v>
      </c>
      <c r="E69" s="30">
        <v>0.22700000000000001</v>
      </c>
      <c r="F69" s="14"/>
      <c r="G69" s="14" t="s">
        <v>101</v>
      </c>
      <c r="H69" t="s">
        <v>136</v>
      </c>
    </row>
    <row r="70" spans="2:8" x14ac:dyDescent="0.25">
      <c r="B70" s="20" t="s">
        <v>74</v>
      </c>
      <c r="C70" s="20" t="s">
        <v>93</v>
      </c>
      <c r="D70" s="30">
        <v>8.5800000000000001E-2</v>
      </c>
      <c r="E70" s="30">
        <v>8.5800000000000001E-2</v>
      </c>
      <c r="F70" s="14"/>
      <c r="G70" s="14" t="s">
        <v>101</v>
      </c>
      <c r="H70" t="s">
        <v>136</v>
      </c>
    </row>
    <row r="71" spans="2:8" x14ac:dyDescent="0.25">
      <c r="B71" s="20" t="s">
        <v>75</v>
      </c>
      <c r="C71" s="20" t="s">
        <v>94</v>
      </c>
      <c r="D71" s="30">
        <v>1</v>
      </c>
      <c r="E71" s="30">
        <v>1</v>
      </c>
      <c r="F71" s="14"/>
      <c r="G71" s="14" t="s">
        <v>102</v>
      </c>
      <c r="H71" t="s">
        <v>136</v>
      </c>
    </row>
    <row r="72" spans="2:8" x14ac:dyDescent="0.25">
      <c r="B72" s="20" t="s">
        <v>76</v>
      </c>
      <c r="C72" s="20" t="s">
        <v>15</v>
      </c>
      <c r="D72" s="30">
        <v>0.38</v>
      </c>
      <c r="E72" s="30">
        <v>0.38</v>
      </c>
      <c r="F72" s="14"/>
      <c r="G72" s="14" t="s">
        <v>107</v>
      </c>
      <c r="H72" t="s">
        <v>136</v>
      </c>
    </row>
    <row r="73" spans="2:8" x14ac:dyDescent="0.25">
      <c r="B73" s="20" t="s">
        <v>77</v>
      </c>
      <c r="C73" s="20" t="s">
        <v>15</v>
      </c>
      <c r="D73" s="30">
        <v>0.28000000000000003</v>
      </c>
      <c r="E73" s="30">
        <v>0.28000000000000003</v>
      </c>
      <c r="F73" s="14"/>
      <c r="G73" s="14" t="s">
        <v>107</v>
      </c>
      <c r="H73" t="s">
        <v>136</v>
      </c>
    </row>
    <row r="74" spans="2:8" x14ac:dyDescent="0.25">
      <c r="B74" s="20" t="s">
        <v>78</v>
      </c>
      <c r="C74" s="20" t="s">
        <v>94</v>
      </c>
      <c r="D74" s="30">
        <v>0.30180000000000001</v>
      </c>
      <c r="E74" s="30">
        <v>0.30180000000000001</v>
      </c>
      <c r="F74" s="14"/>
      <c r="G74" s="14" t="s">
        <v>109</v>
      </c>
      <c r="H74" t="s">
        <v>136</v>
      </c>
    </row>
    <row r="75" spans="2:8" x14ac:dyDescent="0.25">
      <c r="B75" s="20" t="s">
        <v>79</v>
      </c>
      <c r="C75" s="20" t="s">
        <v>15</v>
      </c>
      <c r="D75" s="30">
        <v>0.57769999999999999</v>
      </c>
      <c r="E75" s="30">
        <v>0.57769999999999999</v>
      </c>
      <c r="F75" s="14"/>
      <c r="G75" s="14" t="s">
        <v>109</v>
      </c>
      <c r="H75" t="s">
        <v>136</v>
      </c>
    </row>
    <row r="76" spans="2:8" ht="14.45" x14ac:dyDescent="0.35">
      <c r="B76" s="20" t="s">
        <v>152</v>
      </c>
      <c r="C76" s="20" t="s">
        <v>7</v>
      </c>
      <c r="D76" s="30">
        <v>0.30580000000000002</v>
      </c>
      <c r="E76" s="30">
        <v>0.30580000000000002</v>
      </c>
      <c r="F76" s="14"/>
      <c r="G76" s="14" t="s">
        <v>109</v>
      </c>
    </row>
    <row r="77" spans="2:8" ht="14.45" x14ac:dyDescent="0.35">
      <c r="B77" s="20" t="s">
        <v>153</v>
      </c>
      <c r="C77" s="20" t="s">
        <v>5</v>
      </c>
      <c r="D77" s="30">
        <v>0.20760000000000001</v>
      </c>
      <c r="E77" s="30">
        <v>0.20760000000000001</v>
      </c>
      <c r="F77" s="14"/>
      <c r="G77" s="14" t="s">
        <v>109</v>
      </c>
    </row>
    <row r="78" spans="2:8" x14ac:dyDescent="0.25">
      <c r="B78" s="20" t="s">
        <v>154</v>
      </c>
      <c r="C78" s="20" t="s">
        <v>5</v>
      </c>
      <c r="D78" s="30">
        <v>0.60919999999999996</v>
      </c>
      <c r="E78" s="30">
        <v>0.60919999999999996</v>
      </c>
      <c r="F78" s="14"/>
      <c r="G78" s="14" t="s">
        <v>109</v>
      </c>
    </row>
    <row r="79" spans="2:8" x14ac:dyDescent="0.25">
      <c r="B79" s="20" t="s">
        <v>80</v>
      </c>
      <c r="C79" s="20" t="s">
        <v>93</v>
      </c>
      <c r="D79" s="30">
        <v>0.28999999999999998</v>
      </c>
      <c r="E79" s="30">
        <v>0.28999999999999998</v>
      </c>
      <c r="F79" s="14"/>
      <c r="G79" s="6" t="s">
        <v>111</v>
      </c>
      <c r="H79" t="s">
        <v>136</v>
      </c>
    </row>
    <row r="80" spans="2:8" x14ac:dyDescent="0.25">
      <c r="B80" s="20" t="s">
        <v>81</v>
      </c>
      <c r="C80" s="20" t="s">
        <v>95</v>
      </c>
      <c r="D80" s="30">
        <v>0.96960000000000002</v>
      </c>
      <c r="E80" s="30">
        <v>0.96960000000000002</v>
      </c>
      <c r="F80" s="14"/>
      <c r="G80" s="6" t="s">
        <v>111</v>
      </c>
      <c r="H80" t="s">
        <v>136</v>
      </c>
    </row>
    <row r="81" spans="2:8" x14ac:dyDescent="0.25">
      <c r="B81" s="20" t="s">
        <v>82</v>
      </c>
      <c r="C81" s="20" t="s">
        <v>93</v>
      </c>
      <c r="D81" s="30">
        <v>0.4</v>
      </c>
      <c r="E81" s="30">
        <v>0.4</v>
      </c>
      <c r="F81" s="14"/>
      <c r="G81" s="6" t="s">
        <v>111</v>
      </c>
      <c r="H81" t="s">
        <v>136</v>
      </c>
    </row>
    <row r="82" spans="2:8" x14ac:dyDescent="0.25">
      <c r="B82" s="20" t="s">
        <v>83</v>
      </c>
      <c r="C82" s="20" t="s">
        <v>95</v>
      </c>
      <c r="D82" s="30">
        <v>0.38279999999999997</v>
      </c>
      <c r="E82" s="30">
        <v>0.38279999999999997</v>
      </c>
      <c r="F82" s="14"/>
      <c r="G82" s="6" t="s">
        <v>111</v>
      </c>
      <c r="H82" t="s">
        <v>136</v>
      </c>
    </row>
    <row r="83" spans="2:8" x14ac:dyDescent="0.25">
      <c r="B83" s="20" t="s">
        <v>84</v>
      </c>
      <c r="C83" s="20" t="s">
        <v>95</v>
      </c>
      <c r="D83" s="30">
        <v>0.17</v>
      </c>
      <c r="E83" s="30">
        <v>0.17</v>
      </c>
      <c r="F83" s="14"/>
      <c r="G83" s="6" t="s">
        <v>111</v>
      </c>
      <c r="H83" t="s">
        <v>136</v>
      </c>
    </row>
    <row r="84" spans="2:8" x14ac:dyDescent="0.25">
      <c r="B84" s="20" t="s">
        <v>85</v>
      </c>
      <c r="C84" s="20" t="s">
        <v>94</v>
      </c>
      <c r="D84" s="30">
        <v>1.89</v>
      </c>
      <c r="E84" s="30">
        <v>1.89</v>
      </c>
      <c r="F84" s="14"/>
      <c r="G84" s="6" t="s">
        <v>112</v>
      </c>
      <c r="H84" t="s">
        <v>136</v>
      </c>
    </row>
    <row r="85" spans="2:8" x14ac:dyDescent="0.25">
      <c r="B85" s="20" t="s">
        <v>86</v>
      </c>
      <c r="C85" s="20" t="s">
        <v>93</v>
      </c>
      <c r="D85" s="30">
        <v>0.31</v>
      </c>
      <c r="E85" s="30">
        <v>0.31</v>
      </c>
      <c r="F85" s="14"/>
      <c r="G85" s="6" t="s">
        <v>112</v>
      </c>
      <c r="H85" t="s">
        <v>136</v>
      </c>
    </row>
    <row r="86" spans="2:8" x14ac:dyDescent="0.25">
      <c r="B86" s="20" t="s">
        <v>87</v>
      </c>
      <c r="C86" s="20" t="s">
        <v>94</v>
      </c>
      <c r="D86" s="30">
        <v>1.3307</v>
      </c>
      <c r="E86" s="30">
        <v>1.3307</v>
      </c>
      <c r="F86" s="14"/>
      <c r="G86" s="6" t="s">
        <v>113</v>
      </c>
      <c r="H86" t="s">
        <v>136</v>
      </c>
    </row>
    <row r="87" spans="2:8" x14ac:dyDescent="0.25">
      <c r="B87" s="21" t="s">
        <v>88</v>
      </c>
      <c r="C87" s="21" t="s">
        <v>95</v>
      </c>
      <c r="D87" s="31">
        <v>0.66</v>
      </c>
      <c r="E87" s="31">
        <v>0.66</v>
      </c>
      <c r="F87" s="14">
        <v>0.66</v>
      </c>
      <c r="G87" s="14" t="s">
        <v>116</v>
      </c>
      <c r="H87" t="s">
        <v>134</v>
      </c>
    </row>
    <row r="88" spans="2:8" x14ac:dyDescent="0.25">
      <c r="B88" s="20" t="s">
        <v>89</v>
      </c>
      <c r="C88" s="20" t="s">
        <v>94</v>
      </c>
      <c r="D88" s="30">
        <v>1.39</v>
      </c>
      <c r="E88" s="30">
        <v>1.39</v>
      </c>
      <c r="F88" s="14"/>
      <c r="G88" s="14" t="s">
        <v>125</v>
      </c>
      <c r="H88" t="s">
        <v>136</v>
      </c>
    </row>
    <row r="89" spans="2:8" x14ac:dyDescent="0.25">
      <c r="B89" s="20" t="s">
        <v>90</v>
      </c>
      <c r="C89" s="20" t="s">
        <v>94</v>
      </c>
      <c r="D89" s="30">
        <v>1.34</v>
      </c>
      <c r="E89" s="30">
        <v>1.34</v>
      </c>
      <c r="F89" s="14"/>
      <c r="G89" s="14" t="s">
        <v>125</v>
      </c>
      <c r="H89" t="s">
        <v>136</v>
      </c>
    </row>
    <row r="90" spans="2:8" x14ac:dyDescent="0.25">
      <c r="B90" s="20" t="s">
        <v>91</v>
      </c>
      <c r="C90" s="20" t="s">
        <v>95</v>
      </c>
      <c r="D90" s="30">
        <v>0.11</v>
      </c>
      <c r="E90" s="30">
        <v>0.11</v>
      </c>
      <c r="F90" s="14"/>
      <c r="G90" s="14" t="s">
        <v>128</v>
      </c>
      <c r="H90" t="s">
        <v>136</v>
      </c>
    </row>
    <row r="91" spans="2:8" x14ac:dyDescent="0.25">
      <c r="B91" s="20" t="s">
        <v>92</v>
      </c>
      <c r="C91" s="20" t="s">
        <v>95</v>
      </c>
      <c r="D91" s="30">
        <v>0.76060000000000005</v>
      </c>
      <c r="E91" s="30">
        <v>0.76060000000000005</v>
      </c>
      <c r="F91" s="14"/>
      <c r="G91" s="14" t="s">
        <v>128</v>
      </c>
      <c r="H91" t="s">
        <v>136</v>
      </c>
    </row>
    <row r="92" spans="2:8" x14ac:dyDescent="0.25">
      <c r="D92" s="5">
        <f>SUBTOTAL(9,D3:D91)</f>
        <v>94.864699999999999</v>
      </c>
      <c r="E92" s="5">
        <f>SUBTOTAL(9,E3:E91)</f>
        <v>71.586700000000008</v>
      </c>
    </row>
  </sheetData>
  <autoFilter ref="B2:H91"/>
  <mergeCells count="16">
    <mergeCell ref="F21:F24"/>
    <mergeCell ref="F3:F4"/>
    <mergeCell ref="F5:F6"/>
    <mergeCell ref="F9:F11"/>
    <mergeCell ref="F14:F15"/>
    <mergeCell ref="F16:F18"/>
    <mergeCell ref="F55:F56"/>
    <mergeCell ref="F57:F58"/>
    <mergeCell ref="F59:F61"/>
    <mergeCell ref="F62:F63"/>
    <mergeCell ref="F28:F32"/>
    <mergeCell ref="F33:F34"/>
    <mergeCell ref="F37:F41"/>
    <mergeCell ref="F42:F45"/>
    <mergeCell ref="F49:F50"/>
    <mergeCell ref="F52:F53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workbookViewId="0">
      <selection activeCell="N36" sqref="N36"/>
    </sheetView>
  </sheetViews>
  <sheetFormatPr defaultColWidth="20.140625" defaultRowHeight="15" x14ac:dyDescent="0.25"/>
  <cols>
    <col min="1" max="1" width="16.5703125" customWidth="1"/>
    <col min="2" max="2" width="21.85546875" customWidth="1"/>
    <col min="3" max="3" width="6.42578125" customWidth="1"/>
    <col min="4" max="4" width="9" hidden="1" customWidth="1"/>
    <col min="5" max="5" width="9.140625" hidden="1" customWidth="1"/>
    <col min="6" max="6" width="21.7109375" customWidth="1"/>
    <col min="7" max="7" width="10.28515625" hidden="1" customWidth="1"/>
    <col min="8" max="8" width="11.28515625" customWidth="1"/>
    <col min="9" max="9" width="9.140625" customWidth="1"/>
    <col min="10" max="10" width="13.28515625" customWidth="1"/>
    <col min="11" max="12" width="0" hidden="1" customWidth="1"/>
    <col min="13" max="13" width="11" customWidth="1"/>
    <col min="14" max="14" width="8.140625" customWidth="1"/>
  </cols>
  <sheetData>
    <row r="1" spans="1:14" s="285" customFormat="1" ht="15.75" x14ac:dyDescent="0.25">
      <c r="A1" s="285" t="s">
        <v>380</v>
      </c>
      <c r="M1" s="285" t="s">
        <v>379</v>
      </c>
    </row>
    <row r="2" spans="1:14" thickBot="1" x14ac:dyDescent="0.35">
      <c r="B2" s="5"/>
      <c r="C2" s="5"/>
      <c r="D2" s="5"/>
      <c r="E2" s="5"/>
      <c r="F2" s="5"/>
    </row>
    <row r="3" spans="1:14" ht="30.6" customHeight="1" thickBot="1" x14ac:dyDescent="0.3">
      <c r="A3" s="281" t="s">
        <v>299</v>
      </c>
      <c r="B3" s="282" t="s">
        <v>369</v>
      </c>
      <c r="C3" s="282" t="s">
        <v>1</v>
      </c>
      <c r="D3" s="282" t="s">
        <v>2</v>
      </c>
      <c r="E3" s="282" t="s">
        <v>3</v>
      </c>
      <c r="F3" s="282" t="s">
        <v>96</v>
      </c>
      <c r="G3" s="282" t="s">
        <v>158</v>
      </c>
      <c r="H3" s="282" t="s">
        <v>159</v>
      </c>
      <c r="I3" s="282" t="s">
        <v>160</v>
      </c>
      <c r="J3" s="282" t="s">
        <v>275</v>
      </c>
      <c r="K3" s="283"/>
      <c r="L3" s="283"/>
      <c r="M3" s="282" t="s">
        <v>373</v>
      </c>
      <c r="N3" s="284" t="s">
        <v>378</v>
      </c>
    </row>
    <row r="4" spans="1:14" ht="14.45" customHeight="1" x14ac:dyDescent="0.25">
      <c r="A4" s="272" t="s">
        <v>291</v>
      </c>
      <c r="B4" s="273" t="s">
        <v>4</v>
      </c>
      <c r="C4" s="70" t="s">
        <v>5</v>
      </c>
      <c r="D4" s="274">
        <v>9.1499999999999998E-2</v>
      </c>
      <c r="E4" s="275" t="e">
        <f>SUM(I4+#REF!)</f>
        <v>#REF!</v>
      </c>
      <c r="F4" s="276" t="s">
        <v>97</v>
      </c>
      <c r="G4" s="277" t="s">
        <v>188</v>
      </c>
      <c r="H4" s="278" t="s">
        <v>164</v>
      </c>
      <c r="I4" s="279">
        <v>0.03</v>
      </c>
      <c r="J4" s="521">
        <v>0.72</v>
      </c>
      <c r="K4" s="159">
        <f>SUM(I4:I5)</f>
        <v>0.72</v>
      </c>
      <c r="L4" t="s">
        <v>189</v>
      </c>
      <c r="M4" s="280" t="s">
        <v>374</v>
      </c>
    </row>
    <row r="5" spans="1:14" ht="14.45" customHeight="1" x14ac:dyDescent="0.25">
      <c r="A5" s="41" t="s">
        <v>291</v>
      </c>
      <c r="B5" s="177" t="s">
        <v>6</v>
      </c>
      <c r="C5" s="1" t="s">
        <v>7</v>
      </c>
      <c r="D5" s="108">
        <v>0.74370000000000003</v>
      </c>
      <c r="E5" s="109" t="e">
        <f>SUM(I5+#REF!)</f>
        <v>#REF!</v>
      </c>
      <c r="F5" s="192" t="s">
        <v>98</v>
      </c>
      <c r="G5" s="111" t="s">
        <v>188</v>
      </c>
      <c r="H5" s="114" t="s">
        <v>164</v>
      </c>
      <c r="I5" s="183">
        <v>0.69</v>
      </c>
      <c r="J5" s="520"/>
      <c r="M5" s="256" t="s">
        <v>374</v>
      </c>
    </row>
    <row r="6" spans="1:14" ht="14.45" customHeight="1" x14ac:dyDescent="0.25">
      <c r="A6" s="41" t="s">
        <v>291</v>
      </c>
      <c r="B6" s="177" t="s">
        <v>8</v>
      </c>
      <c r="C6" s="1" t="s">
        <v>5</v>
      </c>
      <c r="D6" s="108">
        <v>0.39960000000000001</v>
      </c>
      <c r="E6" s="116" t="e">
        <f>SUM(I6+#REF!)</f>
        <v>#REF!</v>
      </c>
      <c r="F6" s="192" t="s">
        <v>98</v>
      </c>
      <c r="G6" s="111" t="s">
        <v>188</v>
      </c>
      <c r="H6" s="114" t="s">
        <v>190</v>
      </c>
      <c r="I6" s="185">
        <v>0.26</v>
      </c>
      <c r="J6" s="520">
        <v>0.88</v>
      </c>
      <c r="K6" s="159">
        <f>SUM(I6:I7)</f>
        <v>0.88</v>
      </c>
      <c r="L6" t="s">
        <v>191</v>
      </c>
      <c r="M6" s="256" t="s">
        <v>374</v>
      </c>
    </row>
    <row r="7" spans="1:14" ht="14.45" customHeight="1" x14ac:dyDescent="0.25">
      <c r="A7" s="41" t="s">
        <v>291</v>
      </c>
      <c r="B7" s="177" t="s">
        <v>9</v>
      </c>
      <c r="C7" s="1" t="s">
        <v>5</v>
      </c>
      <c r="D7" s="108">
        <v>0.83</v>
      </c>
      <c r="E7" s="116" t="e">
        <f>SUM(I7+#REF!)</f>
        <v>#REF!</v>
      </c>
      <c r="F7" s="192" t="s">
        <v>98</v>
      </c>
      <c r="G7" s="111" t="s">
        <v>188</v>
      </c>
      <c r="H7" s="114" t="s">
        <v>190</v>
      </c>
      <c r="I7" s="183">
        <v>0.62</v>
      </c>
      <c r="J7" s="520"/>
      <c r="M7" s="256" t="s">
        <v>374</v>
      </c>
    </row>
    <row r="8" spans="1:14" ht="15" customHeight="1" thickBot="1" x14ac:dyDescent="0.3">
      <c r="A8" s="43" t="s">
        <v>291</v>
      </c>
      <c r="B8" s="205" t="s">
        <v>10</v>
      </c>
      <c r="C8" s="76" t="s">
        <v>5</v>
      </c>
      <c r="D8" s="206">
        <v>0.76</v>
      </c>
      <c r="E8" s="207" t="e">
        <f>SUM(I8+#REF!)</f>
        <v>#REF!</v>
      </c>
      <c r="F8" s="208" t="s">
        <v>99</v>
      </c>
      <c r="G8" s="209" t="s">
        <v>188</v>
      </c>
      <c r="H8" s="210" t="s">
        <v>192</v>
      </c>
      <c r="I8" s="191">
        <v>0.39</v>
      </c>
      <c r="J8" s="267">
        <v>0.39</v>
      </c>
      <c r="K8" s="159">
        <f>SUM(I8)</f>
        <v>0.39</v>
      </c>
      <c r="L8" t="s">
        <v>93</v>
      </c>
      <c r="M8" s="257" t="s">
        <v>374</v>
      </c>
    </row>
    <row r="9" spans="1:14" ht="15" customHeight="1" thickBot="1" x14ac:dyDescent="0.4">
      <c r="A9" s="39" t="s">
        <v>292</v>
      </c>
      <c r="B9" s="200" t="s">
        <v>199</v>
      </c>
      <c r="C9" s="71" t="s">
        <v>7</v>
      </c>
      <c r="D9" s="81">
        <v>1.34</v>
      </c>
      <c r="E9" s="82" t="e">
        <f>SUM(I9+#REF!)</f>
        <v>#REF!</v>
      </c>
      <c r="F9" s="203" t="s">
        <v>100</v>
      </c>
      <c r="G9" s="75" t="s">
        <v>200</v>
      </c>
      <c r="H9" s="39" t="s">
        <v>167</v>
      </c>
      <c r="I9" s="190">
        <v>1.34</v>
      </c>
      <c r="J9" s="268">
        <v>1.1000000000000001</v>
      </c>
      <c r="K9" s="159">
        <f>SUM(I9)</f>
        <v>1.34</v>
      </c>
      <c r="L9" t="s">
        <v>201</v>
      </c>
      <c r="M9" s="255" t="s">
        <v>370</v>
      </c>
      <c r="N9" s="259">
        <v>0.24</v>
      </c>
    </row>
    <row r="10" spans="1:14" ht="14.45" customHeight="1" x14ac:dyDescent="0.25">
      <c r="A10" s="41" t="s">
        <v>292</v>
      </c>
      <c r="B10" s="178" t="s">
        <v>70</v>
      </c>
      <c r="C10" s="20" t="s">
        <v>7</v>
      </c>
      <c r="D10" s="48">
        <v>0.15310000000000001</v>
      </c>
      <c r="E10" s="53" t="e">
        <f>SUM(I10+#REF!)</f>
        <v>#REF!</v>
      </c>
      <c r="F10" s="192" t="s">
        <v>101</v>
      </c>
      <c r="G10" s="45" t="s">
        <v>193</v>
      </c>
      <c r="H10" s="41" t="s">
        <v>194</v>
      </c>
      <c r="I10" s="183">
        <v>0.15</v>
      </c>
      <c r="J10" s="520">
        <v>1.19</v>
      </c>
      <c r="K10" s="163">
        <f>SUM(I10:I14)</f>
        <v>1.19</v>
      </c>
      <c r="L10" t="s">
        <v>195</v>
      </c>
      <c r="M10" s="256" t="s">
        <v>374</v>
      </c>
    </row>
    <row r="11" spans="1:14" ht="14.45" customHeight="1" x14ac:dyDescent="0.25">
      <c r="A11" s="41" t="s">
        <v>292</v>
      </c>
      <c r="B11" s="178" t="s">
        <v>71</v>
      </c>
      <c r="C11" s="20" t="s">
        <v>7</v>
      </c>
      <c r="D11" s="48">
        <v>0.15</v>
      </c>
      <c r="E11" s="53" t="e">
        <f>SUM(I11+#REF!)</f>
        <v>#REF!</v>
      </c>
      <c r="F11" s="192" t="s">
        <v>101</v>
      </c>
      <c r="G11" s="45" t="s">
        <v>193</v>
      </c>
      <c r="H11" s="41" t="s">
        <v>194</v>
      </c>
      <c r="I11" s="183">
        <v>0.15</v>
      </c>
      <c r="J11" s="520"/>
      <c r="M11" s="256" t="s">
        <v>374</v>
      </c>
    </row>
    <row r="12" spans="1:14" ht="14.45" customHeight="1" x14ac:dyDescent="0.25">
      <c r="A12" s="41" t="s">
        <v>292</v>
      </c>
      <c r="B12" s="178" t="s">
        <v>72</v>
      </c>
      <c r="C12" s="20" t="s">
        <v>7</v>
      </c>
      <c r="D12" s="48">
        <v>0.55000000000000004</v>
      </c>
      <c r="E12" s="53" t="e">
        <f>SUM(I12+#REF!)</f>
        <v>#REF!</v>
      </c>
      <c r="F12" s="192" t="s">
        <v>101</v>
      </c>
      <c r="G12" s="45" t="s">
        <v>193</v>
      </c>
      <c r="H12" s="41" t="s">
        <v>194</v>
      </c>
      <c r="I12" s="183">
        <v>0.55000000000000004</v>
      </c>
      <c r="J12" s="520"/>
      <c r="M12" s="256" t="s">
        <v>374</v>
      </c>
    </row>
    <row r="13" spans="1:14" ht="14.45" customHeight="1" x14ac:dyDescent="0.25">
      <c r="A13" s="41" t="s">
        <v>292</v>
      </c>
      <c r="B13" s="178" t="s">
        <v>73</v>
      </c>
      <c r="C13" s="20" t="s">
        <v>7</v>
      </c>
      <c r="D13" s="48">
        <v>0.22</v>
      </c>
      <c r="E13" s="53" t="e">
        <f>SUM(I13+#REF!)</f>
        <v>#REF!</v>
      </c>
      <c r="F13" s="192" t="s">
        <v>101</v>
      </c>
      <c r="G13" s="45" t="s">
        <v>193</v>
      </c>
      <c r="H13" s="41" t="s">
        <v>194</v>
      </c>
      <c r="I13" s="183">
        <v>0.22</v>
      </c>
      <c r="J13" s="520"/>
      <c r="M13" s="256" t="s">
        <v>374</v>
      </c>
    </row>
    <row r="14" spans="1:14" ht="14.45" customHeight="1" x14ac:dyDescent="0.25">
      <c r="A14" s="41" t="s">
        <v>292</v>
      </c>
      <c r="B14" s="178" t="s">
        <v>74</v>
      </c>
      <c r="C14" s="20" t="s">
        <v>7</v>
      </c>
      <c r="D14" s="48">
        <v>0.12</v>
      </c>
      <c r="E14" s="53" t="e">
        <f>SUM(I14+#REF!)</f>
        <v>#REF!</v>
      </c>
      <c r="F14" s="192" t="s">
        <v>101</v>
      </c>
      <c r="G14" s="45" t="s">
        <v>193</v>
      </c>
      <c r="H14" s="41" t="s">
        <v>194</v>
      </c>
      <c r="I14" s="183">
        <v>0.12</v>
      </c>
      <c r="J14" s="520"/>
      <c r="M14" s="256" t="s">
        <v>374</v>
      </c>
    </row>
    <row r="15" spans="1:14" ht="14.45" customHeight="1" x14ac:dyDescent="0.25">
      <c r="A15" s="41" t="s">
        <v>292</v>
      </c>
      <c r="B15" s="178" t="s">
        <v>196</v>
      </c>
      <c r="C15" s="20" t="s">
        <v>5</v>
      </c>
      <c r="D15" s="48">
        <v>3.29</v>
      </c>
      <c r="E15" s="32" t="e">
        <f>SUM(I15+#REF!)</f>
        <v>#REF!</v>
      </c>
      <c r="F15" s="192" t="s">
        <v>102</v>
      </c>
      <c r="G15" s="45" t="s">
        <v>193</v>
      </c>
      <c r="H15" s="41" t="s">
        <v>197</v>
      </c>
      <c r="I15" s="185">
        <v>1</v>
      </c>
      <c r="J15" s="265">
        <v>1</v>
      </c>
      <c r="K15" s="160">
        <v>1</v>
      </c>
      <c r="L15" t="s">
        <v>198</v>
      </c>
      <c r="M15" s="256" t="s">
        <v>374</v>
      </c>
    </row>
    <row r="16" spans="1:14" ht="15" customHeight="1" thickBot="1" x14ac:dyDescent="0.3">
      <c r="A16" s="43" t="s">
        <v>292</v>
      </c>
      <c r="B16" s="216" t="s">
        <v>303</v>
      </c>
      <c r="C16" s="83" t="s">
        <v>15</v>
      </c>
      <c r="D16" s="217">
        <v>1.33</v>
      </c>
      <c r="E16" s="218" t="e">
        <f>SUM(I16+#REF!)</f>
        <v>#REF!</v>
      </c>
      <c r="F16" s="208" t="s">
        <v>353</v>
      </c>
      <c r="G16" s="80" t="s">
        <v>193</v>
      </c>
      <c r="H16" s="43" t="s">
        <v>354</v>
      </c>
      <c r="I16" s="219">
        <v>1.27</v>
      </c>
      <c r="J16" s="264">
        <v>1.27</v>
      </c>
      <c r="K16" s="160">
        <v>1.27</v>
      </c>
      <c r="L16" t="s">
        <v>355</v>
      </c>
      <c r="M16" s="257" t="s">
        <v>374</v>
      </c>
    </row>
    <row r="17" spans="1:14" ht="15" customHeight="1" thickBot="1" x14ac:dyDescent="0.3">
      <c r="A17" s="39" t="s">
        <v>293</v>
      </c>
      <c r="B17" s="221" t="s">
        <v>12</v>
      </c>
      <c r="C17" s="87" t="s">
        <v>7</v>
      </c>
      <c r="D17" s="222">
        <v>1.88</v>
      </c>
      <c r="E17" s="202" t="e">
        <f>SUM(I17+#REF!)</f>
        <v>#REF!</v>
      </c>
      <c r="F17" s="203" t="s">
        <v>103</v>
      </c>
      <c r="G17" s="204" t="s">
        <v>200</v>
      </c>
      <c r="H17" s="112" t="s">
        <v>207</v>
      </c>
      <c r="I17" s="190">
        <v>1.73</v>
      </c>
      <c r="J17" s="266">
        <v>1.42</v>
      </c>
      <c r="K17" s="159">
        <f>SUM(I17)</f>
        <v>1.73</v>
      </c>
      <c r="L17" t="s">
        <v>209</v>
      </c>
      <c r="M17" s="255" t="s">
        <v>370</v>
      </c>
      <c r="N17" s="259">
        <v>0.31</v>
      </c>
    </row>
    <row r="18" spans="1:14" ht="14.45" customHeight="1" x14ac:dyDescent="0.25">
      <c r="A18" s="41" t="s">
        <v>293</v>
      </c>
      <c r="B18" s="179" t="s">
        <v>13</v>
      </c>
      <c r="C18" s="2" t="s">
        <v>7</v>
      </c>
      <c r="D18" s="119">
        <v>7.24</v>
      </c>
      <c r="E18" s="109" t="e">
        <f>SUM(I18+#REF!)</f>
        <v>#REF!</v>
      </c>
      <c r="F18" s="192" t="s">
        <v>104</v>
      </c>
      <c r="G18" s="111" t="s">
        <v>200</v>
      </c>
      <c r="H18" s="114" t="s">
        <v>206</v>
      </c>
      <c r="I18" s="183">
        <v>6.22</v>
      </c>
      <c r="J18" s="522">
        <v>6.06</v>
      </c>
      <c r="K18" s="160" t="e">
        <f>SUM(I18+I19+#REF!)</f>
        <v>#REF!</v>
      </c>
      <c r="L18" t="s">
        <v>204</v>
      </c>
      <c r="M18" s="256" t="s">
        <v>370</v>
      </c>
      <c r="N18" s="260">
        <v>1.1499999999999999</v>
      </c>
    </row>
    <row r="19" spans="1:14" ht="15" customHeight="1" thickBot="1" x14ac:dyDescent="0.3">
      <c r="A19" s="41" t="s">
        <v>293</v>
      </c>
      <c r="B19" s="179" t="s">
        <v>205</v>
      </c>
      <c r="C19" s="2" t="s">
        <v>15</v>
      </c>
      <c r="D19" s="119">
        <v>0.49</v>
      </c>
      <c r="E19" s="109" t="e">
        <f>SUM(I19+#REF!)</f>
        <v>#REF!</v>
      </c>
      <c r="F19" s="192" t="s">
        <v>104</v>
      </c>
      <c r="G19" s="111" t="s">
        <v>200</v>
      </c>
      <c r="H19" s="114" t="s">
        <v>206</v>
      </c>
      <c r="I19" s="185">
        <v>0.4</v>
      </c>
      <c r="J19" s="522"/>
      <c r="M19" s="256" t="s">
        <v>370</v>
      </c>
      <c r="N19" s="261"/>
    </row>
    <row r="20" spans="1:14" ht="15" customHeight="1" thickBot="1" x14ac:dyDescent="0.3">
      <c r="A20" s="41" t="s">
        <v>293</v>
      </c>
      <c r="B20" s="180" t="s">
        <v>16</v>
      </c>
      <c r="C20" s="3" t="s">
        <v>15</v>
      </c>
      <c r="D20" s="119">
        <v>3.68</v>
      </c>
      <c r="E20" s="116" t="e">
        <f>SUM(I20+#REF!)</f>
        <v>#REF!</v>
      </c>
      <c r="F20" s="192" t="s">
        <v>105</v>
      </c>
      <c r="G20" s="111" t="s">
        <v>200</v>
      </c>
      <c r="H20" s="114" t="s">
        <v>210</v>
      </c>
      <c r="I20" s="183">
        <v>2.04</v>
      </c>
      <c r="J20" s="265">
        <v>1.69</v>
      </c>
      <c r="K20" s="159">
        <f>SUM(I20)</f>
        <v>2.04</v>
      </c>
      <c r="L20" t="s">
        <v>211</v>
      </c>
      <c r="M20" s="256" t="s">
        <v>370</v>
      </c>
      <c r="N20" s="259">
        <v>0.35</v>
      </c>
    </row>
    <row r="21" spans="1:14" ht="15" customHeight="1" thickBot="1" x14ac:dyDescent="0.3">
      <c r="A21" s="43" t="s">
        <v>293</v>
      </c>
      <c r="B21" s="223" t="s">
        <v>304</v>
      </c>
      <c r="C21" s="88" t="s">
        <v>7</v>
      </c>
      <c r="D21" s="224">
        <v>2.12</v>
      </c>
      <c r="E21" s="225">
        <v>2.12</v>
      </c>
      <c r="F21" s="208" t="s">
        <v>305</v>
      </c>
      <c r="G21" s="209" t="s">
        <v>193</v>
      </c>
      <c r="H21" s="210" t="s">
        <v>341</v>
      </c>
      <c r="I21" s="191">
        <v>2.12</v>
      </c>
      <c r="J21" s="267">
        <v>2.12</v>
      </c>
      <c r="K21" s="159">
        <v>2.12</v>
      </c>
      <c r="L21" t="s">
        <v>342</v>
      </c>
      <c r="M21" s="257" t="s">
        <v>374</v>
      </c>
    </row>
    <row r="22" spans="1:14" ht="14.45" customHeight="1" x14ac:dyDescent="0.25">
      <c r="A22" s="39" t="s">
        <v>372</v>
      </c>
      <c r="B22" s="226" t="s">
        <v>306</v>
      </c>
      <c r="C22" s="227" t="s">
        <v>5</v>
      </c>
      <c r="D22" s="228">
        <v>0.97</v>
      </c>
      <c r="E22" s="229">
        <f>I22</f>
        <v>0.9</v>
      </c>
      <c r="F22" s="203" t="s">
        <v>310</v>
      </c>
      <c r="G22" s="230" t="s">
        <v>193</v>
      </c>
      <c r="H22" s="231" t="s">
        <v>343</v>
      </c>
      <c r="I22" s="232">
        <v>0.9</v>
      </c>
      <c r="J22" s="519">
        <v>1.26</v>
      </c>
      <c r="K22" s="159">
        <f>SUM(I22:I25)</f>
        <v>1.2600000000000002</v>
      </c>
      <c r="L22" t="s">
        <v>344</v>
      </c>
      <c r="M22" s="255" t="s">
        <v>374</v>
      </c>
    </row>
    <row r="23" spans="1:14" ht="14.45" customHeight="1" x14ac:dyDescent="0.25">
      <c r="A23" s="41" t="s">
        <v>372</v>
      </c>
      <c r="B23" s="180" t="s">
        <v>307</v>
      </c>
      <c r="C23" s="3" t="s">
        <v>5</v>
      </c>
      <c r="D23" s="138">
        <v>0.32</v>
      </c>
      <c r="E23" s="172">
        <f t="shared" ref="E23:E25" si="0">I23</f>
        <v>0.23</v>
      </c>
      <c r="F23" s="192" t="s">
        <v>310</v>
      </c>
      <c r="G23" s="135" t="s">
        <v>193</v>
      </c>
      <c r="H23" s="136" t="s">
        <v>343</v>
      </c>
      <c r="I23" s="183">
        <v>0.23</v>
      </c>
      <c r="J23" s="520"/>
      <c r="M23" s="256" t="s">
        <v>374</v>
      </c>
    </row>
    <row r="24" spans="1:14" ht="14.45" customHeight="1" x14ac:dyDescent="0.25">
      <c r="A24" s="41" t="s">
        <v>372</v>
      </c>
      <c r="B24" s="180" t="s">
        <v>308</v>
      </c>
      <c r="C24" s="3" t="s">
        <v>5</v>
      </c>
      <c r="D24" s="138">
        <v>0.08</v>
      </c>
      <c r="E24" s="172">
        <f t="shared" si="0"/>
        <v>0.08</v>
      </c>
      <c r="F24" s="192" t="s">
        <v>310</v>
      </c>
      <c r="G24" s="135" t="s">
        <v>193</v>
      </c>
      <c r="H24" s="136" t="s">
        <v>343</v>
      </c>
      <c r="I24" s="183">
        <v>0.08</v>
      </c>
      <c r="J24" s="520"/>
      <c r="M24" s="256" t="s">
        <v>374</v>
      </c>
    </row>
    <row r="25" spans="1:14" ht="15" customHeight="1" thickBot="1" x14ac:dyDescent="0.3">
      <c r="A25" s="43" t="s">
        <v>372</v>
      </c>
      <c r="B25" s="223" t="s">
        <v>309</v>
      </c>
      <c r="C25" s="88" t="s">
        <v>15</v>
      </c>
      <c r="D25" s="234">
        <v>0.05</v>
      </c>
      <c r="E25" s="235">
        <f t="shared" si="0"/>
        <v>0.05</v>
      </c>
      <c r="F25" s="208" t="s">
        <v>311</v>
      </c>
      <c r="G25" s="236" t="s">
        <v>193</v>
      </c>
      <c r="H25" s="237" t="s">
        <v>343</v>
      </c>
      <c r="I25" s="191">
        <v>0.05</v>
      </c>
      <c r="J25" s="523"/>
      <c r="M25" s="257" t="s">
        <v>374</v>
      </c>
    </row>
    <row r="26" spans="1:14" ht="14.45" customHeight="1" x14ac:dyDescent="0.25">
      <c r="A26" s="39" t="s">
        <v>294</v>
      </c>
      <c r="B26" s="200" t="s">
        <v>18</v>
      </c>
      <c r="C26" s="71" t="s">
        <v>5</v>
      </c>
      <c r="D26" s="81">
        <v>1.07</v>
      </c>
      <c r="E26" s="73" t="e">
        <f>SUM(I26+#REF!)</f>
        <v>#REF!</v>
      </c>
      <c r="F26" s="203" t="s">
        <v>107</v>
      </c>
      <c r="G26" s="75" t="s">
        <v>200</v>
      </c>
      <c r="H26" s="39" t="s">
        <v>165</v>
      </c>
      <c r="I26" s="190">
        <v>0.98</v>
      </c>
      <c r="J26" s="519">
        <v>1.54</v>
      </c>
      <c r="K26" s="159">
        <f>SUM(I26:I27)</f>
        <v>1.83</v>
      </c>
      <c r="L26" t="s">
        <v>214</v>
      </c>
      <c r="M26" s="255" t="s">
        <v>370</v>
      </c>
      <c r="N26" s="260">
        <v>0.28999999999999998</v>
      </c>
    </row>
    <row r="27" spans="1:14" ht="15" customHeight="1" thickBot="1" x14ac:dyDescent="0.3">
      <c r="A27" s="41" t="s">
        <v>294</v>
      </c>
      <c r="B27" s="177" t="s">
        <v>19</v>
      </c>
      <c r="C27" s="1" t="s">
        <v>7</v>
      </c>
      <c r="D27" s="47">
        <v>0.96</v>
      </c>
      <c r="E27" s="53" t="e">
        <f>SUM(I27+#REF!)</f>
        <v>#REF!</v>
      </c>
      <c r="F27" s="192" t="s">
        <v>107</v>
      </c>
      <c r="G27" s="45" t="s">
        <v>200</v>
      </c>
      <c r="H27" s="41" t="s">
        <v>165</v>
      </c>
      <c r="I27" s="183">
        <v>0.85</v>
      </c>
      <c r="J27" s="520"/>
      <c r="M27" s="256" t="s">
        <v>370</v>
      </c>
      <c r="N27" s="261"/>
    </row>
    <row r="28" spans="1:14" ht="14.45" customHeight="1" x14ac:dyDescent="0.25">
      <c r="A28" s="41" t="s">
        <v>294</v>
      </c>
      <c r="B28" s="178" t="s">
        <v>76</v>
      </c>
      <c r="C28" s="20" t="s">
        <v>15</v>
      </c>
      <c r="D28" s="48">
        <v>0.38</v>
      </c>
      <c r="E28" s="32" t="e">
        <f>SUM(I28+#REF!)</f>
        <v>#REF!</v>
      </c>
      <c r="F28" s="192" t="s">
        <v>107</v>
      </c>
      <c r="G28" s="45" t="s">
        <v>200</v>
      </c>
      <c r="H28" s="41" t="s">
        <v>212</v>
      </c>
      <c r="I28" s="183">
        <v>0.43</v>
      </c>
      <c r="J28" s="520">
        <v>0.71</v>
      </c>
      <c r="K28" s="159">
        <f>SUM(I28:I29)</f>
        <v>0.71</v>
      </c>
      <c r="L28" t="s">
        <v>213</v>
      </c>
      <c r="M28" s="256" t="s">
        <v>370</v>
      </c>
    </row>
    <row r="29" spans="1:14" ht="14.45" customHeight="1" thickBot="1" x14ac:dyDescent="0.3">
      <c r="A29" s="41" t="s">
        <v>294</v>
      </c>
      <c r="B29" s="178" t="s">
        <v>77</v>
      </c>
      <c r="C29" s="20" t="s">
        <v>15</v>
      </c>
      <c r="D29" s="48">
        <v>0.28000000000000003</v>
      </c>
      <c r="E29" s="32" t="e">
        <f>SUM(I29+#REF!)</f>
        <v>#REF!</v>
      </c>
      <c r="F29" s="192" t="s">
        <v>107</v>
      </c>
      <c r="G29" s="45" t="s">
        <v>200</v>
      </c>
      <c r="H29" s="41" t="s">
        <v>212</v>
      </c>
      <c r="I29" s="183">
        <v>0.28000000000000003</v>
      </c>
      <c r="J29" s="520"/>
      <c r="M29" s="256" t="s">
        <v>370</v>
      </c>
    </row>
    <row r="30" spans="1:14" ht="14.45" customHeight="1" x14ac:dyDescent="0.25">
      <c r="A30" s="41" t="s">
        <v>294</v>
      </c>
      <c r="B30" s="178" t="s">
        <v>78</v>
      </c>
      <c r="C30" s="20" t="s">
        <v>5</v>
      </c>
      <c r="D30" s="48">
        <v>0.30180000000000001</v>
      </c>
      <c r="E30" s="53" t="e">
        <f>SUM(I30+#REF!)</f>
        <v>#REF!</v>
      </c>
      <c r="F30" s="192" t="s">
        <v>109</v>
      </c>
      <c r="G30" s="56" t="s">
        <v>161</v>
      </c>
      <c r="H30" s="52" t="s">
        <v>217</v>
      </c>
      <c r="I30" s="182">
        <v>0.28999999999999998</v>
      </c>
      <c r="J30" s="520">
        <v>0.86</v>
      </c>
      <c r="K30" s="159">
        <f>SUM(I30:I32)</f>
        <v>1.04</v>
      </c>
      <c r="L30" s="55" t="s">
        <v>218</v>
      </c>
      <c r="M30" s="256" t="s">
        <v>370</v>
      </c>
      <c r="N30" s="260">
        <v>0.18</v>
      </c>
    </row>
    <row r="31" spans="1:14" ht="14.45" customHeight="1" x14ac:dyDescent="0.25">
      <c r="A31" s="41" t="s">
        <v>294</v>
      </c>
      <c r="B31" s="178" t="s">
        <v>153</v>
      </c>
      <c r="C31" s="20" t="s">
        <v>5</v>
      </c>
      <c r="D31" s="48">
        <v>0.20760000000000001</v>
      </c>
      <c r="E31" s="53" t="e">
        <f>SUM(I31+#REF!)</f>
        <v>#REF!</v>
      </c>
      <c r="F31" s="192" t="s">
        <v>109</v>
      </c>
      <c r="G31" s="56" t="s">
        <v>161</v>
      </c>
      <c r="H31" s="52" t="s">
        <v>217</v>
      </c>
      <c r="I31" s="182">
        <v>0.19</v>
      </c>
      <c r="J31" s="520"/>
      <c r="M31" s="256" t="s">
        <v>370</v>
      </c>
      <c r="N31" s="262"/>
    </row>
    <row r="32" spans="1:14" ht="15" customHeight="1" thickBot="1" x14ac:dyDescent="0.3">
      <c r="A32" s="41" t="s">
        <v>294</v>
      </c>
      <c r="B32" s="178" t="s">
        <v>154</v>
      </c>
      <c r="C32" s="20" t="s">
        <v>5</v>
      </c>
      <c r="D32" s="48">
        <v>0.60919999999999996</v>
      </c>
      <c r="E32" s="53" t="e">
        <f>SUM(I32+#REF!)</f>
        <v>#REF!</v>
      </c>
      <c r="F32" s="192" t="s">
        <v>109</v>
      </c>
      <c r="G32" s="56" t="s">
        <v>161</v>
      </c>
      <c r="H32" s="52" t="s">
        <v>217</v>
      </c>
      <c r="I32" s="182">
        <v>0.56000000000000005</v>
      </c>
      <c r="J32" s="520"/>
      <c r="M32" s="256" t="s">
        <v>370</v>
      </c>
      <c r="N32" s="261"/>
    </row>
    <row r="33" spans="1:15" ht="14.45" customHeight="1" x14ac:dyDescent="0.25">
      <c r="A33" s="41" t="s">
        <v>294</v>
      </c>
      <c r="B33" s="178" t="s">
        <v>79</v>
      </c>
      <c r="C33" s="20" t="s">
        <v>15</v>
      </c>
      <c r="D33" s="48">
        <v>0.57769999999999999</v>
      </c>
      <c r="E33" s="32" t="e">
        <f>SUM(I33+#REF!)</f>
        <v>#REF!</v>
      </c>
      <c r="F33" s="192" t="s">
        <v>109</v>
      </c>
      <c r="G33" s="45" t="s">
        <v>169</v>
      </c>
      <c r="H33" s="41" t="s">
        <v>215</v>
      </c>
      <c r="I33" s="183">
        <v>0.56000000000000005</v>
      </c>
      <c r="J33" s="520">
        <v>0.86</v>
      </c>
      <c r="K33" s="159">
        <f>SUM(I33:I34)</f>
        <v>0.8600000000000001</v>
      </c>
      <c r="L33" t="s">
        <v>216</v>
      </c>
      <c r="M33" s="256" t="s">
        <v>370</v>
      </c>
    </row>
    <row r="34" spans="1:15" ht="14.45" customHeight="1" thickBot="1" x14ac:dyDescent="0.3">
      <c r="A34" s="41" t="s">
        <v>294</v>
      </c>
      <c r="B34" s="178" t="s">
        <v>152</v>
      </c>
      <c r="C34" s="20" t="s">
        <v>7</v>
      </c>
      <c r="D34" s="48">
        <v>0.30580000000000002</v>
      </c>
      <c r="E34" s="32" t="e">
        <f>SUM(I34+#REF!)</f>
        <v>#REF!</v>
      </c>
      <c r="F34" s="192" t="s">
        <v>109</v>
      </c>
      <c r="G34" s="45" t="s">
        <v>169</v>
      </c>
      <c r="H34" s="41" t="s">
        <v>215</v>
      </c>
      <c r="I34" s="185">
        <v>0.3</v>
      </c>
      <c r="J34" s="520"/>
      <c r="M34" s="256" t="s">
        <v>370</v>
      </c>
    </row>
    <row r="35" spans="1:15" ht="14.45" customHeight="1" x14ac:dyDescent="0.25">
      <c r="A35" s="41" t="s">
        <v>294</v>
      </c>
      <c r="B35" s="177" t="s">
        <v>20</v>
      </c>
      <c r="C35" s="1" t="s">
        <v>7</v>
      </c>
      <c r="D35" s="47">
        <v>1.1200000000000001</v>
      </c>
      <c r="E35" s="53" t="e">
        <f>SUM(I35+#REF!)</f>
        <v>#REF!</v>
      </c>
      <c r="F35" s="192" t="s">
        <v>108</v>
      </c>
      <c r="G35" s="56" t="s">
        <v>161</v>
      </c>
      <c r="H35" s="52" t="s">
        <v>219</v>
      </c>
      <c r="I35" s="182">
        <v>1.1200000000000001</v>
      </c>
      <c r="J35" s="520">
        <v>2.0299999999999998</v>
      </c>
      <c r="K35" s="159">
        <f>SUM(I35:I37)</f>
        <v>2.4700000000000002</v>
      </c>
      <c r="L35" t="s">
        <v>220</v>
      </c>
      <c r="M35" s="256" t="s">
        <v>370</v>
      </c>
      <c r="N35" s="260">
        <v>0.44</v>
      </c>
    </row>
    <row r="36" spans="1:15" ht="14.45" customHeight="1" x14ac:dyDescent="0.25">
      <c r="A36" s="41" t="s">
        <v>294</v>
      </c>
      <c r="B36" s="177" t="s">
        <v>21</v>
      </c>
      <c r="C36" s="1" t="s">
        <v>15</v>
      </c>
      <c r="D36" s="47">
        <v>0.64</v>
      </c>
      <c r="E36" s="53" t="e">
        <f>SUM(I36+#REF!)</f>
        <v>#REF!</v>
      </c>
      <c r="F36" s="192" t="s">
        <v>108</v>
      </c>
      <c r="G36" s="56" t="s">
        <v>161</v>
      </c>
      <c r="H36" s="52" t="s">
        <v>219</v>
      </c>
      <c r="I36" s="182">
        <v>0.64</v>
      </c>
      <c r="J36" s="520"/>
      <c r="M36" s="256" t="s">
        <v>370</v>
      </c>
      <c r="N36" s="262"/>
    </row>
    <row r="37" spans="1:15" ht="15" customHeight="1" thickBot="1" x14ac:dyDescent="0.3">
      <c r="A37" s="41" t="s">
        <v>294</v>
      </c>
      <c r="B37" s="177" t="s">
        <v>22</v>
      </c>
      <c r="C37" s="1" t="s">
        <v>15</v>
      </c>
      <c r="D37" s="47">
        <v>0.73</v>
      </c>
      <c r="E37" s="53" t="e">
        <f>SUM(I37+#REF!)</f>
        <v>#REF!</v>
      </c>
      <c r="F37" s="192" t="s">
        <v>108</v>
      </c>
      <c r="G37" s="56" t="s">
        <v>161</v>
      </c>
      <c r="H37" s="52" t="s">
        <v>219</v>
      </c>
      <c r="I37" s="182">
        <v>0.71</v>
      </c>
      <c r="J37" s="520"/>
      <c r="M37" s="256" t="s">
        <v>370</v>
      </c>
      <c r="N37" s="261"/>
    </row>
    <row r="38" spans="1:15" ht="14.45" customHeight="1" x14ac:dyDescent="0.25">
      <c r="A38" s="41" t="s">
        <v>294</v>
      </c>
      <c r="B38" s="177" t="s">
        <v>312</v>
      </c>
      <c r="C38" s="1" t="s">
        <v>5</v>
      </c>
      <c r="D38" s="145">
        <v>4.0599999999999996</v>
      </c>
      <c r="E38" s="169" t="e">
        <f>SUM(I38+#REF!)</f>
        <v>#REF!</v>
      </c>
      <c r="F38" s="192" t="s">
        <v>315</v>
      </c>
      <c r="G38" s="147" t="s">
        <v>193</v>
      </c>
      <c r="H38" s="165" t="s">
        <v>345</v>
      </c>
      <c r="I38" s="187">
        <v>2.81</v>
      </c>
      <c r="J38" s="520">
        <v>3.69</v>
      </c>
      <c r="K38" s="159">
        <f>SUM(I38:I40)</f>
        <v>3.69</v>
      </c>
      <c r="L38" t="s">
        <v>346</v>
      </c>
      <c r="M38" s="256" t="s">
        <v>374</v>
      </c>
    </row>
    <row r="39" spans="1:15" ht="14.45" customHeight="1" x14ac:dyDescent="0.25">
      <c r="A39" s="41" t="s">
        <v>294</v>
      </c>
      <c r="B39" s="177" t="s">
        <v>313</v>
      </c>
      <c r="C39" s="1" t="s">
        <v>7</v>
      </c>
      <c r="D39" s="145">
        <v>0.75</v>
      </c>
      <c r="E39" s="169" t="e">
        <f>SUM(I39+#REF!)</f>
        <v>#REF!</v>
      </c>
      <c r="F39" s="192" t="s">
        <v>315</v>
      </c>
      <c r="G39" s="147" t="s">
        <v>193</v>
      </c>
      <c r="H39" s="165" t="s">
        <v>345</v>
      </c>
      <c r="I39" s="188">
        <v>0.7</v>
      </c>
      <c r="J39" s="520"/>
      <c r="M39" s="256" t="s">
        <v>374</v>
      </c>
    </row>
    <row r="40" spans="1:15" ht="15" customHeight="1" x14ac:dyDescent="0.25">
      <c r="A40" s="41" t="s">
        <v>294</v>
      </c>
      <c r="B40" s="177" t="s">
        <v>314</v>
      </c>
      <c r="C40" s="1" t="s">
        <v>7</v>
      </c>
      <c r="D40" s="145">
        <v>0.21</v>
      </c>
      <c r="E40" s="169" t="e">
        <f>SUM(I40+#REF!)</f>
        <v>#REF!</v>
      </c>
      <c r="F40" s="192" t="s">
        <v>315</v>
      </c>
      <c r="G40" s="147" t="s">
        <v>193</v>
      </c>
      <c r="H40" s="165" t="s">
        <v>345</v>
      </c>
      <c r="I40" s="187">
        <v>0.18</v>
      </c>
      <c r="J40" s="520"/>
      <c r="M40" s="256" t="s">
        <v>374</v>
      </c>
    </row>
    <row r="41" spans="1:15" ht="15" customHeight="1" x14ac:dyDescent="0.25">
      <c r="A41" s="41" t="s">
        <v>294</v>
      </c>
      <c r="B41" s="177" t="s">
        <v>359</v>
      </c>
      <c r="C41" s="1" t="s">
        <v>5</v>
      </c>
      <c r="D41" s="145">
        <v>0.94</v>
      </c>
      <c r="E41" s="152">
        <f>I41</f>
        <v>0.88</v>
      </c>
      <c r="F41" s="192" t="s">
        <v>361</v>
      </c>
      <c r="G41" s="147" t="s">
        <v>193</v>
      </c>
      <c r="H41" s="165" t="s">
        <v>362</v>
      </c>
      <c r="I41" s="188">
        <v>0.88</v>
      </c>
      <c r="J41" s="520">
        <v>1.42</v>
      </c>
      <c r="K41" s="160">
        <f>SUM(I41:I42)</f>
        <v>1.42</v>
      </c>
      <c r="L41" t="s">
        <v>363</v>
      </c>
      <c r="M41" s="256" t="s">
        <v>374</v>
      </c>
    </row>
    <row r="42" spans="1:15" ht="15" customHeight="1" thickBot="1" x14ac:dyDescent="0.3">
      <c r="A42" s="43" t="s">
        <v>294</v>
      </c>
      <c r="B42" s="205" t="s">
        <v>360</v>
      </c>
      <c r="C42" s="76" t="s">
        <v>5</v>
      </c>
      <c r="D42" s="239">
        <v>0.61</v>
      </c>
      <c r="E42" s="240" t="e">
        <f>SUM(I42+#REF!)</f>
        <v>#REF!</v>
      </c>
      <c r="F42" s="208" t="s">
        <v>361</v>
      </c>
      <c r="G42" s="241" t="s">
        <v>193</v>
      </c>
      <c r="H42" s="242" t="s">
        <v>362</v>
      </c>
      <c r="I42" s="243">
        <v>0.54</v>
      </c>
      <c r="J42" s="523"/>
      <c r="M42" s="257" t="s">
        <v>374</v>
      </c>
    </row>
    <row r="43" spans="1:15" ht="15" customHeight="1" x14ac:dyDescent="0.25">
      <c r="A43" s="39" t="s">
        <v>295</v>
      </c>
      <c r="B43" s="244" t="s">
        <v>225</v>
      </c>
      <c r="C43" s="93" t="s">
        <v>7</v>
      </c>
      <c r="D43" s="245">
        <v>0.89</v>
      </c>
      <c r="E43" s="246" t="e">
        <f>SUM(I43+#REF!)</f>
        <v>#REF!</v>
      </c>
      <c r="F43" s="247" t="s">
        <v>111</v>
      </c>
      <c r="G43" s="204" t="s">
        <v>193</v>
      </c>
      <c r="H43" s="112" t="s">
        <v>226</v>
      </c>
      <c r="I43" s="190">
        <v>0.27</v>
      </c>
      <c r="J43" s="266">
        <v>0.27</v>
      </c>
      <c r="K43" s="159">
        <f>SUM(I43)</f>
        <v>0.27</v>
      </c>
      <c r="L43" t="s">
        <v>227</v>
      </c>
      <c r="M43" s="255" t="s">
        <v>374</v>
      </c>
      <c r="N43" s="271" t="s">
        <v>283</v>
      </c>
      <c r="O43" t="s">
        <v>283</v>
      </c>
    </row>
    <row r="44" spans="1:15" ht="14.45" customHeight="1" x14ac:dyDescent="0.25">
      <c r="A44" s="41" t="s">
        <v>295</v>
      </c>
      <c r="B44" s="178" t="s">
        <v>222</v>
      </c>
      <c r="C44" s="20" t="s">
        <v>15</v>
      </c>
      <c r="D44" s="120">
        <v>0.41</v>
      </c>
      <c r="E44" s="109" t="e">
        <f>SUM(I44+#REF!)</f>
        <v>#REF!</v>
      </c>
      <c r="F44" s="193" t="s">
        <v>111</v>
      </c>
      <c r="G44" s="111" t="s">
        <v>193</v>
      </c>
      <c r="H44" s="114" t="s">
        <v>224</v>
      </c>
      <c r="I44" s="183">
        <v>0.41</v>
      </c>
      <c r="J44" s="520">
        <v>0.68</v>
      </c>
      <c r="K44" s="159">
        <f>SUM(I44:I45)</f>
        <v>0.67999999999999994</v>
      </c>
      <c r="L44" t="s">
        <v>223</v>
      </c>
      <c r="M44" s="256" t="s">
        <v>374</v>
      </c>
    </row>
    <row r="45" spans="1:15" ht="14.45" customHeight="1" x14ac:dyDescent="0.25">
      <c r="A45" s="41" t="s">
        <v>295</v>
      </c>
      <c r="B45" s="178" t="s">
        <v>84</v>
      </c>
      <c r="C45" s="20" t="s">
        <v>7</v>
      </c>
      <c r="D45" s="120">
        <v>0.4</v>
      </c>
      <c r="E45" s="109" t="e">
        <f>SUM(I45+#REF!)</f>
        <v>#REF!</v>
      </c>
      <c r="F45" s="193" t="s">
        <v>111</v>
      </c>
      <c r="G45" s="111" t="s">
        <v>193</v>
      </c>
      <c r="H45" s="114" t="s">
        <v>224</v>
      </c>
      <c r="I45" s="183">
        <v>0.27</v>
      </c>
      <c r="J45" s="520"/>
      <c r="M45" s="256" t="s">
        <v>374</v>
      </c>
    </row>
    <row r="46" spans="1:15" ht="14.45" customHeight="1" x14ac:dyDescent="0.25">
      <c r="A46" s="41" t="s">
        <v>295</v>
      </c>
      <c r="B46" s="178" t="s">
        <v>83</v>
      </c>
      <c r="C46" s="20" t="s">
        <v>15</v>
      </c>
      <c r="D46" s="120">
        <v>0.97</v>
      </c>
      <c r="E46" s="116" t="e">
        <f>SUM(I46+#REF!)</f>
        <v>#REF!</v>
      </c>
      <c r="F46" s="193" t="s">
        <v>111</v>
      </c>
      <c r="G46" s="111" t="s">
        <v>193</v>
      </c>
      <c r="H46" s="114" t="s">
        <v>221</v>
      </c>
      <c r="I46" s="183">
        <v>0.89</v>
      </c>
      <c r="J46" s="263">
        <v>1.1499999999999999</v>
      </c>
      <c r="K46" s="159">
        <v>1.1499999999999999</v>
      </c>
      <c r="L46" t="s">
        <v>228</v>
      </c>
      <c r="M46" s="256" t="s">
        <v>374</v>
      </c>
    </row>
    <row r="47" spans="1:15" ht="14.45" customHeight="1" x14ac:dyDescent="0.25">
      <c r="A47" s="41" t="s">
        <v>295</v>
      </c>
      <c r="B47" s="178" t="s">
        <v>316</v>
      </c>
      <c r="C47" s="20" t="s">
        <v>15</v>
      </c>
      <c r="D47" s="149">
        <v>0.04</v>
      </c>
      <c r="E47" s="168">
        <f>I47</f>
        <v>0.04</v>
      </c>
      <c r="F47" s="193" t="s">
        <v>323</v>
      </c>
      <c r="G47" s="154" t="s">
        <v>193</v>
      </c>
      <c r="H47" s="114" t="s">
        <v>351</v>
      </c>
      <c r="I47" s="183">
        <v>0.04</v>
      </c>
      <c r="J47" s="522">
        <v>1.9</v>
      </c>
      <c r="K47" s="160">
        <f>SUM(I47:I53)</f>
        <v>1.9</v>
      </c>
      <c r="L47" t="s">
        <v>352</v>
      </c>
      <c r="M47" s="256" t="s">
        <v>374</v>
      </c>
    </row>
    <row r="48" spans="1:15" ht="14.45" customHeight="1" x14ac:dyDescent="0.25">
      <c r="A48" s="41" t="s">
        <v>295</v>
      </c>
      <c r="B48" s="178" t="s">
        <v>317</v>
      </c>
      <c r="C48" s="20" t="s">
        <v>15</v>
      </c>
      <c r="D48" s="149">
        <v>0.26</v>
      </c>
      <c r="E48" s="168">
        <f t="shared" ref="E48:E53" si="1">I48</f>
        <v>0.26</v>
      </c>
      <c r="F48" s="193" t="s">
        <v>323</v>
      </c>
      <c r="G48" s="154" t="s">
        <v>193</v>
      </c>
      <c r="H48" s="114" t="s">
        <v>351</v>
      </c>
      <c r="I48" s="183">
        <v>0.26</v>
      </c>
      <c r="J48" s="522"/>
      <c r="M48" s="256" t="s">
        <v>374</v>
      </c>
    </row>
    <row r="49" spans="1:14" ht="14.45" customHeight="1" x14ac:dyDescent="0.25">
      <c r="A49" s="41" t="s">
        <v>295</v>
      </c>
      <c r="B49" s="178" t="s">
        <v>318</v>
      </c>
      <c r="C49" s="20" t="s">
        <v>15</v>
      </c>
      <c r="D49" s="149">
        <v>0.44</v>
      </c>
      <c r="E49" s="168">
        <f t="shared" si="1"/>
        <v>0.34</v>
      </c>
      <c r="F49" s="193" t="s">
        <v>323</v>
      </c>
      <c r="G49" s="154" t="s">
        <v>193</v>
      </c>
      <c r="H49" s="114" t="s">
        <v>351</v>
      </c>
      <c r="I49" s="183">
        <v>0.34</v>
      </c>
      <c r="J49" s="522"/>
      <c r="M49" s="256" t="s">
        <v>374</v>
      </c>
    </row>
    <row r="50" spans="1:14" ht="14.45" customHeight="1" x14ac:dyDescent="0.25">
      <c r="A50" s="41" t="s">
        <v>295</v>
      </c>
      <c r="B50" s="178" t="s">
        <v>319</v>
      </c>
      <c r="C50" s="20" t="s">
        <v>7</v>
      </c>
      <c r="D50" s="149">
        <v>0.21</v>
      </c>
      <c r="E50" s="168">
        <f t="shared" si="1"/>
        <v>0.15</v>
      </c>
      <c r="F50" s="193" t="s">
        <v>323</v>
      </c>
      <c r="G50" s="154" t="s">
        <v>193</v>
      </c>
      <c r="H50" s="114" t="s">
        <v>351</v>
      </c>
      <c r="I50" s="183">
        <v>0.15</v>
      </c>
      <c r="J50" s="522"/>
      <c r="M50" s="256" t="s">
        <v>374</v>
      </c>
    </row>
    <row r="51" spans="1:14" ht="14.45" customHeight="1" x14ac:dyDescent="0.25">
      <c r="A51" s="41" t="s">
        <v>295</v>
      </c>
      <c r="B51" s="178" t="s">
        <v>320</v>
      </c>
      <c r="C51" s="20" t="s">
        <v>7</v>
      </c>
      <c r="D51" s="149">
        <v>0.82</v>
      </c>
      <c r="E51" s="168">
        <f t="shared" si="1"/>
        <v>0.7</v>
      </c>
      <c r="F51" s="193" t="s">
        <v>323</v>
      </c>
      <c r="G51" s="154" t="s">
        <v>193</v>
      </c>
      <c r="H51" s="114" t="s">
        <v>351</v>
      </c>
      <c r="I51" s="185">
        <v>0.7</v>
      </c>
      <c r="J51" s="522"/>
      <c r="M51" s="256" t="s">
        <v>374</v>
      </c>
    </row>
    <row r="52" spans="1:14" ht="14.45" customHeight="1" x14ac:dyDescent="0.25">
      <c r="A52" s="41" t="s">
        <v>295</v>
      </c>
      <c r="B52" s="178" t="s">
        <v>321</v>
      </c>
      <c r="C52" s="20" t="s">
        <v>15</v>
      </c>
      <c r="D52" s="149">
        <v>0.28999999999999998</v>
      </c>
      <c r="E52" s="168">
        <f t="shared" si="1"/>
        <v>0.28999999999999998</v>
      </c>
      <c r="F52" s="193" t="s">
        <v>323</v>
      </c>
      <c r="G52" s="154" t="s">
        <v>193</v>
      </c>
      <c r="H52" s="114" t="s">
        <v>351</v>
      </c>
      <c r="I52" s="183">
        <v>0.28999999999999998</v>
      </c>
      <c r="J52" s="522"/>
      <c r="M52" s="256" t="s">
        <v>374</v>
      </c>
    </row>
    <row r="53" spans="1:14" ht="14.45" customHeight="1" x14ac:dyDescent="0.25">
      <c r="A53" s="41" t="s">
        <v>295</v>
      </c>
      <c r="B53" s="178" t="s">
        <v>322</v>
      </c>
      <c r="C53" s="20" t="s">
        <v>7</v>
      </c>
      <c r="D53" s="149">
        <v>0.12</v>
      </c>
      <c r="E53" s="168">
        <f t="shared" si="1"/>
        <v>0.12</v>
      </c>
      <c r="F53" s="193" t="s">
        <v>323</v>
      </c>
      <c r="G53" s="154" t="s">
        <v>193</v>
      </c>
      <c r="H53" s="114" t="s">
        <v>351</v>
      </c>
      <c r="I53" s="183">
        <v>0.12</v>
      </c>
      <c r="J53" s="522"/>
      <c r="M53" s="256" t="s">
        <v>374</v>
      </c>
    </row>
    <row r="54" spans="1:14" ht="15" customHeight="1" thickBot="1" x14ac:dyDescent="0.3">
      <c r="A54" s="43" t="s">
        <v>295</v>
      </c>
      <c r="B54" s="205" t="s">
        <v>229</v>
      </c>
      <c r="C54" s="76" t="s">
        <v>15</v>
      </c>
      <c r="D54" s="250">
        <v>4.13</v>
      </c>
      <c r="E54" s="207" t="e">
        <f>SUM(I54+#REF!)</f>
        <v>#REF!</v>
      </c>
      <c r="F54" s="208" t="s">
        <v>110</v>
      </c>
      <c r="G54" s="209" t="s">
        <v>169</v>
      </c>
      <c r="H54" s="210" t="s">
        <v>230</v>
      </c>
      <c r="I54" s="191">
        <v>0.28000000000000003</v>
      </c>
      <c r="J54" s="264">
        <v>0.8</v>
      </c>
      <c r="K54" s="160" t="e">
        <f>SUM(#REF!+I54)</f>
        <v>#REF!</v>
      </c>
      <c r="L54" t="s">
        <v>231</v>
      </c>
      <c r="M54" s="257" t="s">
        <v>370</v>
      </c>
    </row>
    <row r="55" spans="1:14" ht="14.45" customHeight="1" x14ac:dyDescent="0.25">
      <c r="A55" s="39" t="s">
        <v>296</v>
      </c>
      <c r="B55" s="244" t="s">
        <v>85</v>
      </c>
      <c r="C55" s="93" t="s">
        <v>5</v>
      </c>
      <c r="D55" s="94">
        <v>1.89</v>
      </c>
      <c r="E55" s="82" t="e">
        <f>SUM(I55+#REF!)</f>
        <v>#REF!</v>
      </c>
      <c r="F55" s="247" t="s">
        <v>112</v>
      </c>
      <c r="G55" s="75" t="s">
        <v>193</v>
      </c>
      <c r="H55" s="39" t="s">
        <v>241</v>
      </c>
      <c r="I55" s="190">
        <v>1.65</v>
      </c>
      <c r="J55" s="524">
        <v>2.4</v>
      </c>
      <c r="K55" s="160">
        <f>SUM(I55:I57)</f>
        <v>2.4000000000000004</v>
      </c>
      <c r="L55" t="s">
        <v>242</v>
      </c>
      <c r="M55" s="255" t="s">
        <v>374</v>
      </c>
    </row>
    <row r="56" spans="1:14" ht="14.45" customHeight="1" x14ac:dyDescent="0.25">
      <c r="A56" s="41" t="s">
        <v>296</v>
      </c>
      <c r="B56" s="178" t="s">
        <v>240</v>
      </c>
      <c r="C56" s="20" t="s">
        <v>5</v>
      </c>
      <c r="D56" s="48">
        <v>0.54</v>
      </c>
      <c r="E56" s="32" t="e">
        <f>SUM(I56+#REF!)</f>
        <v>#REF!</v>
      </c>
      <c r="F56" s="193" t="s">
        <v>112</v>
      </c>
      <c r="G56" s="45" t="s">
        <v>193</v>
      </c>
      <c r="H56" s="41" t="s">
        <v>241</v>
      </c>
      <c r="I56" s="183">
        <v>0.51</v>
      </c>
      <c r="J56" s="522"/>
      <c r="M56" s="256" t="s">
        <v>374</v>
      </c>
    </row>
    <row r="57" spans="1:14" ht="14.45" customHeight="1" x14ac:dyDescent="0.25">
      <c r="A57" s="41" t="s">
        <v>296</v>
      </c>
      <c r="B57" s="178" t="s">
        <v>86</v>
      </c>
      <c r="C57" s="20" t="s">
        <v>7</v>
      </c>
      <c r="D57" s="48">
        <v>0.31</v>
      </c>
      <c r="E57" s="32" t="e">
        <f>SUM(I57+#REF!)</f>
        <v>#REF!</v>
      </c>
      <c r="F57" s="193" t="s">
        <v>112</v>
      </c>
      <c r="G57" s="45" t="s">
        <v>193</v>
      </c>
      <c r="H57" s="41" t="s">
        <v>241</v>
      </c>
      <c r="I57" s="183">
        <v>0.24</v>
      </c>
      <c r="J57" s="522"/>
      <c r="M57" s="256" t="s">
        <v>374</v>
      </c>
    </row>
    <row r="58" spans="1:14" ht="14.45" customHeight="1" x14ac:dyDescent="0.25">
      <c r="A58" s="41" t="s">
        <v>296</v>
      </c>
      <c r="B58" s="178" t="s">
        <v>243</v>
      </c>
      <c r="C58" s="20" t="s">
        <v>5</v>
      </c>
      <c r="D58" s="48">
        <v>1.3307</v>
      </c>
      <c r="E58" s="53">
        <v>0.82</v>
      </c>
      <c r="F58" s="193" t="s">
        <v>340</v>
      </c>
      <c r="G58" s="45" t="s">
        <v>193</v>
      </c>
      <c r="H58" s="41" t="s">
        <v>244</v>
      </c>
      <c r="I58" s="183">
        <v>0.82</v>
      </c>
      <c r="J58" s="263">
        <v>0.82</v>
      </c>
      <c r="K58" s="163">
        <v>0.82</v>
      </c>
      <c r="L58" t="s">
        <v>245</v>
      </c>
      <c r="M58" s="256" t="s">
        <v>374</v>
      </c>
    </row>
    <row r="59" spans="1:14" ht="14.45" customHeight="1" thickBot="1" x14ac:dyDescent="0.3">
      <c r="A59" s="41" t="s">
        <v>296</v>
      </c>
      <c r="B59" s="177" t="s">
        <v>24</v>
      </c>
      <c r="C59" s="1" t="s">
        <v>5</v>
      </c>
      <c r="D59" s="47">
        <v>1.33</v>
      </c>
      <c r="E59" s="32" t="e">
        <f>SUM(I59+#REF!)</f>
        <v>#REF!</v>
      </c>
      <c r="F59" s="192" t="s">
        <v>114</v>
      </c>
      <c r="G59" s="45" t="s">
        <v>169</v>
      </c>
      <c r="H59" s="41" t="s">
        <v>235</v>
      </c>
      <c r="I59" s="184">
        <v>0.79</v>
      </c>
      <c r="J59" s="263">
        <v>0.79</v>
      </c>
      <c r="K59" s="159">
        <v>0.82</v>
      </c>
      <c r="L59" t="s">
        <v>236</v>
      </c>
      <c r="M59" s="256" t="s">
        <v>370</v>
      </c>
    </row>
    <row r="60" spans="1:14" ht="14.45" customHeight="1" x14ac:dyDescent="0.25">
      <c r="A60" s="41" t="s">
        <v>296</v>
      </c>
      <c r="B60" s="177" t="s">
        <v>25</v>
      </c>
      <c r="C60" s="1" t="s">
        <v>5</v>
      </c>
      <c r="D60" s="47">
        <v>1.47</v>
      </c>
      <c r="E60" s="53" t="e">
        <f>SUM(I60+#REF!)</f>
        <v>#REF!</v>
      </c>
      <c r="F60" s="192" t="s">
        <v>115</v>
      </c>
      <c r="G60" s="45" t="s">
        <v>161</v>
      </c>
      <c r="H60" s="41" t="s">
        <v>237</v>
      </c>
      <c r="I60" s="183">
        <v>1.36</v>
      </c>
      <c r="J60" s="520">
        <v>1.83</v>
      </c>
      <c r="K60" s="159">
        <f>SUM(I60:I63)</f>
        <v>2.2200000000000002</v>
      </c>
      <c r="L60" t="s">
        <v>238</v>
      </c>
      <c r="M60" s="256" t="s">
        <v>370</v>
      </c>
      <c r="N60" s="269">
        <v>0.39</v>
      </c>
    </row>
    <row r="61" spans="1:14" ht="14.45" customHeight="1" x14ac:dyDescent="0.25">
      <c r="A61" s="41" t="s">
        <v>296</v>
      </c>
      <c r="B61" s="177" t="s">
        <v>26</v>
      </c>
      <c r="C61" s="1" t="s">
        <v>7</v>
      </c>
      <c r="D61" s="47">
        <v>0.14000000000000001</v>
      </c>
      <c r="E61" s="53" t="e">
        <f>SUM(I61+#REF!)</f>
        <v>#REF!</v>
      </c>
      <c r="F61" s="192" t="s">
        <v>115</v>
      </c>
      <c r="G61" s="45" t="s">
        <v>161</v>
      </c>
      <c r="H61" s="41" t="s">
        <v>237</v>
      </c>
      <c r="I61" s="183">
        <v>0.14000000000000001</v>
      </c>
      <c r="J61" s="520"/>
      <c r="M61" s="256" t="s">
        <v>370</v>
      </c>
      <c r="N61" s="262"/>
    </row>
    <row r="62" spans="1:14" ht="14.45" customHeight="1" x14ac:dyDescent="0.25">
      <c r="A62" s="41" t="s">
        <v>296</v>
      </c>
      <c r="B62" s="177" t="s">
        <v>27</v>
      </c>
      <c r="C62" s="1" t="s">
        <v>5</v>
      </c>
      <c r="D62" s="47">
        <v>0.59</v>
      </c>
      <c r="E62" s="53" t="e">
        <f>SUM(I62+#REF!)</f>
        <v>#REF!</v>
      </c>
      <c r="F62" s="192" t="s">
        <v>115</v>
      </c>
      <c r="G62" s="45" t="s">
        <v>161</v>
      </c>
      <c r="H62" s="41" t="s">
        <v>237</v>
      </c>
      <c r="I62" s="183">
        <v>0.32</v>
      </c>
      <c r="J62" s="520"/>
      <c r="M62" s="256" t="s">
        <v>370</v>
      </c>
      <c r="N62" s="262"/>
    </row>
    <row r="63" spans="1:14" ht="15" customHeight="1" thickBot="1" x14ac:dyDescent="0.3">
      <c r="A63" s="41" t="s">
        <v>296</v>
      </c>
      <c r="B63" s="177" t="s">
        <v>28</v>
      </c>
      <c r="C63" s="1" t="s">
        <v>7</v>
      </c>
      <c r="D63" s="47">
        <v>0.47</v>
      </c>
      <c r="E63" s="53" t="e">
        <f>SUM(I63+#REF!)</f>
        <v>#REF!</v>
      </c>
      <c r="F63" s="192" t="s">
        <v>115</v>
      </c>
      <c r="G63" s="45" t="s">
        <v>161</v>
      </c>
      <c r="H63" s="41" t="s">
        <v>237</v>
      </c>
      <c r="I63" s="185">
        <v>0.4</v>
      </c>
      <c r="J63" s="520"/>
      <c r="M63" s="256" t="s">
        <v>370</v>
      </c>
      <c r="N63" s="261"/>
    </row>
    <row r="64" spans="1:14" ht="14.45" customHeight="1" x14ac:dyDescent="0.25">
      <c r="A64" s="41" t="s">
        <v>296</v>
      </c>
      <c r="B64" s="177" t="s">
        <v>324</v>
      </c>
      <c r="C64" s="1" t="s">
        <v>5</v>
      </c>
      <c r="D64" s="145">
        <v>1.1499999999999999</v>
      </c>
      <c r="E64" s="169" t="e">
        <f>SUM(I64+#REF!)</f>
        <v>#REF!</v>
      </c>
      <c r="F64" s="192" t="s">
        <v>326</v>
      </c>
      <c r="G64" s="153" t="s">
        <v>193</v>
      </c>
      <c r="H64" s="41" t="s">
        <v>347</v>
      </c>
      <c r="I64" s="185">
        <v>1.08</v>
      </c>
      <c r="J64" s="520">
        <v>1.29</v>
      </c>
      <c r="K64" s="160">
        <f>SUM(I64:I65)</f>
        <v>1.29</v>
      </c>
      <c r="L64" t="s">
        <v>348</v>
      </c>
      <c r="M64" s="256" t="s">
        <v>374</v>
      </c>
    </row>
    <row r="65" spans="1:14" ht="15" customHeight="1" thickBot="1" x14ac:dyDescent="0.3">
      <c r="A65" s="43" t="s">
        <v>296</v>
      </c>
      <c r="B65" s="205" t="s">
        <v>325</v>
      </c>
      <c r="C65" s="76" t="s">
        <v>5</v>
      </c>
      <c r="D65" s="239">
        <v>0.25</v>
      </c>
      <c r="E65" s="218" t="e">
        <f>SUM(I65+#REF!)</f>
        <v>#REF!</v>
      </c>
      <c r="F65" s="208" t="s">
        <v>326</v>
      </c>
      <c r="G65" s="252" t="s">
        <v>193</v>
      </c>
      <c r="H65" s="43" t="s">
        <v>347</v>
      </c>
      <c r="I65" s="219">
        <v>0.21</v>
      </c>
      <c r="J65" s="523"/>
      <c r="M65" s="257" t="s">
        <v>374</v>
      </c>
    </row>
    <row r="66" spans="1:14" ht="14.45" customHeight="1" x14ac:dyDescent="0.25">
      <c r="A66" s="39" t="s">
        <v>297</v>
      </c>
      <c r="B66" s="200" t="s">
        <v>29</v>
      </c>
      <c r="C66" s="71" t="s">
        <v>7</v>
      </c>
      <c r="D66" s="222">
        <v>0.36</v>
      </c>
      <c r="E66" s="246" t="e">
        <f>SUM(I66+#REF!)</f>
        <v>#REF!</v>
      </c>
      <c r="F66" s="203" t="s">
        <v>116</v>
      </c>
      <c r="G66" s="204" t="s">
        <v>169</v>
      </c>
      <c r="H66" s="112" t="s">
        <v>246</v>
      </c>
      <c r="I66" s="190">
        <v>0.26</v>
      </c>
      <c r="J66" s="519">
        <v>1.45</v>
      </c>
      <c r="K66" s="159">
        <f>SUM(I66:I68)</f>
        <v>1.77</v>
      </c>
      <c r="L66" t="s">
        <v>247</v>
      </c>
      <c r="M66" s="255" t="s">
        <v>370</v>
      </c>
      <c r="N66" s="260">
        <v>0.32</v>
      </c>
    </row>
    <row r="67" spans="1:14" ht="14.45" customHeight="1" x14ac:dyDescent="0.25">
      <c r="A67" s="41" t="s">
        <v>297</v>
      </c>
      <c r="B67" s="181" t="s">
        <v>88</v>
      </c>
      <c r="C67" s="21" t="s">
        <v>15</v>
      </c>
      <c r="D67" s="123">
        <v>0.66</v>
      </c>
      <c r="E67" s="116" t="e">
        <f>SUM(I67+#REF!)</f>
        <v>#REF!</v>
      </c>
      <c r="F67" s="192" t="s">
        <v>116</v>
      </c>
      <c r="G67" s="111" t="s">
        <v>169</v>
      </c>
      <c r="H67" s="114" t="s">
        <v>246</v>
      </c>
      <c r="I67" s="185">
        <v>0.49</v>
      </c>
      <c r="J67" s="520"/>
      <c r="M67" s="256" t="s">
        <v>370</v>
      </c>
      <c r="N67" s="262"/>
    </row>
    <row r="68" spans="1:14" ht="15" customHeight="1" thickBot="1" x14ac:dyDescent="0.3">
      <c r="A68" s="41" t="s">
        <v>297</v>
      </c>
      <c r="B68" s="177" t="s">
        <v>30</v>
      </c>
      <c r="C68" s="1" t="s">
        <v>7</v>
      </c>
      <c r="D68" s="119">
        <v>1.4</v>
      </c>
      <c r="E68" s="116" t="e">
        <f>SUM(I68+#REF!)</f>
        <v>#REF!</v>
      </c>
      <c r="F68" s="192" t="s">
        <v>116</v>
      </c>
      <c r="G68" s="111" t="s">
        <v>169</v>
      </c>
      <c r="H68" s="114" t="s">
        <v>246</v>
      </c>
      <c r="I68" s="183">
        <v>1.02</v>
      </c>
      <c r="J68" s="520"/>
      <c r="M68" s="256" t="s">
        <v>370</v>
      </c>
      <c r="N68" s="261"/>
    </row>
    <row r="69" spans="1:14" ht="14.45" customHeight="1" thickBot="1" x14ac:dyDescent="0.3">
      <c r="A69" s="41" t="s">
        <v>297</v>
      </c>
      <c r="B69" s="177" t="s">
        <v>31</v>
      </c>
      <c r="C69" s="1" t="s">
        <v>7</v>
      </c>
      <c r="D69" s="119">
        <v>0.44</v>
      </c>
      <c r="E69" s="109" t="e">
        <f>SUM(I69+#REF!)</f>
        <v>#REF!</v>
      </c>
      <c r="F69" s="192" t="s">
        <v>116</v>
      </c>
      <c r="G69" s="111" t="s">
        <v>161</v>
      </c>
      <c r="H69" s="114" t="s">
        <v>248</v>
      </c>
      <c r="I69" s="183">
        <v>0.82</v>
      </c>
      <c r="J69" s="263">
        <v>0.82</v>
      </c>
      <c r="K69" s="159">
        <v>0.82</v>
      </c>
      <c r="L69" t="s">
        <v>249</v>
      </c>
      <c r="M69" s="256" t="s">
        <v>370</v>
      </c>
    </row>
    <row r="70" spans="1:14" ht="14.45" customHeight="1" x14ac:dyDescent="0.25">
      <c r="A70" s="41" t="s">
        <v>297</v>
      </c>
      <c r="B70" s="177" t="s">
        <v>32</v>
      </c>
      <c r="C70" s="1" t="s">
        <v>5</v>
      </c>
      <c r="D70" s="119">
        <v>0.63</v>
      </c>
      <c r="E70" s="116" t="e">
        <f>SUM(I70+#REF!)</f>
        <v>#REF!</v>
      </c>
      <c r="F70" s="192" t="s">
        <v>117</v>
      </c>
      <c r="G70" s="124" t="s">
        <v>252</v>
      </c>
      <c r="H70" s="125" t="s">
        <v>250</v>
      </c>
      <c r="I70" s="186">
        <v>0.55000000000000004</v>
      </c>
      <c r="J70" s="520">
        <v>1.89</v>
      </c>
      <c r="K70" s="159">
        <f>SUM(I70:I74)</f>
        <v>2.29</v>
      </c>
      <c r="L70" t="s">
        <v>251</v>
      </c>
      <c r="M70" s="256" t="s">
        <v>375</v>
      </c>
      <c r="N70" s="270">
        <v>0.4</v>
      </c>
    </row>
    <row r="71" spans="1:14" ht="14.45" customHeight="1" x14ac:dyDescent="0.25">
      <c r="A71" s="41" t="s">
        <v>297</v>
      </c>
      <c r="B71" s="177" t="s">
        <v>253</v>
      </c>
      <c r="C71" s="1" t="s">
        <v>5</v>
      </c>
      <c r="D71" s="119">
        <v>1.55</v>
      </c>
      <c r="E71" s="116" t="e">
        <f>SUM(I71+#REF!)</f>
        <v>#REF!</v>
      </c>
      <c r="F71" s="192" t="s">
        <v>117</v>
      </c>
      <c r="G71" s="124" t="s">
        <v>252</v>
      </c>
      <c r="H71" s="125" t="s">
        <v>250</v>
      </c>
      <c r="I71" s="186">
        <v>1.23</v>
      </c>
      <c r="J71" s="520"/>
      <c r="M71" s="256" t="s">
        <v>375</v>
      </c>
      <c r="N71" s="262"/>
    </row>
    <row r="72" spans="1:14" ht="14.45" customHeight="1" x14ac:dyDescent="0.25">
      <c r="A72" s="41" t="s">
        <v>297</v>
      </c>
      <c r="B72" s="177" t="s">
        <v>254</v>
      </c>
      <c r="C72" s="1" t="s">
        <v>7</v>
      </c>
      <c r="D72" s="119">
        <v>0.2</v>
      </c>
      <c r="E72" s="116" t="e">
        <f>SUM(I72+#REF!)</f>
        <v>#REF!</v>
      </c>
      <c r="F72" s="192" t="s">
        <v>117</v>
      </c>
      <c r="G72" s="124" t="s">
        <v>252</v>
      </c>
      <c r="H72" s="125" t="s">
        <v>250</v>
      </c>
      <c r="I72" s="186">
        <v>0.18</v>
      </c>
      <c r="J72" s="520"/>
      <c r="M72" s="256" t="s">
        <v>375</v>
      </c>
      <c r="N72" s="262"/>
    </row>
    <row r="73" spans="1:14" ht="14.45" customHeight="1" x14ac:dyDescent="0.25">
      <c r="A73" s="41" t="s">
        <v>297</v>
      </c>
      <c r="B73" s="177" t="s">
        <v>35</v>
      </c>
      <c r="C73" s="1" t="s">
        <v>7</v>
      </c>
      <c r="D73" s="119">
        <v>0.1</v>
      </c>
      <c r="E73" s="116" t="e">
        <f>SUM(I73+#REF!)</f>
        <v>#REF!</v>
      </c>
      <c r="F73" s="192" t="s">
        <v>117</v>
      </c>
      <c r="G73" s="124" t="s">
        <v>252</v>
      </c>
      <c r="H73" s="125" t="s">
        <v>250</v>
      </c>
      <c r="I73" s="186">
        <v>0.08</v>
      </c>
      <c r="J73" s="520"/>
      <c r="M73" s="256" t="s">
        <v>375</v>
      </c>
      <c r="N73" s="262"/>
    </row>
    <row r="74" spans="1:14" ht="15" customHeight="1" thickBot="1" x14ac:dyDescent="0.3">
      <c r="A74" s="41" t="s">
        <v>297</v>
      </c>
      <c r="B74" s="177" t="s">
        <v>255</v>
      </c>
      <c r="C74" s="1" t="s">
        <v>5</v>
      </c>
      <c r="D74" s="119">
        <v>0.28999999999999998</v>
      </c>
      <c r="E74" s="116" t="e">
        <f>SUM(I74+#REF!)</f>
        <v>#REF!</v>
      </c>
      <c r="F74" s="192" t="s">
        <v>117</v>
      </c>
      <c r="G74" s="124" t="s">
        <v>252</v>
      </c>
      <c r="H74" s="125" t="s">
        <v>250</v>
      </c>
      <c r="I74" s="186">
        <v>0.25</v>
      </c>
      <c r="J74" s="520"/>
      <c r="M74" s="256" t="s">
        <v>375</v>
      </c>
      <c r="N74" s="261"/>
    </row>
    <row r="75" spans="1:14" ht="14.45" customHeight="1" x14ac:dyDescent="0.25">
      <c r="A75" s="41" t="s">
        <v>297</v>
      </c>
      <c r="B75" s="177" t="s">
        <v>37</v>
      </c>
      <c r="C75" s="1" t="s">
        <v>7</v>
      </c>
      <c r="D75" s="119">
        <v>0.43</v>
      </c>
      <c r="E75" s="109" t="e">
        <f>SUM(I75+#REF!)</f>
        <v>#REF!</v>
      </c>
      <c r="F75" s="192" t="s">
        <v>118</v>
      </c>
      <c r="G75" s="111" t="s">
        <v>169</v>
      </c>
      <c r="H75" s="114" t="s">
        <v>257</v>
      </c>
      <c r="I75" s="185">
        <v>0.3</v>
      </c>
      <c r="J75" s="520">
        <v>0.73</v>
      </c>
      <c r="K75" s="160">
        <f>SUM(I75:I76)</f>
        <v>0.73</v>
      </c>
      <c r="L75" t="s">
        <v>258</v>
      </c>
      <c r="M75" s="256" t="s">
        <v>370</v>
      </c>
    </row>
    <row r="76" spans="1:14" ht="14.45" customHeight="1" x14ac:dyDescent="0.25">
      <c r="A76" s="41" t="s">
        <v>297</v>
      </c>
      <c r="B76" s="177" t="s">
        <v>256</v>
      </c>
      <c r="C76" s="1" t="s">
        <v>7</v>
      </c>
      <c r="D76" s="119">
        <v>0.46</v>
      </c>
      <c r="E76" s="109" t="e">
        <f>SUM(I76+#REF!)</f>
        <v>#REF!</v>
      </c>
      <c r="F76" s="192" t="s">
        <v>118</v>
      </c>
      <c r="G76" s="111" t="s">
        <v>169</v>
      </c>
      <c r="H76" s="114" t="s">
        <v>257</v>
      </c>
      <c r="I76" s="183">
        <v>0.43</v>
      </c>
      <c r="J76" s="520"/>
      <c r="M76" s="256" t="s">
        <v>370</v>
      </c>
    </row>
    <row r="77" spans="1:14" ht="14.45" customHeight="1" x14ac:dyDescent="0.25">
      <c r="A77" s="41" t="s">
        <v>297</v>
      </c>
      <c r="B77" s="177" t="s">
        <v>356</v>
      </c>
      <c r="C77" s="1" t="s">
        <v>5</v>
      </c>
      <c r="D77" s="142">
        <v>0.87</v>
      </c>
      <c r="E77" s="161" t="e">
        <f>SUM(I77+#REF!)</f>
        <v>#REF!</v>
      </c>
      <c r="F77" s="192" t="s">
        <v>118</v>
      </c>
      <c r="G77" s="154" t="s">
        <v>193</v>
      </c>
      <c r="H77" s="114" t="s">
        <v>358</v>
      </c>
      <c r="I77" s="183">
        <v>0.85</v>
      </c>
      <c r="J77" s="263">
        <v>0.85</v>
      </c>
      <c r="K77" s="171">
        <v>0.85</v>
      </c>
      <c r="L77" t="s">
        <v>357</v>
      </c>
      <c r="M77" s="256" t="s">
        <v>374</v>
      </c>
    </row>
    <row r="78" spans="1:14" ht="14.45" customHeight="1" x14ac:dyDescent="0.25">
      <c r="A78" s="41" t="s">
        <v>297</v>
      </c>
      <c r="B78" s="177" t="s">
        <v>39</v>
      </c>
      <c r="C78" s="1" t="s">
        <v>7</v>
      </c>
      <c r="D78" s="119">
        <v>1.18</v>
      </c>
      <c r="E78" s="116" t="e">
        <f>SUM(I78+#REF!)</f>
        <v>#REF!</v>
      </c>
      <c r="F78" s="192" t="s">
        <v>119</v>
      </c>
      <c r="G78" s="111" t="s">
        <v>193</v>
      </c>
      <c r="H78" s="114" t="s">
        <v>338</v>
      </c>
      <c r="I78" s="183">
        <v>1.1100000000000001</v>
      </c>
      <c r="J78" s="263">
        <v>1.1100000000000001</v>
      </c>
      <c r="K78" s="159">
        <v>1.1100000000000001</v>
      </c>
      <c r="L78" t="s">
        <v>260</v>
      </c>
      <c r="M78" s="256" t="s">
        <v>370</v>
      </c>
    </row>
    <row r="79" spans="1:14" ht="14.45" customHeight="1" x14ac:dyDescent="0.25">
      <c r="A79" s="41" t="s">
        <v>297</v>
      </c>
      <c r="B79" s="177" t="s">
        <v>327</v>
      </c>
      <c r="C79" s="1" t="s">
        <v>15</v>
      </c>
      <c r="D79" s="142">
        <v>0.48</v>
      </c>
      <c r="E79" s="161">
        <v>0.3</v>
      </c>
      <c r="F79" s="192" t="s">
        <v>119</v>
      </c>
      <c r="G79" s="154" t="s">
        <v>193</v>
      </c>
      <c r="H79" s="114" t="s">
        <v>259</v>
      </c>
      <c r="I79" s="185">
        <v>0.3</v>
      </c>
      <c r="J79" s="265">
        <v>0.3</v>
      </c>
      <c r="K79" s="160">
        <v>0.3</v>
      </c>
      <c r="L79" t="s">
        <v>260</v>
      </c>
      <c r="M79" s="256" t="s">
        <v>374</v>
      </c>
    </row>
    <row r="80" spans="1:14" ht="14.45" customHeight="1" x14ac:dyDescent="0.25">
      <c r="A80" s="41" t="s">
        <v>297</v>
      </c>
      <c r="B80" s="177" t="s">
        <v>328</v>
      </c>
      <c r="C80" s="1" t="s">
        <v>15</v>
      </c>
      <c r="D80" s="142">
        <v>0.3</v>
      </c>
      <c r="E80" s="150">
        <v>0.18</v>
      </c>
      <c r="F80" s="192" t="s">
        <v>119</v>
      </c>
      <c r="G80" s="154" t="s">
        <v>193</v>
      </c>
      <c r="H80" s="114" t="s">
        <v>339</v>
      </c>
      <c r="I80" s="183">
        <v>0.18</v>
      </c>
      <c r="J80" s="263">
        <v>0.18</v>
      </c>
      <c r="K80" s="159">
        <v>0.18</v>
      </c>
      <c r="L80" t="s">
        <v>260</v>
      </c>
      <c r="M80" s="256" t="s">
        <v>374</v>
      </c>
    </row>
    <row r="81" spans="1:14" ht="15" customHeight="1" thickBot="1" x14ac:dyDescent="0.3">
      <c r="A81" s="43" t="s">
        <v>297</v>
      </c>
      <c r="B81" s="205" t="s">
        <v>329</v>
      </c>
      <c r="C81" s="76" t="s">
        <v>5</v>
      </c>
      <c r="D81" s="224">
        <v>1.08</v>
      </c>
      <c r="E81" s="253">
        <v>0.81</v>
      </c>
      <c r="F81" s="208" t="s">
        <v>330</v>
      </c>
      <c r="G81" s="254" t="s">
        <v>193</v>
      </c>
      <c r="H81" s="210" t="s">
        <v>349</v>
      </c>
      <c r="I81" s="243">
        <v>0.81</v>
      </c>
      <c r="J81" s="267">
        <v>0.81</v>
      </c>
      <c r="K81" s="159">
        <v>0.81</v>
      </c>
      <c r="L81" t="s">
        <v>350</v>
      </c>
      <c r="M81" s="257" t="s">
        <v>374</v>
      </c>
    </row>
    <row r="82" spans="1:14" ht="15" customHeight="1" thickBot="1" x14ac:dyDescent="0.3">
      <c r="A82" s="39" t="s">
        <v>298</v>
      </c>
      <c r="B82" s="200" t="s">
        <v>40</v>
      </c>
      <c r="C82" s="71" t="s">
        <v>15</v>
      </c>
      <c r="D82" s="81">
        <v>3.06</v>
      </c>
      <c r="E82" s="73" t="e">
        <f>SUM(I82+#REF!)</f>
        <v>#REF!</v>
      </c>
      <c r="F82" s="203" t="s">
        <v>120</v>
      </c>
      <c r="G82" s="75" t="s">
        <v>169</v>
      </c>
      <c r="H82" s="39" t="s">
        <v>202</v>
      </c>
      <c r="I82" s="190">
        <v>3.11</v>
      </c>
      <c r="J82" s="266">
        <v>2.5499999999999998</v>
      </c>
      <c r="K82" s="159">
        <f>SUM(I82)</f>
        <v>3.11</v>
      </c>
      <c r="L82" t="s">
        <v>203</v>
      </c>
      <c r="M82" s="255" t="s">
        <v>370</v>
      </c>
      <c r="N82" s="259">
        <v>0.56000000000000005</v>
      </c>
    </row>
    <row r="83" spans="1:14" ht="14.45" customHeight="1" x14ac:dyDescent="0.25">
      <c r="A83" s="41" t="s">
        <v>298</v>
      </c>
      <c r="B83" s="177" t="s">
        <v>42</v>
      </c>
      <c r="C83" s="1" t="s">
        <v>15</v>
      </c>
      <c r="D83" s="47">
        <v>0.33</v>
      </c>
      <c r="E83" s="32" t="e">
        <f>SUM(I83+#REF!)</f>
        <v>#REF!</v>
      </c>
      <c r="F83" s="192" t="s">
        <v>121</v>
      </c>
      <c r="G83" s="45" t="s">
        <v>169</v>
      </c>
      <c r="H83" s="41" t="s">
        <v>172</v>
      </c>
      <c r="I83" s="183">
        <v>0.33</v>
      </c>
      <c r="J83" s="520">
        <v>4.62</v>
      </c>
      <c r="K83" s="159">
        <f>SUM(I83:I87)</f>
        <v>5.64</v>
      </c>
      <c r="L83" t="s">
        <v>173</v>
      </c>
      <c r="M83" s="256" t="s">
        <v>370</v>
      </c>
      <c r="N83" s="260">
        <v>1.02</v>
      </c>
    </row>
    <row r="84" spans="1:14" ht="14.45" customHeight="1" x14ac:dyDescent="0.25">
      <c r="A84" s="41" t="s">
        <v>298</v>
      </c>
      <c r="B84" s="177" t="s">
        <v>43</v>
      </c>
      <c r="C84" s="1" t="s">
        <v>15</v>
      </c>
      <c r="D84" s="47">
        <v>0.38</v>
      </c>
      <c r="E84" s="32" t="e">
        <f>SUM(I84+#REF!)</f>
        <v>#REF!</v>
      </c>
      <c r="F84" s="192" t="s">
        <v>121</v>
      </c>
      <c r="G84" s="45" t="s">
        <v>169</v>
      </c>
      <c r="H84" s="41" t="s">
        <v>172</v>
      </c>
      <c r="I84" s="183">
        <v>0.38</v>
      </c>
      <c r="J84" s="520"/>
      <c r="M84" s="256" t="s">
        <v>370</v>
      </c>
      <c r="N84" s="262"/>
    </row>
    <row r="85" spans="1:14" ht="14.45" customHeight="1" x14ac:dyDescent="0.25">
      <c r="A85" s="41" t="s">
        <v>298</v>
      </c>
      <c r="B85" s="177" t="s">
        <v>45</v>
      </c>
      <c r="C85" s="1" t="s">
        <v>5</v>
      </c>
      <c r="D85" s="47">
        <v>4.91</v>
      </c>
      <c r="E85" s="32" t="e">
        <f>SUM(I85+#REF!)</f>
        <v>#REF!</v>
      </c>
      <c r="F85" s="192" t="s">
        <v>121</v>
      </c>
      <c r="G85" s="45" t="s">
        <v>169</v>
      </c>
      <c r="H85" s="41" t="s">
        <v>172</v>
      </c>
      <c r="I85" s="183">
        <v>3.54</v>
      </c>
      <c r="J85" s="520"/>
      <c r="M85" s="256" t="s">
        <v>370</v>
      </c>
      <c r="N85" s="262"/>
    </row>
    <row r="86" spans="1:14" ht="14.45" customHeight="1" x14ac:dyDescent="0.25">
      <c r="A86" s="41" t="s">
        <v>298</v>
      </c>
      <c r="B86" s="177" t="s">
        <v>44</v>
      </c>
      <c r="C86" s="1" t="s">
        <v>5</v>
      </c>
      <c r="D86" s="47">
        <v>3.15</v>
      </c>
      <c r="E86" s="32" t="e">
        <f>SUM(I86+#REF!)</f>
        <v>#REF!</v>
      </c>
      <c r="F86" s="192" t="s">
        <v>121</v>
      </c>
      <c r="G86" s="45" t="s">
        <v>169</v>
      </c>
      <c r="H86" s="41" t="s">
        <v>172</v>
      </c>
      <c r="I86" s="183">
        <v>0.88</v>
      </c>
      <c r="J86" s="520"/>
      <c r="M86" s="256" t="s">
        <v>370</v>
      </c>
      <c r="N86" s="262"/>
    </row>
    <row r="87" spans="1:14" ht="15" customHeight="1" thickBot="1" x14ac:dyDescent="0.3">
      <c r="A87" s="41" t="s">
        <v>298</v>
      </c>
      <c r="B87" s="177" t="s">
        <v>46</v>
      </c>
      <c r="C87" s="1" t="s">
        <v>5</v>
      </c>
      <c r="D87" s="47">
        <v>0.51</v>
      </c>
      <c r="E87" s="32" t="e">
        <f>SUM(I87+#REF!)</f>
        <v>#REF!</v>
      </c>
      <c r="F87" s="192" t="s">
        <v>121</v>
      </c>
      <c r="G87" s="45" t="s">
        <v>169</v>
      </c>
      <c r="H87" s="41" t="s">
        <v>172</v>
      </c>
      <c r="I87" s="183">
        <v>0.51</v>
      </c>
      <c r="J87" s="520"/>
      <c r="M87" s="256" t="s">
        <v>370</v>
      </c>
      <c r="N87" s="261"/>
    </row>
    <row r="88" spans="1:14" ht="14.45" customHeight="1" x14ac:dyDescent="0.25">
      <c r="A88" s="41" t="s">
        <v>298</v>
      </c>
      <c r="B88" s="177" t="s">
        <v>277</v>
      </c>
      <c r="C88" s="1" t="s">
        <v>15</v>
      </c>
      <c r="D88" s="47">
        <v>0.11</v>
      </c>
      <c r="E88" s="53" t="e">
        <f>SUM(I88+#REF!)</f>
        <v>#REF!</v>
      </c>
      <c r="F88" s="192" t="s">
        <v>121</v>
      </c>
      <c r="G88" s="56" t="s">
        <v>161</v>
      </c>
      <c r="H88" s="52" t="s">
        <v>280</v>
      </c>
      <c r="I88" s="182">
        <v>0.21</v>
      </c>
      <c r="J88" s="520">
        <v>0.82</v>
      </c>
      <c r="K88" s="159">
        <f>SUM(I88:I90)</f>
        <v>0.82000000000000006</v>
      </c>
      <c r="L88" t="s">
        <v>281</v>
      </c>
      <c r="M88" s="256" t="s">
        <v>370</v>
      </c>
    </row>
    <row r="89" spans="1:14" ht="14.45" customHeight="1" x14ac:dyDescent="0.25">
      <c r="A89" s="41" t="s">
        <v>298</v>
      </c>
      <c r="B89" s="177" t="s">
        <v>278</v>
      </c>
      <c r="C89" s="1" t="s">
        <v>15</v>
      </c>
      <c r="D89" s="47">
        <v>0.43</v>
      </c>
      <c r="E89" s="53" t="e">
        <f>SUM(I89+#REF!)</f>
        <v>#REF!</v>
      </c>
      <c r="F89" s="192" t="s">
        <v>121</v>
      </c>
      <c r="G89" s="56" t="s">
        <v>161</v>
      </c>
      <c r="H89" s="52" t="s">
        <v>280</v>
      </c>
      <c r="I89" s="182">
        <v>0.43</v>
      </c>
      <c r="J89" s="520"/>
      <c r="M89" s="256" t="s">
        <v>370</v>
      </c>
    </row>
    <row r="90" spans="1:14" ht="14.45" customHeight="1" x14ac:dyDescent="0.25">
      <c r="A90" s="41" t="s">
        <v>298</v>
      </c>
      <c r="B90" s="177" t="s">
        <v>279</v>
      </c>
      <c r="C90" s="1" t="s">
        <v>7</v>
      </c>
      <c r="D90" s="47">
        <v>0.18</v>
      </c>
      <c r="E90" s="53" t="e">
        <f>SUM(I90+#REF!)</f>
        <v>#REF!</v>
      </c>
      <c r="F90" s="192" t="s">
        <v>121</v>
      </c>
      <c r="G90" s="56" t="s">
        <v>161</v>
      </c>
      <c r="H90" s="52" t="s">
        <v>280</v>
      </c>
      <c r="I90" s="182">
        <v>0.18</v>
      </c>
      <c r="J90" s="520"/>
      <c r="M90" s="256" t="s">
        <v>370</v>
      </c>
    </row>
    <row r="91" spans="1:14" ht="14.45" customHeight="1" x14ac:dyDescent="0.25">
      <c r="A91" s="41" t="s">
        <v>298</v>
      </c>
      <c r="B91" s="177" t="s">
        <v>276</v>
      </c>
      <c r="C91" s="1" t="s">
        <v>7</v>
      </c>
      <c r="D91" s="47">
        <v>0.34</v>
      </c>
      <c r="E91" s="32" t="e">
        <f>SUM(I91+#REF!)</f>
        <v>#REF!</v>
      </c>
      <c r="F91" s="192" t="s">
        <v>121</v>
      </c>
      <c r="G91" s="56" t="s">
        <v>161</v>
      </c>
      <c r="H91" s="52" t="s">
        <v>271</v>
      </c>
      <c r="I91" s="182">
        <v>0.28999999999999998</v>
      </c>
      <c r="J91" s="263">
        <v>0.28999999999999998</v>
      </c>
      <c r="K91" s="159">
        <v>0.28999999999999998</v>
      </c>
      <c r="L91" t="s">
        <v>272</v>
      </c>
      <c r="M91" s="256" t="s">
        <v>370</v>
      </c>
    </row>
    <row r="92" spans="1:14" ht="14.45" customHeight="1" x14ac:dyDescent="0.25">
      <c r="A92" s="41" t="s">
        <v>298</v>
      </c>
      <c r="B92" s="177" t="s">
        <v>50</v>
      </c>
      <c r="C92" s="1" t="s">
        <v>15</v>
      </c>
      <c r="D92" s="47">
        <v>5.7910000000000004</v>
      </c>
      <c r="E92" s="53" t="e">
        <f>SUM(I92+#REF!)</f>
        <v>#REF!</v>
      </c>
      <c r="F92" s="192" t="s">
        <v>122</v>
      </c>
      <c r="G92" s="45" t="s">
        <v>171</v>
      </c>
      <c r="H92" s="52" t="s">
        <v>162</v>
      </c>
      <c r="I92" s="182">
        <v>0.84</v>
      </c>
      <c r="J92" s="263">
        <v>0.84</v>
      </c>
      <c r="K92" s="159">
        <f>SUM(I92)</f>
        <v>0.84</v>
      </c>
      <c r="L92" t="s">
        <v>174</v>
      </c>
      <c r="M92" s="256" t="s">
        <v>370</v>
      </c>
    </row>
    <row r="93" spans="1:14" ht="15.75" thickBot="1" x14ac:dyDescent="0.3">
      <c r="A93" s="41" t="s">
        <v>298</v>
      </c>
      <c r="B93" s="177" t="s">
        <v>181</v>
      </c>
      <c r="C93" s="1" t="s">
        <v>5</v>
      </c>
      <c r="D93" s="47">
        <v>1.27</v>
      </c>
      <c r="E93" s="32" t="e">
        <f>SUM(I93+#REF!)</f>
        <v>#REF!</v>
      </c>
      <c r="F93" s="192" t="s">
        <v>122</v>
      </c>
      <c r="G93" s="56" t="s">
        <v>180</v>
      </c>
      <c r="H93" s="41" t="s">
        <v>182</v>
      </c>
      <c r="I93" s="185">
        <v>0.6</v>
      </c>
      <c r="J93" s="265">
        <v>0.6</v>
      </c>
      <c r="K93" s="160">
        <f>SUM(I93)</f>
        <v>0.6</v>
      </c>
      <c r="L93" t="s">
        <v>183</v>
      </c>
      <c r="M93" s="256" t="s">
        <v>370</v>
      </c>
    </row>
    <row r="94" spans="1:14" ht="15" customHeight="1" thickBot="1" x14ac:dyDescent="0.3">
      <c r="A94" s="41" t="s">
        <v>298</v>
      </c>
      <c r="B94" s="177" t="s">
        <v>52</v>
      </c>
      <c r="C94" s="1" t="s">
        <v>5</v>
      </c>
      <c r="D94" s="47">
        <v>0.79800000000000004</v>
      </c>
      <c r="E94" s="53" t="e">
        <f>SUM(I94+#REF!)</f>
        <v>#REF!</v>
      </c>
      <c r="F94" s="192" t="s">
        <v>122</v>
      </c>
      <c r="G94" s="45" t="s">
        <v>169</v>
      </c>
      <c r="H94" s="41" t="s">
        <v>170</v>
      </c>
      <c r="I94" s="185">
        <v>0.79800000000000004</v>
      </c>
      <c r="J94" s="263">
        <v>3.39</v>
      </c>
      <c r="K94" s="160" t="e">
        <f>SUM(I94+#REF!)</f>
        <v>#REF!</v>
      </c>
      <c r="L94" t="s">
        <v>175</v>
      </c>
      <c r="M94" s="256" t="s">
        <v>370</v>
      </c>
      <c r="N94" s="259">
        <v>0.7</v>
      </c>
    </row>
    <row r="95" spans="1:14" ht="14.45" customHeight="1" x14ac:dyDescent="0.25">
      <c r="A95" s="41" t="s">
        <v>298</v>
      </c>
      <c r="B95" s="177" t="s">
        <v>176</v>
      </c>
      <c r="C95" s="1" t="s">
        <v>5</v>
      </c>
      <c r="D95" s="47">
        <v>2.12</v>
      </c>
      <c r="E95" s="32" t="e">
        <f>SUM(I95+#REF!)</f>
        <v>#REF!</v>
      </c>
      <c r="F95" s="192" t="s">
        <v>122</v>
      </c>
      <c r="G95" s="45" t="s">
        <v>169</v>
      </c>
      <c r="H95" s="41" t="s">
        <v>163</v>
      </c>
      <c r="I95" s="183">
        <v>1.95</v>
      </c>
      <c r="J95" s="522">
        <v>2.8</v>
      </c>
      <c r="K95" s="159">
        <f>SUM(I95:I96)</f>
        <v>3.38</v>
      </c>
      <c r="L95" t="s">
        <v>177</v>
      </c>
      <c r="M95" s="256" t="s">
        <v>370</v>
      </c>
      <c r="N95" s="260">
        <v>0.57999999999999996</v>
      </c>
    </row>
    <row r="96" spans="1:14" ht="15" customHeight="1" thickBot="1" x14ac:dyDescent="0.3">
      <c r="A96" s="41" t="s">
        <v>298</v>
      </c>
      <c r="B96" s="177" t="s">
        <v>55</v>
      </c>
      <c r="C96" s="1" t="s">
        <v>15</v>
      </c>
      <c r="D96" s="47">
        <v>1.72</v>
      </c>
      <c r="E96" s="32" t="e">
        <f>SUM(I96+#REF!)</f>
        <v>#REF!</v>
      </c>
      <c r="F96" s="192" t="s">
        <v>122</v>
      </c>
      <c r="G96" s="45" t="s">
        <v>169</v>
      </c>
      <c r="H96" s="41" t="s">
        <v>163</v>
      </c>
      <c r="I96" s="183">
        <v>1.43</v>
      </c>
      <c r="J96" s="522"/>
      <c r="M96" s="256" t="s">
        <v>370</v>
      </c>
      <c r="N96" s="261"/>
    </row>
    <row r="97" spans="1:14" ht="14.45" customHeight="1" x14ac:dyDescent="0.25">
      <c r="A97" s="41" t="s">
        <v>298</v>
      </c>
      <c r="B97" s="177" t="s">
        <v>56</v>
      </c>
      <c r="C97" s="1" t="s">
        <v>15</v>
      </c>
      <c r="D97" s="47">
        <v>1.1299999999999999</v>
      </c>
      <c r="E97" s="53" t="e">
        <f>SUM(I97+#REF!)</f>
        <v>#REF!</v>
      </c>
      <c r="F97" s="192" t="s">
        <v>122</v>
      </c>
      <c r="G97" s="56" t="s">
        <v>161</v>
      </c>
      <c r="H97" s="52" t="s">
        <v>178</v>
      </c>
      <c r="I97" s="182">
        <v>0.48</v>
      </c>
      <c r="J97" s="263">
        <v>0.48</v>
      </c>
      <c r="K97" s="159">
        <f>SUM(I97)</f>
        <v>0.48</v>
      </c>
      <c r="L97" t="s">
        <v>179</v>
      </c>
      <c r="M97" s="256" t="s">
        <v>370</v>
      </c>
    </row>
    <row r="98" spans="1:14" ht="14.45" customHeight="1" x14ac:dyDescent="0.25">
      <c r="A98" s="41" t="s">
        <v>298</v>
      </c>
      <c r="B98" s="177" t="s">
        <v>185</v>
      </c>
      <c r="C98" s="1" t="s">
        <v>5</v>
      </c>
      <c r="D98" s="47">
        <v>0.13</v>
      </c>
      <c r="E98" s="32" t="e">
        <f>SUM(I98+#REF!)</f>
        <v>#REF!</v>
      </c>
      <c r="F98" s="192" t="s">
        <v>122</v>
      </c>
      <c r="G98" s="56" t="s">
        <v>161</v>
      </c>
      <c r="H98" s="52" t="s">
        <v>186</v>
      </c>
      <c r="I98" s="182">
        <v>0.22</v>
      </c>
      <c r="J98" s="520">
        <v>0.33</v>
      </c>
      <c r="K98" s="159">
        <f>SUM(I98:I99)</f>
        <v>0.33</v>
      </c>
      <c r="L98" t="s">
        <v>187</v>
      </c>
      <c r="M98" s="256" t="s">
        <v>370</v>
      </c>
    </row>
    <row r="99" spans="1:14" ht="14.45" customHeight="1" thickBot="1" x14ac:dyDescent="0.3">
      <c r="A99" s="41" t="s">
        <v>298</v>
      </c>
      <c r="B99" s="177" t="s">
        <v>184</v>
      </c>
      <c r="C99" s="1" t="s">
        <v>5</v>
      </c>
      <c r="D99" s="47">
        <v>0.11</v>
      </c>
      <c r="E99" s="32" t="e">
        <f>SUM(I99+#REF!)</f>
        <v>#REF!</v>
      </c>
      <c r="F99" s="192" t="s">
        <v>122</v>
      </c>
      <c r="G99" s="56" t="s">
        <v>161</v>
      </c>
      <c r="H99" s="52" t="s">
        <v>186</v>
      </c>
      <c r="I99" s="182">
        <v>0.11</v>
      </c>
      <c r="J99" s="520"/>
      <c r="M99" s="256" t="s">
        <v>370</v>
      </c>
    </row>
    <row r="100" spans="1:14" ht="15" customHeight="1" thickBot="1" x14ac:dyDescent="0.3">
      <c r="A100" s="41" t="s">
        <v>298</v>
      </c>
      <c r="B100" s="178" t="s">
        <v>282</v>
      </c>
      <c r="C100" s="20" t="s">
        <v>94</v>
      </c>
      <c r="D100" s="48">
        <v>2.73</v>
      </c>
      <c r="E100" s="53">
        <v>2.67</v>
      </c>
      <c r="F100" s="192" t="s">
        <v>125</v>
      </c>
      <c r="G100" s="65" t="s">
        <v>252</v>
      </c>
      <c r="H100" s="66" t="s">
        <v>273</v>
      </c>
      <c r="I100" s="186">
        <v>2.67</v>
      </c>
      <c r="J100" s="265">
        <v>2.2000000000000002</v>
      </c>
      <c r="K100" s="159">
        <f>SUM(I100:I100)</f>
        <v>2.67</v>
      </c>
      <c r="L100" t="s">
        <v>274</v>
      </c>
      <c r="M100" s="256" t="s">
        <v>375</v>
      </c>
      <c r="N100" s="259">
        <v>0.47</v>
      </c>
    </row>
    <row r="101" spans="1:14" ht="14.45" customHeight="1" x14ac:dyDescent="0.25">
      <c r="A101" s="41" t="s">
        <v>298</v>
      </c>
      <c r="B101" s="177" t="s">
        <v>285</v>
      </c>
      <c r="C101" s="1" t="s">
        <v>5</v>
      </c>
      <c r="D101" s="47">
        <v>1.65</v>
      </c>
      <c r="E101" s="32" t="e">
        <f>SUM(I101+#REF!)</f>
        <v>#REF!</v>
      </c>
      <c r="F101" s="192" t="s">
        <v>124</v>
      </c>
      <c r="G101" s="65" t="s">
        <v>252</v>
      </c>
      <c r="H101" s="66" t="s">
        <v>267</v>
      </c>
      <c r="I101" s="186">
        <v>1.36</v>
      </c>
      <c r="J101" s="522">
        <v>1.3</v>
      </c>
      <c r="K101" s="163">
        <f>SUM(I101:I102)</f>
        <v>1.56</v>
      </c>
      <c r="L101" t="s">
        <v>268</v>
      </c>
      <c r="M101" s="256" t="s">
        <v>375</v>
      </c>
      <c r="N101" s="260">
        <v>0.26</v>
      </c>
    </row>
    <row r="102" spans="1:14" ht="15" customHeight="1" thickBot="1" x14ac:dyDescent="0.3">
      <c r="A102" s="41" t="s">
        <v>298</v>
      </c>
      <c r="B102" s="177" t="s">
        <v>284</v>
      </c>
      <c r="C102" s="1" t="s">
        <v>7</v>
      </c>
      <c r="D102" s="47">
        <v>0.27</v>
      </c>
      <c r="E102" s="32" t="e">
        <f>SUM(I102+#REF!)</f>
        <v>#REF!</v>
      </c>
      <c r="F102" s="192" t="s">
        <v>124</v>
      </c>
      <c r="G102" s="65" t="s">
        <v>252</v>
      </c>
      <c r="H102" s="66" t="s">
        <v>267</v>
      </c>
      <c r="I102" s="189">
        <v>0.2</v>
      </c>
      <c r="J102" s="522"/>
      <c r="M102" s="256" t="s">
        <v>375</v>
      </c>
      <c r="N102" s="261"/>
    </row>
    <row r="103" spans="1:14" ht="15" customHeight="1" x14ac:dyDescent="0.25">
      <c r="A103" s="41" t="s">
        <v>298</v>
      </c>
      <c r="B103" s="177" t="s">
        <v>62</v>
      </c>
      <c r="C103" s="1" t="s">
        <v>15</v>
      </c>
      <c r="D103" s="47">
        <v>0.06</v>
      </c>
      <c r="E103" s="53" t="e">
        <f>SUM(I103+#REF!)</f>
        <v>#REF!</v>
      </c>
      <c r="F103" s="192" t="s">
        <v>126</v>
      </c>
      <c r="G103" s="56" t="s">
        <v>161</v>
      </c>
      <c r="H103" s="52" t="s">
        <v>261</v>
      </c>
      <c r="I103" s="182">
        <v>0.06</v>
      </c>
      <c r="J103" s="520">
        <v>0.15</v>
      </c>
      <c r="K103" s="159">
        <f>SUM(I103:I104)</f>
        <v>0.15</v>
      </c>
      <c r="L103" t="s">
        <v>262</v>
      </c>
      <c r="M103" s="256" t="s">
        <v>370</v>
      </c>
    </row>
    <row r="104" spans="1:14" ht="14.45" customHeight="1" x14ac:dyDescent="0.25">
      <c r="A104" s="41" t="s">
        <v>298</v>
      </c>
      <c r="B104" s="177" t="s">
        <v>286</v>
      </c>
      <c r="C104" s="1" t="s">
        <v>15</v>
      </c>
      <c r="D104" s="47">
        <v>0.11</v>
      </c>
      <c r="E104" s="53" t="e">
        <f>SUM(I104+#REF!)</f>
        <v>#REF!</v>
      </c>
      <c r="F104" s="192" t="s">
        <v>127</v>
      </c>
      <c r="G104" s="56" t="s">
        <v>161</v>
      </c>
      <c r="H104" s="52" t="s">
        <v>261</v>
      </c>
      <c r="I104" s="182">
        <v>0.09</v>
      </c>
      <c r="J104" s="520"/>
      <c r="M104" s="256" t="s">
        <v>370</v>
      </c>
    </row>
    <row r="105" spans="1:14" ht="14.45" customHeight="1" x14ac:dyDescent="0.25">
      <c r="A105" s="41" t="s">
        <v>298</v>
      </c>
      <c r="B105" s="177" t="s">
        <v>331</v>
      </c>
      <c r="C105" s="1" t="s">
        <v>15</v>
      </c>
      <c r="D105" s="145">
        <v>0.69</v>
      </c>
      <c r="E105" s="152">
        <v>0.68</v>
      </c>
      <c r="F105" s="192" t="s">
        <v>334</v>
      </c>
      <c r="G105" s="155" t="s">
        <v>193</v>
      </c>
      <c r="H105" s="52" t="s">
        <v>364</v>
      </c>
      <c r="I105" s="187">
        <v>0.68</v>
      </c>
      <c r="J105" s="263">
        <v>0.68</v>
      </c>
      <c r="K105" s="159">
        <v>0.68</v>
      </c>
      <c r="L105" t="s">
        <v>365</v>
      </c>
      <c r="M105" s="256" t="s">
        <v>374</v>
      </c>
    </row>
    <row r="106" spans="1:14" ht="14.45" customHeight="1" x14ac:dyDescent="0.25">
      <c r="A106" s="41" t="s">
        <v>298</v>
      </c>
      <c r="B106" s="177" t="s">
        <v>332</v>
      </c>
      <c r="C106" s="1" t="s">
        <v>15</v>
      </c>
      <c r="D106" s="145">
        <v>0.32</v>
      </c>
      <c r="E106" s="152">
        <v>0.32</v>
      </c>
      <c r="F106" s="192" t="s">
        <v>335</v>
      </c>
      <c r="G106" s="155" t="s">
        <v>193</v>
      </c>
      <c r="H106" s="52" t="s">
        <v>367</v>
      </c>
      <c r="I106" s="187">
        <v>0.32</v>
      </c>
      <c r="J106" s="520">
        <v>0.34</v>
      </c>
      <c r="K106" s="159">
        <f>SUM(I106:I107)</f>
        <v>0.34</v>
      </c>
      <c r="L106" t="s">
        <v>366</v>
      </c>
      <c r="M106" s="256" t="s">
        <v>374</v>
      </c>
    </row>
    <row r="107" spans="1:14" ht="14.45" customHeight="1" thickBot="1" x14ac:dyDescent="0.3">
      <c r="A107" s="41" t="s">
        <v>298</v>
      </c>
      <c r="B107" s="177" t="s">
        <v>333</v>
      </c>
      <c r="C107" s="1" t="s">
        <v>15</v>
      </c>
      <c r="D107" s="145">
        <v>0.02</v>
      </c>
      <c r="E107" s="152">
        <v>0.02</v>
      </c>
      <c r="F107" s="192" t="s">
        <v>335</v>
      </c>
      <c r="G107" s="155" t="s">
        <v>193</v>
      </c>
      <c r="H107" s="52" t="s">
        <v>367</v>
      </c>
      <c r="I107" s="187">
        <v>0.02</v>
      </c>
      <c r="J107" s="520"/>
      <c r="M107" s="256" t="s">
        <v>374</v>
      </c>
    </row>
    <row r="108" spans="1:14" ht="15" customHeight="1" thickBot="1" x14ac:dyDescent="0.3">
      <c r="A108" s="41" t="s">
        <v>298</v>
      </c>
      <c r="B108" s="177" t="s">
        <v>287</v>
      </c>
      <c r="C108" s="1" t="s">
        <v>5</v>
      </c>
      <c r="D108" s="50">
        <v>1.63</v>
      </c>
      <c r="E108" s="32" t="e">
        <f>SUM(I108+#REF!)</f>
        <v>#REF!</v>
      </c>
      <c r="F108" s="192" t="s">
        <v>336</v>
      </c>
      <c r="G108" s="65" t="s">
        <v>252</v>
      </c>
      <c r="H108" s="66" t="s">
        <v>263</v>
      </c>
      <c r="I108" s="189">
        <v>1.24</v>
      </c>
      <c r="J108" s="263">
        <v>1.02</v>
      </c>
      <c r="K108" s="174">
        <v>1.24</v>
      </c>
      <c r="L108" t="s">
        <v>264</v>
      </c>
      <c r="M108" s="256" t="s">
        <v>375</v>
      </c>
      <c r="N108" s="259">
        <v>0.22</v>
      </c>
    </row>
    <row r="109" spans="1:14" ht="14.45" customHeight="1" x14ac:dyDescent="0.25">
      <c r="A109" s="41" t="s">
        <v>298</v>
      </c>
      <c r="B109" s="178" t="s">
        <v>91</v>
      </c>
      <c r="C109" s="20" t="s">
        <v>15</v>
      </c>
      <c r="D109" s="48">
        <v>0.11</v>
      </c>
      <c r="E109" s="53" t="e">
        <f>SUM(I109+#REF!)</f>
        <v>#REF!</v>
      </c>
      <c r="F109" s="192" t="s">
        <v>337</v>
      </c>
      <c r="G109" s="56" t="s">
        <v>161</v>
      </c>
      <c r="H109" s="52" t="s">
        <v>269</v>
      </c>
      <c r="I109" s="182">
        <v>0.09</v>
      </c>
      <c r="J109" s="520">
        <v>0.68</v>
      </c>
      <c r="K109" s="159">
        <f>SUM(I109:I110)</f>
        <v>0.67999999999999994</v>
      </c>
      <c r="L109" t="s">
        <v>270</v>
      </c>
      <c r="M109" s="256" t="s">
        <v>370</v>
      </c>
    </row>
    <row r="110" spans="1:14" ht="14.45" customHeight="1" thickBot="1" x14ac:dyDescent="0.3">
      <c r="A110" s="41" t="s">
        <v>298</v>
      </c>
      <c r="B110" s="178" t="s">
        <v>92</v>
      </c>
      <c r="C110" s="20" t="s">
        <v>15</v>
      </c>
      <c r="D110" s="48">
        <v>0.72</v>
      </c>
      <c r="E110" s="53" t="e">
        <f>SUM(I110+#REF!)</f>
        <v>#REF!</v>
      </c>
      <c r="F110" s="192" t="s">
        <v>337</v>
      </c>
      <c r="G110" s="56" t="s">
        <v>161</v>
      </c>
      <c r="H110" s="52" t="s">
        <v>269</v>
      </c>
      <c r="I110" s="182">
        <v>0.59</v>
      </c>
      <c r="J110" s="520"/>
      <c r="M110" s="256" t="s">
        <v>370</v>
      </c>
    </row>
    <row r="111" spans="1:14" ht="14.45" customHeight="1" x14ac:dyDescent="0.25">
      <c r="A111" s="41" t="s">
        <v>298</v>
      </c>
      <c r="B111" s="177" t="s">
        <v>289</v>
      </c>
      <c r="C111" s="1" t="s">
        <v>5</v>
      </c>
      <c r="D111" s="47">
        <v>1.36</v>
      </c>
      <c r="E111" s="32" t="e">
        <f>SUM(I111+#REF!)</f>
        <v>#REF!</v>
      </c>
      <c r="F111" s="192" t="s">
        <v>129</v>
      </c>
      <c r="G111" s="65" t="s">
        <v>252</v>
      </c>
      <c r="H111" s="66" t="s">
        <v>265</v>
      </c>
      <c r="I111" s="186">
        <v>1.08</v>
      </c>
      <c r="J111" s="520">
        <v>1.1200000000000001</v>
      </c>
      <c r="K111" s="159">
        <f>SUM(I111:I112)</f>
        <v>1.33</v>
      </c>
      <c r="L111" t="s">
        <v>266</v>
      </c>
      <c r="M111" s="256" t="s">
        <v>375</v>
      </c>
      <c r="N111" s="260">
        <v>0.21</v>
      </c>
    </row>
    <row r="112" spans="1:14" ht="14.45" customHeight="1" thickBot="1" x14ac:dyDescent="0.3">
      <c r="A112" s="41" t="s">
        <v>298</v>
      </c>
      <c r="B112" s="177" t="s">
        <v>288</v>
      </c>
      <c r="C112" s="1" t="s">
        <v>7</v>
      </c>
      <c r="D112" s="47">
        <v>0.26</v>
      </c>
      <c r="E112" s="32" t="e">
        <f>SUM(I112+#REF!)</f>
        <v>#REF!</v>
      </c>
      <c r="F112" s="192" t="s">
        <v>129</v>
      </c>
      <c r="G112" s="65" t="s">
        <v>252</v>
      </c>
      <c r="H112" s="66" t="s">
        <v>265</v>
      </c>
      <c r="I112" s="186">
        <v>0.25</v>
      </c>
      <c r="J112" s="520"/>
      <c r="M112" s="256" t="s">
        <v>375</v>
      </c>
      <c r="N112" s="262"/>
    </row>
    <row r="113" spans="1:14" ht="14.45" customHeight="1" x14ac:dyDescent="0.25">
      <c r="A113" s="41" t="s">
        <v>298</v>
      </c>
      <c r="B113" s="177" t="s">
        <v>66</v>
      </c>
      <c r="C113" s="1" t="s">
        <v>5</v>
      </c>
      <c r="D113" s="47">
        <v>0.65</v>
      </c>
      <c r="E113" s="53" t="e">
        <f>SUM(I113+#REF!)</f>
        <v>#REF!</v>
      </c>
      <c r="F113" s="192" t="s">
        <v>130</v>
      </c>
      <c r="G113" s="45" t="s">
        <v>169</v>
      </c>
      <c r="H113" s="41" t="s">
        <v>166</v>
      </c>
      <c r="I113" s="185">
        <v>0.6</v>
      </c>
      <c r="J113" s="520">
        <v>1.27</v>
      </c>
      <c r="K113" s="159">
        <f>SUM(I113:I114)</f>
        <v>1.5499999999999998</v>
      </c>
      <c r="L113" t="s">
        <v>234</v>
      </c>
      <c r="M113" s="256" t="s">
        <v>370</v>
      </c>
      <c r="N113" s="260">
        <v>0.28000000000000003</v>
      </c>
    </row>
    <row r="114" spans="1:14" ht="15" customHeight="1" thickBot="1" x14ac:dyDescent="0.3">
      <c r="A114" s="41" t="s">
        <v>298</v>
      </c>
      <c r="B114" s="177" t="s">
        <v>67</v>
      </c>
      <c r="C114" s="1" t="s">
        <v>7</v>
      </c>
      <c r="D114" s="47">
        <v>1.07</v>
      </c>
      <c r="E114" s="53" t="e">
        <f>SUM(I114+#REF!)</f>
        <v>#REF!</v>
      </c>
      <c r="F114" s="192" t="s">
        <v>130</v>
      </c>
      <c r="G114" s="45" t="s">
        <v>169</v>
      </c>
      <c r="H114" s="41" t="s">
        <v>166</v>
      </c>
      <c r="I114" s="185">
        <v>0.95</v>
      </c>
      <c r="J114" s="520"/>
      <c r="M114" s="256" t="s">
        <v>370</v>
      </c>
      <c r="N114" s="261"/>
    </row>
    <row r="115" spans="1:14" ht="15" customHeight="1" thickBot="1" x14ac:dyDescent="0.3">
      <c r="A115" s="43" t="s">
        <v>298</v>
      </c>
      <c r="B115" s="205" t="s">
        <v>68</v>
      </c>
      <c r="C115" s="76" t="s">
        <v>7</v>
      </c>
      <c r="D115" s="89">
        <v>1.54</v>
      </c>
      <c r="E115" s="85" t="e">
        <f>SUM(I115+#REF!)</f>
        <v>#REF!</v>
      </c>
      <c r="F115" s="208" t="s">
        <v>130</v>
      </c>
      <c r="G115" s="80" t="s">
        <v>169</v>
      </c>
      <c r="H115" s="43" t="s">
        <v>232</v>
      </c>
      <c r="I115" s="191">
        <v>1.34</v>
      </c>
      <c r="J115" s="267">
        <v>1.1100000000000001</v>
      </c>
      <c r="K115" s="159">
        <v>1.34</v>
      </c>
      <c r="L115" t="s">
        <v>233</v>
      </c>
      <c r="M115" s="257" t="s">
        <v>370</v>
      </c>
      <c r="N115" s="261">
        <v>0.23</v>
      </c>
    </row>
    <row r="116" spans="1:14" ht="14.45" customHeight="1" x14ac:dyDescent="0.25">
      <c r="B116" s="5"/>
      <c r="C116" s="5"/>
      <c r="D116" s="63">
        <f>SUM(D4:D115)</f>
        <v>109.09970000000001</v>
      </c>
      <c r="E116" s="64" t="e">
        <f>SUM(E4:E115)</f>
        <v>#REF!</v>
      </c>
      <c r="F116" s="5"/>
      <c r="I116" s="54">
        <f>SUM(I4:I115)</f>
        <v>80.808000000000007</v>
      </c>
      <c r="J116">
        <f>SUM(J4:J115)</f>
        <v>76.870000000000019</v>
      </c>
    </row>
    <row r="117" spans="1:14" ht="14.45" customHeight="1" x14ac:dyDescent="0.25">
      <c r="I117" s="54" t="e">
        <f>I116+#REF!</f>
        <v>#REF!</v>
      </c>
    </row>
    <row r="118" spans="1:14" ht="14.45" customHeight="1" x14ac:dyDescent="0.25">
      <c r="E118">
        <v>85.47</v>
      </c>
      <c r="F118" t="s">
        <v>377</v>
      </c>
    </row>
    <row r="119" spans="1:14" x14ac:dyDescent="0.25">
      <c r="I119">
        <f>SUBTOTAL(9,I4:I115)</f>
        <v>80.808000000000007</v>
      </c>
    </row>
  </sheetData>
  <autoFilter ref="A3:N118"/>
  <mergeCells count="30">
    <mergeCell ref="J113:J114"/>
    <mergeCell ref="J70:J74"/>
    <mergeCell ref="J75:J76"/>
    <mergeCell ref="J83:J87"/>
    <mergeCell ref="J88:J90"/>
    <mergeCell ref="J95:J96"/>
    <mergeCell ref="J98:J99"/>
    <mergeCell ref="J101:J102"/>
    <mergeCell ref="J103:J104"/>
    <mergeCell ref="J106:J107"/>
    <mergeCell ref="J109:J110"/>
    <mergeCell ref="J111:J112"/>
    <mergeCell ref="J66:J68"/>
    <mergeCell ref="J28:J29"/>
    <mergeCell ref="J30:J32"/>
    <mergeCell ref="J33:J34"/>
    <mergeCell ref="J35:J37"/>
    <mergeCell ref="J38:J40"/>
    <mergeCell ref="J41:J42"/>
    <mergeCell ref="J44:J45"/>
    <mergeCell ref="J47:J53"/>
    <mergeCell ref="J55:J57"/>
    <mergeCell ref="J60:J63"/>
    <mergeCell ref="J64:J65"/>
    <mergeCell ref="J26:J27"/>
    <mergeCell ref="J4:J5"/>
    <mergeCell ref="J6:J7"/>
    <mergeCell ref="J10:J14"/>
    <mergeCell ref="J18:J19"/>
    <mergeCell ref="J22:J25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5"/>
  <sheetViews>
    <sheetView topLeftCell="A70" workbookViewId="0">
      <selection activeCell="F100" sqref="F100"/>
    </sheetView>
  </sheetViews>
  <sheetFormatPr defaultRowHeight="15" x14ac:dyDescent="0.25"/>
  <cols>
    <col min="1" max="1" width="3.7109375" customWidth="1"/>
    <col min="2" max="2" width="22.7109375" customWidth="1"/>
    <col min="3" max="3" width="6.28515625" customWidth="1"/>
    <col min="6" max="6" width="21.5703125" customWidth="1"/>
    <col min="7" max="8" width="10.28515625" customWidth="1"/>
    <col min="10" max="10" width="11" customWidth="1"/>
    <col min="11" max="11" width="11.140625" customWidth="1"/>
    <col min="12" max="12" width="11.7109375" customWidth="1"/>
  </cols>
  <sheetData>
    <row r="1" spans="1:14" x14ac:dyDescent="0.25">
      <c r="A1" t="s">
        <v>283</v>
      </c>
      <c r="B1" s="5"/>
      <c r="C1" s="5"/>
      <c r="D1" s="5"/>
      <c r="E1" s="5"/>
      <c r="F1" s="5"/>
    </row>
    <row r="2" spans="1:14" ht="43.9" customHeight="1" thickBot="1" x14ac:dyDescent="0.3">
      <c r="B2" s="38" t="s">
        <v>156</v>
      </c>
      <c r="C2" s="38" t="s">
        <v>1</v>
      </c>
      <c r="D2" s="38" t="s">
        <v>2</v>
      </c>
      <c r="E2" s="38" t="s">
        <v>3</v>
      </c>
      <c r="F2" s="38" t="s">
        <v>96</v>
      </c>
      <c r="G2" s="38" t="s">
        <v>158</v>
      </c>
      <c r="H2" s="38" t="s">
        <v>159</v>
      </c>
      <c r="I2" s="38" t="s">
        <v>160</v>
      </c>
      <c r="J2" s="38" t="s">
        <v>159</v>
      </c>
      <c r="K2" s="38" t="s">
        <v>160</v>
      </c>
      <c r="L2" s="38" t="s">
        <v>275</v>
      </c>
    </row>
    <row r="3" spans="1:14" x14ac:dyDescent="0.25">
      <c r="A3" s="128"/>
      <c r="B3" s="1" t="s">
        <v>4</v>
      </c>
      <c r="C3" s="1" t="s">
        <v>5</v>
      </c>
      <c r="D3" s="108">
        <v>9.1499999999999998E-2</v>
      </c>
      <c r="E3" s="109">
        <f>SUM(I3+K3)</f>
        <v>0.03</v>
      </c>
      <c r="F3" s="110" t="s">
        <v>97</v>
      </c>
      <c r="G3" s="111" t="s">
        <v>188</v>
      </c>
      <c r="H3" s="112" t="s">
        <v>164</v>
      </c>
      <c r="I3" s="287">
        <v>0.03</v>
      </c>
      <c r="J3" s="112"/>
      <c r="K3" s="113"/>
      <c r="L3" s="495">
        <v>0.72</v>
      </c>
      <c r="M3" s="159">
        <f>SUM(I3:I4)</f>
        <v>0.72</v>
      </c>
      <c r="N3" t="s">
        <v>189</v>
      </c>
    </row>
    <row r="4" spans="1:14" x14ac:dyDescent="0.25">
      <c r="A4" s="128"/>
      <c r="B4" s="1" t="s">
        <v>6</v>
      </c>
      <c r="C4" s="1" t="s">
        <v>7</v>
      </c>
      <c r="D4" s="108">
        <v>0.74370000000000003</v>
      </c>
      <c r="E4" s="109">
        <f t="shared" ref="E4:E90" si="0">SUM(I4+K4)</f>
        <v>0.69</v>
      </c>
      <c r="F4" s="110" t="s">
        <v>98</v>
      </c>
      <c r="G4" s="111" t="s">
        <v>188</v>
      </c>
      <c r="H4" s="114" t="s">
        <v>164</v>
      </c>
      <c r="I4" s="288">
        <v>0.69</v>
      </c>
      <c r="J4" s="114"/>
      <c r="K4" s="115"/>
      <c r="L4" s="496"/>
    </row>
    <row r="5" spans="1:14" x14ac:dyDescent="0.25">
      <c r="A5" s="128"/>
      <c r="B5" s="1" t="s">
        <v>8</v>
      </c>
      <c r="C5" s="1" t="s">
        <v>5</v>
      </c>
      <c r="D5" s="108">
        <v>0.39960000000000001</v>
      </c>
      <c r="E5" s="116">
        <f t="shared" si="0"/>
        <v>0.26</v>
      </c>
      <c r="F5" s="110" t="s">
        <v>98</v>
      </c>
      <c r="G5" s="111" t="s">
        <v>188</v>
      </c>
      <c r="H5" s="114" t="s">
        <v>190</v>
      </c>
      <c r="I5" s="289">
        <v>0.26</v>
      </c>
      <c r="J5" s="114"/>
      <c r="K5" s="115"/>
      <c r="L5" s="497">
        <v>0.88</v>
      </c>
      <c r="M5" s="159">
        <f>SUM(I5:I6)</f>
        <v>0.88</v>
      </c>
      <c r="N5" t="s">
        <v>191</v>
      </c>
    </row>
    <row r="6" spans="1:14" x14ac:dyDescent="0.25">
      <c r="A6" s="128"/>
      <c r="B6" s="1" t="s">
        <v>9</v>
      </c>
      <c r="C6" s="1" t="s">
        <v>5</v>
      </c>
      <c r="D6" s="108">
        <v>0.83</v>
      </c>
      <c r="E6" s="116">
        <f t="shared" si="0"/>
        <v>0.62</v>
      </c>
      <c r="F6" s="110" t="s">
        <v>98</v>
      </c>
      <c r="G6" s="111" t="s">
        <v>188</v>
      </c>
      <c r="H6" s="114" t="s">
        <v>190</v>
      </c>
      <c r="I6" s="288">
        <v>0.62</v>
      </c>
      <c r="J6" s="114"/>
      <c r="K6" s="115"/>
      <c r="L6" s="496"/>
    </row>
    <row r="7" spans="1:14" x14ac:dyDescent="0.25">
      <c r="A7" s="128"/>
      <c r="B7" s="1" t="s">
        <v>10</v>
      </c>
      <c r="C7" s="1" t="s">
        <v>5</v>
      </c>
      <c r="D7" s="108">
        <v>0.76</v>
      </c>
      <c r="E7" s="109">
        <f t="shared" si="0"/>
        <v>0.34</v>
      </c>
      <c r="F7" s="110" t="s">
        <v>99</v>
      </c>
      <c r="G7" s="111" t="s">
        <v>188</v>
      </c>
      <c r="H7" s="114" t="s">
        <v>192</v>
      </c>
      <c r="I7" s="288">
        <v>0.34</v>
      </c>
      <c r="J7" s="114"/>
      <c r="K7" s="115"/>
      <c r="L7" s="118">
        <v>0.34</v>
      </c>
      <c r="M7" s="159">
        <f>SUM(I7)</f>
        <v>0.34</v>
      </c>
      <c r="N7" t="s">
        <v>93</v>
      </c>
    </row>
    <row r="8" spans="1:14" x14ac:dyDescent="0.25">
      <c r="B8" s="1" t="s">
        <v>199</v>
      </c>
      <c r="C8" s="1" t="s">
        <v>7</v>
      </c>
      <c r="D8" s="47">
        <v>1.34</v>
      </c>
      <c r="E8" s="32">
        <f t="shared" si="0"/>
        <v>1.34</v>
      </c>
      <c r="F8" s="14" t="s">
        <v>100</v>
      </c>
      <c r="G8" s="45" t="s">
        <v>200</v>
      </c>
      <c r="H8" s="41" t="s">
        <v>167</v>
      </c>
      <c r="I8" s="288">
        <v>1.34</v>
      </c>
      <c r="J8" s="41"/>
      <c r="K8" s="42"/>
      <c r="L8" s="59">
        <v>1.1000000000000001</v>
      </c>
      <c r="M8" s="159">
        <f>SUM(I8)</f>
        <v>1.34</v>
      </c>
      <c r="N8" t="s">
        <v>201</v>
      </c>
    </row>
    <row r="9" spans="1:14" x14ac:dyDescent="0.25">
      <c r="B9" s="20" t="s">
        <v>70</v>
      </c>
      <c r="C9" s="20" t="s">
        <v>93</v>
      </c>
      <c r="D9" s="48">
        <v>0.15310000000000001</v>
      </c>
      <c r="E9" s="53">
        <f t="shared" si="0"/>
        <v>0.15</v>
      </c>
      <c r="F9" s="14" t="s">
        <v>388</v>
      </c>
      <c r="G9" s="45" t="s">
        <v>193</v>
      </c>
      <c r="H9" s="41" t="s">
        <v>194</v>
      </c>
      <c r="I9" s="288">
        <v>0.15</v>
      </c>
      <c r="J9" s="41"/>
      <c r="K9" s="42"/>
      <c r="L9" s="498">
        <v>1.19</v>
      </c>
      <c r="M9" s="163">
        <f>SUM(I9:I13)</f>
        <v>1.19</v>
      </c>
      <c r="N9" t="s">
        <v>195</v>
      </c>
    </row>
    <row r="10" spans="1:14" x14ac:dyDescent="0.25">
      <c r="B10" s="20" t="s">
        <v>71</v>
      </c>
      <c r="C10" s="20" t="s">
        <v>93</v>
      </c>
      <c r="D10" s="48">
        <v>0.15</v>
      </c>
      <c r="E10" s="53">
        <f t="shared" si="0"/>
        <v>0.15</v>
      </c>
      <c r="F10" s="14" t="s">
        <v>388</v>
      </c>
      <c r="G10" s="45" t="s">
        <v>193</v>
      </c>
      <c r="H10" s="41" t="s">
        <v>194</v>
      </c>
      <c r="I10" s="288">
        <v>0.15</v>
      </c>
      <c r="J10" s="41"/>
      <c r="K10" s="42"/>
      <c r="L10" s="499"/>
    </row>
    <row r="11" spans="1:14" x14ac:dyDescent="0.25">
      <c r="B11" s="20" t="s">
        <v>72</v>
      </c>
      <c r="C11" s="20" t="s">
        <v>93</v>
      </c>
      <c r="D11" s="48">
        <v>0.55000000000000004</v>
      </c>
      <c r="E11" s="53">
        <f t="shared" si="0"/>
        <v>0.55000000000000004</v>
      </c>
      <c r="F11" s="14" t="s">
        <v>388</v>
      </c>
      <c r="G11" s="45" t="s">
        <v>193</v>
      </c>
      <c r="H11" s="41" t="s">
        <v>194</v>
      </c>
      <c r="I11" s="288">
        <v>0.55000000000000004</v>
      </c>
      <c r="J11" s="41"/>
      <c r="K11" s="42"/>
      <c r="L11" s="499"/>
    </row>
    <row r="12" spans="1:14" x14ac:dyDescent="0.25">
      <c r="B12" s="20" t="s">
        <v>73</v>
      </c>
      <c r="C12" s="20" t="s">
        <v>93</v>
      </c>
      <c r="D12" s="48">
        <v>0.22</v>
      </c>
      <c r="E12" s="53">
        <f t="shared" si="0"/>
        <v>0.22</v>
      </c>
      <c r="F12" s="14" t="s">
        <v>388</v>
      </c>
      <c r="G12" s="45" t="s">
        <v>193</v>
      </c>
      <c r="H12" s="41" t="s">
        <v>194</v>
      </c>
      <c r="I12" s="288">
        <v>0.22</v>
      </c>
      <c r="J12" s="41"/>
      <c r="K12" s="42"/>
      <c r="L12" s="499"/>
    </row>
    <row r="13" spans="1:14" x14ac:dyDescent="0.25">
      <c r="B13" s="20" t="s">
        <v>74</v>
      </c>
      <c r="C13" s="20" t="s">
        <v>93</v>
      </c>
      <c r="D13" s="48">
        <v>0.12</v>
      </c>
      <c r="E13" s="53">
        <f t="shared" si="0"/>
        <v>0.12</v>
      </c>
      <c r="F13" s="14" t="s">
        <v>388</v>
      </c>
      <c r="G13" s="45" t="s">
        <v>193</v>
      </c>
      <c r="H13" s="41" t="s">
        <v>194</v>
      </c>
      <c r="I13" s="288">
        <v>0.12</v>
      </c>
      <c r="J13" s="41"/>
      <c r="K13" s="42"/>
      <c r="L13" s="500"/>
    </row>
    <row r="14" spans="1:14" x14ac:dyDescent="0.25">
      <c r="B14" s="20" t="s">
        <v>196</v>
      </c>
      <c r="C14" s="20" t="s">
        <v>94</v>
      </c>
      <c r="D14" s="48">
        <v>3.29</v>
      </c>
      <c r="E14" s="32">
        <f t="shared" si="0"/>
        <v>1</v>
      </c>
      <c r="F14" s="14" t="s">
        <v>403</v>
      </c>
      <c r="G14" s="45" t="s">
        <v>193</v>
      </c>
      <c r="H14" s="41" t="s">
        <v>197</v>
      </c>
      <c r="I14" s="289">
        <v>1</v>
      </c>
      <c r="J14" s="41"/>
      <c r="K14" s="42"/>
      <c r="L14" s="62">
        <v>1</v>
      </c>
      <c r="M14" s="160">
        <v>1</v>
      </c>
      <c r="N14" t="s">
        <v>198</v>
      </c>
    </row>
    <row r="15" spans="1:14" x14ac:dyDescent="0.25">
      <c r="B15" s="140" t="s">
        <v>303</v>
      </c>
      <c r="C15" s="20" t="s">
        <v>15</v>
      </c>
      <c r="D15" s="139">
        <v>1.33</v>
      </c>
      <c r="E15" s="169">
        <f t="shared" si="0"/>
        <v>1.27</v>
      </c>
      <c r="F15" s="129" t="s">
        <v>353</v>
      </c>
      <c r="G15" s="45" t="s">
        <v>193</v>
      </c>
      <c r="H15" s="41" t="s">
        <v>354</v>
      </c>
      <c r="I15" s="289">
        <v>1.27</v>
      </c>
      <c r="J15" s="41"/>
      <c r="K15" s="42"/>
      <c r="L15" s="62">
        <v>1.27</v>
      </c>
      <c r="M15" s="160">
        <v>1.27</v>
      </c>
      <c r="N15" t="s">
        <v>355</v>
      </c>
    </row>
    <row r="16" spans="1:14" x14ac:dyDescent="0.25">
      <c r="A16" s="127"/>
      <c r="B16" s="2" t="s">
        <v>12</v>
      </c>
      <c r="C16" s="2" t="s">
        <v>7</v>
      </c>
      <c r="D16" s="119">
        <v>1.88</v>
      </c>
      <c r="E16" s="109">
        <f t="shared" si="0"/>
        <v>1.76</v>
      </c>
      <c r="F16" s="110" t="s">
        <v>103</v>
      </c>
      <c r="G16" s="111" t="s">
        <v>200</v>
      </c>
      <c r="H16" s="114" t="s">
        <v>206</v>
      </c>
      <c r="I16" s="288">
        <v>1.76</v>
      </c>
      <c r="J16" s="114"/>
      <c r="K16" s="115"/>
      <c r="L16" s="118">
        <v>1.5</v>
      </c>
      <c r="M16" s="159">
        <f>SUM(I16)</f>
        <v>1.76</v>
      </c>
      <c r="N16" t="s">
        <v>209</v>
      </c>
    </row>
    <row r="17" spans="1:14" x14ac:dyDescent="0.25">
      <c r="A17" s="127"/>
      <c r="B17" s="2" t="s">
        <v>13</v>
      </c>
      <c r="C17" s="2" t="s">
        <v>7</v>
      </c>
      <c r="D17" s="119">
        <v>7.24</v>
      </c>
      <c r="E17" s="109">
        <f t="shared" si="0"/>
        <v>7.04</v>
      </c>
      <c r="F17" s="110" t="s">
        <v>104</v>
      </c>
      <c r="G17" s="111" t="s">
        <v>200</v>
      </c>
      <c r="H17" s="114" t="s">
        <v>207</v>
      </c>
      <c r="I17" s="288">
        <v>6.37</v>
      </c>
      <c r="J17" s="114" t="s">
        <v>208</v>
      </c>
      <c r="K17" s="288">
        <v>0.67</v>
      </c>
      <c r="L17" s="502">
        <v>6.3</v>
      </c>
      <c r="M17" s="160">
        <f>SUM(I17+I18+K17)</f>
        <v>7.52</v>
      </c>
      <c r="N17" t="s">
        <v>204</v>
      </c>
    </row>
    <row r="18" spans="1:14" x14ac:dyDescent="0.25">
      <c r="A18" s="127"/>
      <c r="B18" s="2" t="s">
        <v>205</v>
      </c>
      <c r="C18" s="2" t="s">
        <v>15</v>
      </c>
      <c r="D18" s="119">
        <v>0.49</v>
      </c>
      <c r="E18" s="109">
        <f t="shared" si="0"/>
        <v>0.48</v>
      </c>
      <c r="F18" s="110" t="s">
        <v>104</v>
      </c>
      <c r="G18" s="111" t="s">
        <v>200</v>
      </c>
      <c r="H18" s="114" t="s">
        <v>207</v>
      </c>
      <c r="I18" s="289">
        <v>0.48</v>
      </c>
      <c r="J18" s="114"/>
      <c r="K18" s="115"/>
      <c r="L18" s="503"/>
    </row>
    <row r="19" spans="1:14" x14ac:dyDescent="0.25">
      <c r="A19" s="127"/>
      <c r="B19" s="3" t="s">
        <v>16</v>
      </c>
      <c r="C19" s="3" t="s">
        <v>15</v>
      </c>
      <c r="D19" s="119">
        <v>3.68</v>
      </c>
      <c r="E19" s="116">
        <f t="shared" si="0"/>
        <v>2.08</v>
      </c>
      <c r="F19" s="110" t="s">
        <v>105</v>
      </c>
      <c r="G19" s="111" t="s">
        <v>200</v>
      </c>
      <c r="H19" s="114" t="s">
        <v>210</v>
      </c>
      <c r="I19" s="288">
        <v>2.08</v>
      </c>
      <c r="J19" s="114"/>
      <c r="K19" s="115"/>
      <c r="L19" s="118">
        <v>1.75</v>
      </c>
      <c r="M19" s="159">
        <f>SUM(I19)</f>
        <v>2.08</v>
      </c>
      <c r="N19" t="s">
        <v>211</v>
      </c>
    </row>
    <row r="20" spans="1:14" x14ac:dyDescent="0.25">
      <c r="A20" s="127"/>
      <c r="B20" s="141" t="s">
        <v>304</v>
      </c>
      <c r="C20" s="3" t="s">
        <v>7</v>
      </c>
      <c r="D20" s="142">
        <v>2.12</v>
      </c>
      <c r="E20" s="161">
        <v>2.12</v>
      </c>
      <c r="F20" s="132" t="s">
        <v>305</v>
      </c>
      <c r="G20" s="111" t="s">
        <v>193</v>
      </c>
      <c r="H20" s="114" t="s">
        <v>341</v>
      </c>
      <c r="I20" s="288">
        <v>2.12</v>
      </c>
      <c r="J20" s="114"/>
      <c r="K20" s="115"/>
      <c r="L20" s="130">
        <v>2.12</v>
      </c>
      <c r="M20" s="159">
        <v>2.12</v>
      </c>
      <c r="N20" t="s">
        <v>342</v>
      </c>
    </row>
    <row r="21" spans="1:14" x14ac:dyDescent="0.25">
      <c r="A21" s="133"/>
      <c r="B21" s="141" t="s">
        <v>306</v>
      </c>
      <c r="C21" s="131" t="s">
        <v>5</v>
      </c>
      <c r="D21" s="138">
        <v>0.97</v>
      </c>
      <c r="E21" s="172">
        <f>I21</f>
        <v>0.9</v>
      </c>
      <c r="F21" s="134" t="s">
        <v>310</v>
      </c>
      <c r="G21" s="135" t="s">
        <v>193</v>
      </c>
      <c r="H21" s="136" t="s">
        <v>343</v>
      </c>
      <c r="I21" s="289">
        <v>0.9</v>
      </c>
      <c r="J21" s="136"/>
      <c r="K21" s="137"/>
      <c r="L21" s="508">
        <v>1.26</v>
      </c>
      <c r="M21" s="159">
        <f>SUM(I21:I24)</f>
        <v>1.2600000000000002</v>
      </c>
      <c r="N21" t="s">
        <v>344</v>
      </c>
    </row>
    <row r="22" spans="1:14" x14ac:dyDescent="0.25">
      <c r="A22" s="133"/>
      <c r="B22" s="141" t="s">
        <v>307</v>
      </c>
      <c r="C22" s="131" t="s">
        <v>5</v>
      </c>
      <c r="D22" s="138">
        <v>0.32</v>
      </c>
      <c r="E22" s="172">
        <f t="shared" ref="E22:E24" si="1">I22</f>
        <v>0.23</v>
      </c>
      <c r="F22" s="134" t="s">
        <v>310</v>
      </c>
      <c r="G22" s="135" t="s">
        <v>193</v>
      </c>
      <c r="H22" s="136" t="s">
        <v>343</v>
      </c>
      <c r="I22" s="288">
        <v>0.23</v>
      </c>
      <c r="J22" s="136"/>
      <c r="K22" s="137"/>
      <c r="L22" s="509"/>
    </row>
    <row r="23" spans="1:14" x14ac:dyDescent="0.25">
      <c r="A23" s="133"/>
      <c r="B23" s="141" t="s">
        <v>308</v>
      </c>
      <c r="C23" s="131" t="s">
        <v>5</v>
      </c>
      <c r="D23" s="138">
        <v>0.08</v>
      </c>
      <c r="E23" s="172">
        <f t="shared" si="1"/>
        <v>0.08</v>
      </c>
      <c r="F23" s="134" t="s">
        <v>310</v>
      </c>
      <c r="G23" s="135" t="s">
        <v>193</v>
      </c>
      <c r="H23" s="136" t="s">
        <v>343</v>
      </c>
      <c r="I23" s="288">
        <v>0.08</v>
      </c>
      <c r="J23" s="136"/>
      <c r="K23" s="137"/>
      <c r="L23" s="509"/>
    </row>
    <row r="24" spans="1:14" x14ac:dyDescent="0.25">
      <c r="A24" s="133"/>
      <c r="B24" s="141" t="s">
        <v>309</v>
      </c>
      <c r="C24" s="131" t="s">
        <v>15</v>
      </c>
      <c r="D24" s="138">
        <v>0.05</v>
      </c>
      <c r="E24" s="172">
        <f t="shared" si="1"/>
        <v>0.05</v>
      </c>
      <c r="F24" s="134" t="s">
        <v>310</v>
      </c>
      <c r="G24" s="135" t="s">
        <v>193</v>
      </c>
      <c r="H24" s="136" t="s">
        <v>343</v>
      </c>
      <c r="I24" s="288">
        <v>0.05</v>
      </c>
      <c r="J24" s="136"/>
      <c r="K24" s="137"/>
      <c r="L24" s="510"/>
    </row>
    <row r="25" spans="1:14" x14ac:dyDescent="0.25">
      <c r="B25" s="146" t="s">
        <v>382</v>
      </c>
      <c r="C25" s="144" t="s">
        <v>5</v>
      </c>
      <c r="D25" s="145">
        <v>1.01</v>
      </c>
      <c r="E25" s="152">
        <v>0.67</v>
      </c>
      <c r="F25" s="129" t="s">
        <v>384</v>
      </c>
      <c r="G25" s="147" t="s">
        <v>193</v>
      </c>
      <c r="H25" s="165" t="s">
        <v>362</v>
      </c>
      <c r="I25" s="302">
        <v>0.67</v>
      </c>
      <c r="J25" s="41"/>
      <c r="K25" s="42"/>
      <c r="L25" s="498">
        <v>1.2</v>
      </c>
      <c r="M25" s="160">
        <f>SUM(I25:I26)</f>
        <v>1.2000000000000002</v>
      </c>
      <c r="N25" t="s">
        <v>363</v>
      </c>
    </row>
    <row r="26" spans="1:14" x14ac:dyDescent="0.25">
      <c r="B26" s="146" t="s">
        <v>383</v>
      </c>
      <c r="C26" s="144" t="s">
        <v>15</v>
      </c>
      <c r="D26" s="145">
        <v>0.53</v>
      </c>
      <c r="E26" s="152">
        <v>0.53</v>
      </c>
      <c r="F26" s="129" t="s">
        <v>384</v>
      </c>
      <c r="G26" s="147" t="s">
        <v>193</v>
      </c>
      <c r="H26" s="165" t="s">
        <v>362</v>
      </c>
      <c r="I26" s="293">
        <v>0.53</v>
      </c>
      <c r="J26" s="41"/>
      <c r="K26" s="42"/>
      <c r="L26" s="500"/>
    </row>
    <row r="27" spans="1:14" x14ac:dyDescent="0.25">
      <c r="B27" s="1" t="s">
        <v>18</v>
      </c>
      <c r="C27" s="1" t="s">
        <v>5</v>
      </c>
      <c r="D27" s="47">
        <v>1.07</v>
      </c>
      <c r="E27" s="53">
        <f t="shared" si="0"/>
        <v>0.98</v>
      </c>
      <c r="F27" s="14" t="s">
        <v>107</v>
      </c>
      <c r="G27" s="45" t="s">
        <v>200</v>
      </c>
      <c r="H27" s="41" t="s">
        <v>165</v>
      </c>
      <c r="I27" s="288">
        <v>0.98</v>
      </c>
      <c r="J27" s="41"/>
      <c r="K27" s="42"/>
      <c r="L27" s="498">
        <v>1.54</v>
      </c>
      <c r="M27" s="159">
        <f>SUM(I27:I28)</f>
        <v>1.83</v>
      </c>
      <c r="N27" t="s">
        <v>214</v>
      </c>
    </row>
    <row r="28" spans="1:14" x14ac:dyDescent="0.25">
      <c r="B28" s="1" t="s">
        <v>19</v>
      </c>
      <c r="C28" s="1" t="s">
        <v>7</v>
      </c>
      <c r="D28" s="47">
        <v>0.96</v>
      </c>
      <c r="E28" s="53">
        <f t="shared" si="0"/>
        <v>0.85</v>
      </c>
      <c r="F28" s="14" t="s">
        <v>107</v>
      </c>
      <c r="G28" s="45" t="s">
        <v>200</v>
      </c>
      <c r="H28" s="41" t="s">
        <v>165</v>
      </c>
      <c r="I28" s="288">
        <v>0.85</v>
      </c>
      <c r="J28" s="41"/>
      <c r="K28" s="42"/>
      <c r="L28" s="500"/>
    </row>
    <row r="29" spans="1:14" x14ac:dyDescent="0.25">
      <c r="B29" s="20" t="s">
        <v>76</v>
      </c>
      <c r="C29" s="20" t="s">
        <v>15</v>
      </c>
      <c r="D29" s="48">
        <v>0.38</v>
      </c>
      <c r="E29" s="32">
        <f t="shared" si="0"/>
        <v>0.43</v>
      </c>
      <c r="F29" s="14" t="s">
        <v>107</v>
      </c>
      <c r="G29" s="45" t="s">
        <v>200</v>
      </c>
      <c r="H29" s="41" t="s">
        <v>212</v>
      </c>
      <c r="I29" s="288">
        <v>0.43</v>
      </c>
      <c r="J29" s="41"/>
      <c r="K29" s="42"/>
      <c r="L29" s="498">
        <v>0.71</v>
      </c>
      <c r="M29" s="159">
        <f>SUM(I29:I30)</f>
        <v>0.71</v>
      </c>
      <c r="N29" t="s">
        <v>213</v>
      </c>
    </row>
    <row r="30" spans="1:14" x14ac:dyDescent="0.25">
      <c r="B30" s="20" t="s">
        <v>77</v>
      </c>
      <c r="C30" s="20" t="s">
        <v>15</v>
      </c>
      <c r="D30" s="48">
        <v>0.28000000000000003</v>
      </c>
      <c r="E30" s="32">
        <f t="shared" si="0"/>
        <v>0.28000000000000003</v>
      </c>
      <c r="F30" s="14" t="s">
        <v>107</v>
      </c>
      <c r="G30" s="45" t="s">
        <v>200</v>
      </c>
      <c r="H30" s="41" t="s">
        <v>212</v>
      </c>
      <c r="I30" s="288">
        <v>0.28000000000000003</v>
      </c>
      <c r="J30" s="41"/>
      <c r="K30" s="42"/>
      <c r="L30" s="500"/>
    </row>
    <row r="31" spans="1:14" x14ac:dyDescent="0.25">
      <c r="B31" s="20" t="s">
        <v>78</v>
      </c>
      <c r="C31" s="20" t="s">
        <v>94</v>
      </c>
      <c r="D31" s="48">
        <v>0.30180000000000001</v>
      </c>
      <c r="E31" s="53">
        <f t="shared" si="0"/>
        <v>0.28999999999999998</v>
      </c>
      <c r="F31" s="14" t="s">
        <v>109</v>
      </c>
      <c r="G31" s="56" t="s">
        <v>161</v>
      </c>
      <c r="H31" s="52" t="s">
        <v>217</v>
      </c>
      <c r="I31" s="290">
        <v>0.28999999999999998</v>
      </c>
      <c r="J31" s="41"/>
      <c r="K31" s="42"/>
      <c r="L31" s="498">
        <v>0.9</v>
      </c>
      <c r="M31" s="159">
        <f>SUM(I31:I33)</f>
        <v>1.0699999999999998</v>
      </c>
      <c r="N31" s="55" t="s">
        <v>218</v>
      </c>
    </row>
    <row r="32" spans="1:14" x14ac:dyDescent="0.25">
      <c r="B32" s="20" t="s">
        <v>153</v>
      </c>
      <c r="C32" s="20" t="s">
        <v>5</v>
      </c>
      <c r="D32" s="48">
        <v>0.20760000000000001</v>
      </c>
      <c r="E32" s="53">
        <f t="shared" si="0"/>
        <v>0.2</v>
      </c>
      <c r="F32" s="14" t="s">
        <v>109</v>
      </c>
      <c r="G32" s="56" t="s">
        <v>161</v>
      </c>
      <c r="H32" s="52" t="s">
        <v>217</v>
      </c>
      <c r="I32" s="291">
        <v>0.2</v>
      </c>
      <c r="J32" s="41"/>
      <c r="K32" s="42"/>
      <c r="L32" s="499"/>
    </row>
    <row r="33" spans="1:15" x14ac:dyDescent="0.25">
      <c r="B33" s="20" t="s">
        <v>154</v>
      </c>
      <c r="C33" s="20" t="s">
        <v>5</v>
      </c>
      <c r="D33" s="48">
        <v>0.60919999999999996</v>
      </c>
      <c r="E33" s="53">
        <f t="shared" si="0"/>
        <v>0.57999999999999996</v>
      </c>
      <c r="F33" s="14" t="s">
        <v>109</v>
      </c>
      <c r="G33" s="56" t="s">
        <v>161</v>
      </c>
      <c r="H33" s="52" t="s">
        <v>217</v>
      </c>
      <c r="I33" s="290">
        <v>0.57999999999999996</v>
      </c>
      <c r="J33" s="41"/>
      <c r="K33" s="42"/>
      <c r="L33" s="500"/>
    </row>
    <row r="34" spans="1:15" x14ac:dyDescent="0.25">
      <c r="B34" s="20" t="s">
        <v>79</v>
      </c>
      <c r="C34" s="20" t="s">
        <v>15</v>
      </c>
      <c r="D34" s="48">
        <v>0.57769999999999999</v>
      </c>
      <c r="E34" s="32">
        <f t="shared" si="0"/>
        <v>0.55000000000000004</v>
      </c>
      <c r="F34" s="14" t="s">
        <v>109</v>
      </c>
      <c r="G34" s="45" t="s">
        <v>193</v>
      </c>
      <c r="H34" s="41" t="s">
        <v>215</v>
      </c>
      <c r="I34" s="288">
        <v>0.55000000000000004</v>
      </c>
      <c r="J34" s="41"/>
      <c r="K34" s="42"/>
      <c r="L34" s="498">
        <v>0.85</v>
      </c>
      <c r="M34" s="159">
        <f>SUM(I34:I35)</f>
        <v>0.85000000000000009</v>
      </c>
      <c r="N34" t="s">
        <v>216</v>
      </c>
    </row>
    <row r="35" spans="1:15" x14ac:dyDescent="0.25">
      <c r="B35" s="20" t="s">
        <v>152</v>
      </c>
      <c r="C35" s="20" t="s">
        <v>7</v>
      </c>
      <c r="D35" s="48">
        <v>0.30580000000000002</v>
      </c>
      <c r="E35" s="32">
        <f t="shared" si="0"/>
        <v>0.3</v>
      </c>
      <c r="F35" s="14" t="s">
        <v>109</v>
      </c>
      <c r="G35" s="45" t="s">
        <v>193</v>
      </c>
      <c r="H35" s="41" t="s">
        <v>215</v>
      </c>
      <c r="I35" s="289">
        <v>0.3</v>
      </c>
      <c r="J35" s="41"/>
      <c r="K35" s="42"/>
      <c r="L35" s="500"/>
    </row>
    <row r="36" spans="1:15" x14ac:dyDescent="0.25">
      <c r="B36" s="1" t="s">
        <v>20</v>
      </c>
      <c r="C36" s="1" t="s">
        <v>7</v>
      </c>
      <c r="D36" s="47">
        <v>1.1200000000000001</v>
      </c>
      <c r="E36" s="53">
        <f t="shared" si="0"/>
        <v>1.1200000000000001</v>
      </c>
      <c r="F36" s="14" t="s">
        <v>108</v>
      </c>
      <c r="G36" s="56" t="s">
        <v>161</v>
      </c>
      <c r="H36" s="52" t="s">
        <v>219</v>
      </c>
      <c r="I36" s="290">
        <v>1.1200000000000001</v>
      </c>
      <c r="J36" s="41"/>
      <c r="K36" s="42"/>
      <c r="L36" s="498">
        <v>2.08</v>
      </c>
      <c r="M36" s="159">
        <f>SUM(I36:I38)</f>
        <v>2.4700000000000002</v>
      </c>
      <c r="N36" t="s">
        <v>220</v>
      </c>
    </row>
    <row r="37" spans="1:15" x14ac:dyDescent="0.25">
      <c r="B37" s="1" t="s">
        <v>21</v>
      </c>
      <c r="C37" s="1" t="s">
        <v>15</v>
      </c>
      <c r="D37" s="47">
        <v>0.64</v>
      </c>
      <c r="E37" s="53">
        <f t="shared" si="0"/>
        <v>0.64</v>
      </c>
      <c r="F37" s="14" t="s">
        <v>108</v>
      </c>
      <c r="G37" s="56" t="s">
        <v>161</v>
      </c>
      <c r="H37" s="52" t="s">
        <v>219</v>
      </c>
      <c r="I37" s="290">
        <v>0.64</v>
      </c>
      <c r="J37" s="41"/>
      <c r="K37" s="42"/>
      <c r="L37" s="499"/>
    </row>
    <row r="38" spans="1:15" x14ac:dyDescent="0.25">
      <c r="B38" s="1" t="s">
        <v>22</v>
      </c>
      <c r="C38" s="1" t="s">
        <v>15</v>
      </c>
      <c r="D38" s="47">
        <v>0.73</v>
      </c>
      <c r="E38" s="53">
        <f t="shared" si="0"/>
        <v>0.71</v>
      </c>
      <c r="F38" s="14" t="s">
        <v>108</v>
      </c>
      <c r="G38" s="56" t="s">
        <v>161</v>
      </c>
      <c r="H38" s="52" t="s">
        <v>219</v>
      </c>
      <c r="I38" s="290">
        <v>0.71</v>
      </c>
      <c r="J38" s="41"/>
      <c r="K38" s="42"/>
      <c r="L38" s="500"/>
    </row>
    <row r="39" spans="1:15" x14ac:dyDescent="0.25">
      <c r="B39" s="146" t="s">
        <v>312</v>
      </c>
      <c r="C39" s="144" t="s">
        <v>5</v>
      </c>
      <c r="D39" s="145">
        <v>4.0599999999999996</v>
      </c>
      <c r="E39" s="169">
        <f t="shared" si="0"/>
        <v>1.91</v>
      </c>
      <c r="F39" s="129" t="s">
        <v>315</v>
      </c>
      <c r="G39" s="147" t="s">
        <v>193</v>
      </c>
      <c r="H39" s="165" t="s">
        <v>345</v>
      </c>
      <c r="I39" s="293">
        <v>1.91</v>
      </c>
      <c r="J39" s="41"/>
      <c r="K39" s="42"/>
      <c r="L39" s="498">
        <v>2.79</v>
      </c>
      <c r="M39" s="159">
        <f>SUM(I39:I41)</f>
        <v>2.79</v>
      </c>
      <c r="N39" t="s">
        <v>346</v>
      </c>
    </row>
    <row r="40" spans="1:15" x14ac:dyDescent="0.25">
      <c r="B40" s="146" t="s">
        <v>313</v>
      </c>
      <c r="C40" s="144" t="s">
        <v>7</v>
      </c>
      <c r="D40" s="145">
        <v>0.75</v>
      </c>
      <c r="E40" s="169">
        <f t="shared" si="0"/>
        <v>0.7</v>
      </c>
      <c r="F40" s="129" t="s">
        <v>315</v>
      </c>
      <c r="G40" s="147" t="s">
        <v>193</v>
      </c>
      <c r="H40" s="165" t="s">
        <v>345</v>
      </c>
      <c r="I40" s="302">
        <v>0.7</v>
      </c>
      <c r="J40" s="41"/>
      <c r="K40" s="42"/>
      <c r="L40" s="499"/>
    </row>
    <row r="41" spans="1:15" x14ac:dyDescent="0.25">
      <c r="B41" s="146" t="s">
        <v>314</v>
      </c>
      <c r="C41" s="144" t="s">
        <v>7</v>
      </c>
      <c r="D41" s="145">
        <v>0.21</v>
      </c>
      <c r="E41" s="169">
        <f t="shared" si="0"/>
        <v>0.18</v>
      </c>
      <c r="F41" s="129" t="s">
        <v>315</v>
      </c>
      <c r="G41" s="147" t="s">
        <v>193</v>
      </c>
      <c r="H41" s="165" t="s">
        <v>345</v>
      </c>
      <c r="I41" s="293">
        <v>0.18</v>
      </c>
      <c r="J41" s="41"/>
      <c r="K41" s="42"/>
      <c r="L41" s="500"/>
    </row>
    <row r="42" spans="1:15" x14ac:dyDescent="0.25">
      <c r="A42" s="127"/>
      <c r="B42" s="20" t="s">
        <v>225</v>
      </c>
      <c r="C42" s="20" t="s">
        <v>93</v>
      </c>
      <c r="D42" s="120">
        <v>0.89</v>
      </c>
      <c r="E42" s="116">
        <f t="shared" si="0"/>
        <v>0.53</v>
      </c>
      <c r="F42" s="121" t="s">
        <v>111</v>
      </c>
      <c r="G42" s="111" t="s">
        <v>193</v>
      </c>
      <c r="H42" s="114" t="s">
        <v>226</v>
      </c>
      <c r="I42" s="288">
        <v>0.27</v>
      </c>
      <c r="J42" s="114" t="s">
        <v>221</v>
      </c>
      <c r="K42" s="288">
        <v>0.26</v>
      </c>
      <c r="L42" s="118">
        <v>0.53</v>
      </c>
      <c r="M42" s="159">
        <f>SUM(I42)</f>
        <v>0.27</v>
      </c>
      <c r="N42" t="s">
        <v>227</v>
      </c>
      <c r="O42">
        <v>0.26</v>
      </c>
    </row>
    <row r="43" spans="1:15" x14ac:dyDescent="0.25">
      <c r="A43" s="127"/>
      <c r="B43" s="20" t="s">
        <v>222</v>
      </c>
      <c r="C43" s="20" t="s">
        <v>95</v>
      </c>
      <c r="D43" s="120">
        <v>0.41</v>
      </c>
      <c r="E43" s="109">
        <f t="shared" si="0"/>
        <v>0.41</v>
      </c>
      <c r="F43" s="121" t="s">
        <v>111</v>
      </c>
      <c r="G43" s="111" t="s">
        <v>193</v>
      </c>
      <c r="H43" s="114" t="s">
        <v>224</v>
      </c>
      <c r="I43" s="288">
        <v>0.41</v>
      </c>
      <c r="J43" s="114"/>
      <c r="K43" s="115"/>
      <c r="L43" s="497">
        <v>0.68</v>
      </c>
      <c r="M43" s="159">
        <f>SUM(I43:I44)</f>
        <v>0.67999999999999994</v>
      </c>
      <c r="N43" t="s">
        <v>223</v>
      </c>
    </row>
    <row r="44" spans="1:15" x14ac:dyDescent="0.25">
      <c r="A44" s="127"/>
      <c r="B44" s="20" t="s">
        <v>84</v>
      </c>
      <c r="C44" s="20" t="s">
        <v>93</v>
      </c>
      <c r="D44" s="120">
        <v>0.4</v>
      </c>
      <c r="E44" s="109">
        <f t="shared" si="0"/>
        <v>0.27</v>
      </c>
      <c r="F44" s="121" t="s">
        <v>111</v>
      </c>
      <c r="G44" s="111" t="s">
        <v>193</v>
      </c>
      <c r="H44" s="114" t="s">
        <v>224</v>
      </c>
      <c r="I44" s="288">
        <v>0.27</v>
      </c>
      <c r="J44" s="114"/>
      <c r="K44" s="115"/>
      <c r="L44" s="496"/>
    </row>
    <row r="45" spans="1:15" x14ac:dyDescent="0.25">
      <c r="A45" s="127"/>
      <c r="B45" s="20" t="s">
        <v>83</v>
      </c>
      <c r="C45" s="20" t="s">
        <v>95</v>
      </c>
      <c r="D45" s="120">
        <v>0.97</v>
      </c>
      <c r="E45" s="116">
        <f t="shared" si="0"/>
        <v>0.77</v>
      </c>
      <c r="F45" s="121" t="s">
        <v>111</v>
      </c>
      <c r="G45" s="111" t="s">
        <v>193</v>
      </c>
      <c r="H45" s="114" t="s">
        <v>221</v>
      </c>
      <c r="I45" s="288">
        <v>0.77</v>
      </c>
      <c r="J45" s="114"/>
      <c r="K45" s="115"/>
      <c r="L45" s="118">
        <v>0.77</v>
      </c>
      <c r="M45" s="159">
        <f>K42+I45</f>
        <v>1.03</v>
      </c>
      <c r="N45" t="s">
        <v>228</v>
      </c>
    </row>
    <row r="46" spans="1:15" x14ac:dyDescent="0.25">
      <c r="A46" s="127"/>
      <c r="B46" s="140" t="s">
        <v>316</v>
      </c>
      <c r="C46" s="148" t="s">
        <v>15</v>
      </c>
      <c r="D46" s="149">
        <v>0.04</v>
      </c>
      <c r="E46" s="168">
        <f>I46</f>
        <v>0.04</v>
      </c>
      <c r="F46" s="151" t="s">
        <v>323</v>
      </c>
      <c r="G46" s="154" t="s">
        <v>193</v>
      </c>
      <c r="H46" s="114" t="s">
        <v>351</v>
      </c>
      <c r="I46" s="288">
        <v>0.04</v>
      </c>
      <c r="J46" s="114"/>
      <c r="K46" s="115"/>
      <c r="L46" s="502">
        <v>1.95</v>
      </c>
      <c r="M46" s="160">
        <f>SUM(I46:I52)</f>
        <v>1.9500000000000002</v>
      </c>
      <c r="N46" t="s">
        <v>352</v>
      </c>
    </row>
    <row r="47" spans="1:15" x14ac:dyDescent="0.25">
      <c r="A47" s="127"/>
      <c r="B47" s="140" t="s">
        <v>317</v>
      </c>
      <c r="C47" s="148" t="s">
        <v>15</v>
      </c>
      <c r="D47" s="149">
        <v>0.26</v>
      </c>
      <c r="E47" s="168">
        <f t="shared" ref="E47:E52" si="2">I47</f>
        <v>0.26</v>
      </c>
      <c r="F47" s="151" t="s">
        <v>323</v>
      </c>
      <c r="G47" s="154" t="s">
        <v>193</v>
      </c>
      <c r="H47" s="114" t="s">
        <v>351</v>
      </c>
      <c r="I47" s="288">
        <v>0.26</v>
      </c>
      <c r="J47" s="114"/>
      <c r="K47" s="115"/>
      <c r="L47" s="511"/>
    </row>
    <row r="48" spans="1:15" x14ac:dyDescent="0.25">
      <c r="A48" s="127"/>
      <c r="B48" s="140" t="s">
        <v>318</v>
      </c>
      <c r="C48" s="148" t="s">
        <v>15</v>
      </c>
      <c r="D48" s="149">
        <v>0.44</v>
      </c>
      <c r="E48" s="168">
        <f t="shared" si="2"/>
        <v>0.39</v>
      </c>
      <c r="F48" s="151" t="s">
        <v>323</v>
      </c>
      <c r="G48" s="154" t="s">
        <v>193</v>
      </c>
      <c r="H48" s="114" t="s">
        <v>351</v>
      </c>
      <c r="I48" s="288">
        <v>0.39</v>
      </c>
      <c r="J48" s="114"/>
      <c r="K48" s="115"/>
      <c r="L48" s="511"/>
    </row>
    <row r="49" spans="1:14" x14ac:dyDescent="0.25">
      <c r="A49" s="127"/>
      <c r="B49" s="140" t="s">
        <v>319</v>
      </c>
      <c r="C49" s="148" t="s">
        <v>7</v>
      </c>
      <c r="D49" s="149">
        <v>0.21</v>
      </c>
      <c r="E49" s="168">
        <f t="shared" si="2"/>
        <v>0.15</v>
      </c>
      <c r="F49" s="151" t="s">
        <v>323</v>
      </c>
      <c r="G49" s="154" t="s">
        <v>193</v>
      </c>
      <c r="H49" s="114" t="s">
        <v>351</v>
      </c>
      <c r="I49" s="288">
        <v>0.15</v>
      </c>
      <c r="J49" s="114"/>
      <c r="K49" s="115"/>
      <c r="L49" s="511"/>
    </row>
    <row r="50" spans="1:14" x14ac:dyDescent="0.25">
      <c r="A50" s="127"/>
      <c r="B50" s="140" t="s">
        <v>320</v>
      </c>
      <c r="C50" s="148" t="s">
        <v>7</v>
      </c>
      <c r="D50" s="149">
        <v>0.82</v>
      </c>
      <c r="E50" s="168">
        <f t="shared" si="2"/>
        <v>0.7</v>
      </c>
      <c r="F50" s="151" t="s">
        <v>323</v>
      </c>
      <c r="G50" s="154" t="s">
        <v>193</v>
      </c>
      <c r="H50" s="114" t="s">
        <v>351</v>
      </c>
      <c r="I50" s="289">
        <v>0.7</v>
      </c>
      <c r="J50" s="114"/>
      <c r="K50" s="115"/>
      <c r="L50" s="511"/>
    </row>
    <row r="51" spans="1:14" x14ac:dyDescent="0.25">
      <c r="A51" s="127"/>
      <c r="B51" s="140" t="s">
        <v>321</v>
      </c>
      <c r="C51" s="148" t="s">
        <v>15</v>
      </c>
      <c r="D51" s="149">
        <v>0.28999999999999998</v>
      </c>
      <c r="E51" s="168">
        <f t="shared" si="2"/>
        <v>0.28999999999999998</v>
      </c>
      <c r="F51" s="151" t="s">
        <v>323</v>
      </c>
      <c r="G51" s="154" t="s">
        <v>193</v>
      </c>
      <c r="H51" s="114" t="s">
        <v>351</v>
      </c>
      <c r="I51" s="288">
        <v>0.28999999999999998</v>
      </c>
      <c r="J51" s="114"/>
      <c r="K51" s="115"/>
      <c r="L51" s="511"/>
    </row>
    <row r="52" spans="1:14" x14ac:dyDescent="0.25">
      <c r="A52" s="127"/>
      <c r="B52" s="140" t="s">
        <v>322</v>
      </c>
      <c r="C52" s="148" t="s">
        <v>7</v>
      </c>
      <c r="D52" s="149">
        <v>0.12</v>
      </c>
      <c r="E52" s="168">
        <f t="shared" si="2"/>
        <v>0.12</v>
      </c>
      <c r="F52" s="151" t="s">
        <v>323</v>
      </c>
      <c r="G52" s="154" t="s">
        <v>193</v>
      </c>
      <c r="H52" s="114" t="s">
        <v>351</v>
      </c>
      <c r="I52" s="288">
        <v>0.12</v>
      </c>
      <c r="J52" s="114"/>
      <c r="K52" s="115"/>
      <c r="L52" s="503"/>
    </row>
    <row r="53" spans="1:14" x14ac:dyDescent="0.25">
      <c r="A53" s="127"/>
      <c r="B53" s="1" t="s">
        <v>229</v>
      </c>
      <c r="C53" s="1" t="s">
        <v>15</v>
      </c>
      <c r="D53" s="119">
        <v>4.13</v>
      </c>
      <c r="E53" s="109">
        <f t="shared" si="0"/>
        <v>0.8</v>
      </c>
      <c r="F53" s="110" t="s">
        <v>110</v>
      </c>
      <c r="G53" s="111" t="s">
        <v>169</v>
      </c>
      <c r="H53" s="114" t="s">
        <v>230</v>
      </c>
      <c r="I53" s="288">
        <v>0.28000000000000003</v>
      </c>
      <c r="J53" s="114" t="s">
        <v>168</v>
      </c>
      <c r="K53" s="288">
        <v>0.52</v>
      </c>
      <c r="L53" s="122">
        <v>0.8</v>
      </c>
      <c r="M53" s="160">
        <f>SUM(K53+I53)</f>
        <v>0.8</v>
      </c>
      <c r="N53" t="s">
        <v>231</v>
      </c>
    </row>
    <row r="54" spans="1:14" x14ac:dyDescent="0.25">
      <c r="B54" s="20" t="s">
        <v>85</v>
      </c>
      <c r="C54" s="20" t="s">
        <v>94</v>
      </c>
      <c r="D54" s="48">
        <v>1.89</v>
      </c>
      <c r="E54" s="32">
        <f t="shared" si="0"/>
        <v>1.65</v>
      </c>
      <c r="F54" s="6" t="s">
        <v>112</v>
      </c>
      <c r="G54" s="45" t="s">
        <v>193</v>
      </c>
      <c r="H54" s="41" t="s">
        <v>241</v>
      </c>
      <c r="I54" s="288">
        <v>1.65</v>
      </c>
      <c r="J54" s="41"/>
      <c r="K54" s="42"/>
      <c r="L54" s="506">
        <v>2.4</v>
      </c>
      <c r="M54" s="160">
        <f>SUM(I54:I56)</f>
        <v>2.4000000000000004</v>
      </c>
      <c r="N54" t="s">
        <v>242</v>
      </c>
    </row>
    <row r="55" spans="1:14" x14ac:dyDescent="0.25">
      <c r="B55" s="20" t="s">
        <v>240</v>
      </c>
      <c r="C55" s="20" t="s">
        <v>94</v>
      </c>
      <c r="D55" s="48">
        <v>0.54</v>
      </c>
      <c r="E55" s="32">
        <f t="shared" si="0"/>
        <v>0.51</v>
      </c>
      <c r="F55" s="6" t="s">
        <v>112</v>
      </c>
      <c r="G55" s="45" t="s">
        <v>193</v>
      </c>
      <c r="H55" s="41" t="s">
        <v>241</v>
      </c>
      <c r="I55" s="288">
        <v>0.51</v>
      </c>
      <c r="J55" s="41"/>
      <c r="K55" s="42"/>
      <c r="L55" s="512"/>
    </row>
    <row r="56" spans="1:14" x14ac:dyDescent="0.25">
      <c r="B56" s="20" t="s">
        <v>86</v>
      </c>
      <c r="C56" s="20" t="s">
        <v>93</v>
      </c>
      <c r="D56" s="48">
        <v>0.31</v>
      </c>
      <c r="E56" s="32">
        <f t="shared" si="0"/>
        <v>0.24</v>
      </c>
      <c r="F56" s="6" t="s">
        <v>112</v>
      </c>
      <c r="G56" s="45" t="s">
        <v>193</v>
      </c>
      <c r="H56" s="41" t="s">
        <v>241</v>
      </c>
      <c r="I56" s="288">
        <v>0.24</v>
      </c>
      <c r="J56" s="41"/>
      <c r="K56" s="42"/>
      <c r="L56" s="507"/>
    </row>
    <row r="57" spans="1:14" x14ac:dyDescent="0.25">
      <c r="B57" s="20" t="s">
        <v>243</v>
      </c>
      <c r="C57" s="20" t="s">
        <v>94</v>
      </c>
      <c r="D57" s="48">
        <v>1.3307</v>
      </c>
      <c r="E57" s="53">
        <v>0.82</v>
      </c>
      <c r="F57" s="6" t="s">
        <v>340</v>
      </c>
      <c r="G57" s="45" t="s">
        <v>193</v>
      </c>
      <c r="H57" s="41" t="s">
        <v>244</v>
      </c>
      <c r="I57" s="288">
        <v>0.82</v>
      </c>
      <c r="J57" s="41"/>
      <c r="K57" s="42"/>
      <c r="L57" s="59">
        <v>0.82</v>
      </c>
      <c r="M57" s="163">
        <v>0.82</v>
      </c>
      <c r="N57" t="s">
        <v>245</v>
      </c>
    </row>
    <row r="58" spans="1:14" x14ac:dyDescent="0.25">
      <c r="B58" s="1" t="s">
        <v>24</v>
      </c>
      <c r="C58" s="1" t="s">
        <v>5</v>
      </c>
      <c r="D58" s="47">
        <v>1.33</v>
      </c>
      <c r="E58" s="32">
        <f t="shared" si="0"/>
        <v>0.76</v>
      </c>
      <c r="F58" s="14" t="s">
        <v>114</v>
      </c>
      <c r="G58" s="45" t="s">
        <v>169</v>
      </c>
      <c r="H58" s="41" t="s">
        <v>235</v>
      </c>
      <c r="I58" s="288">
        <v>0.76</v>
      </c>
      <c r="J58" s="41"/>
      <c r="K58" s="42"/>
      <c r="L58" s="59">
        <v>0.76</v>
      </c>
      <c r="M58" s="159">
        <v>0.82</v>
      </c>
      <c r="N58" t="s">
        <v>236</v>
      </c>
    </row>
    <row r="59" spans="1:14" x14ac:dyDescent="0.25">
      <c r="B59" s="1" t="s">
        <v>25</v>
      </c>
      <c r="C59" s="1" t="s">
        <v>5</v>
      </c>
      <c r="D59" s="47">
        <v>1.47</v>
      </c>
      <c r="E59" s="53">
        <f t="shared" si="0"/>
        <v>1.36</v>
      </c>
      <c r="F59" s="14" t="s">
        <v>115</v>
      </c>
      <c r="G59" s="45" t="s">
        <v>161</v>
      </c>
      <c r="H59" s="41" t="s">
        <v>237</v>
      </c>
      <c r="I59" s="288">
        <v>1.36</v>
      </c>
      <c r="J59" s="41"/>
      <c r="K59" s="42"/>
      <c r="L59" s="498">
        <v>1.82</v>
      </c>
      <c r="M59" s="159">
        <f>SUM(I59:I62)</f>
        <v>2.2200000000000002</v>
      </c>
      <c r="N59" t="s">
        <v>238</v>
      </c>
    </row>
    <row r="60" spans="1:14" x14ac:dyDescent="0.25">
      <c r="B60" s="1" t="s">
        <v>26</v>
      </c>
      <c r="C60" s="1" t="s">
        <v>7</v>
      </c>
      <c r="D60" s="47">
        <v>0.14000000000000001</v>
      </c>
      <c r="E60" s="53">
        <f t="shared" si="0"/>
        <v>0.14000000000000001</v>
      </c>
      <c r="F60" s="14" t="s">
        <v>115</v>
      </c>
      <c r="G60" s="45" t="s">
        <v>161</v>
      </c>
      <c r="H60" s="41" t="s">
        <v>237</v>
      </c>
      <c r="I60" s="288">
        <v>0.14000000000000001</v>
      </c>
      <c r="J60" s="41"/>
      <c r="K60" s="42"/>
      <c r="L60" s="499"/>
    </row>
    <row r="61" spans="1:14" x14ac:dyDescent="0.25">
      <c r="B61" s="1" t="s">
        <v>27</v>
      </c>
      <c r="C61" s="1" t="s">
        <v>5</v>
      </c>
      <c r="D61" s="47">
        <v>0.59</v>
      </c>
      <c r="E61" s="53">
        <f t="shared" si="0"/>
        <v>0.32</v>
      </c>
      <c r="F61" s="14" t="s">
        <v>115</v>
      </c>
      <c r="G61" s="45" t="s">
        <v>161</v>
      </c>
      <c r="H61" s="41" t="s">
        <v>237</v>
      </c>
      <c r="I61" s="288">
        <v>0.32</v>
      </c>
      <c r="J61" s="41"/>
      <c r="K61" s="42"/>
      <c r="L61" s="499"/>
    </row>
    <row r="62" spans="1:14" x14ac:dyDescent="0.25">
      <c r="B62" s="1" t="s">
        <v>28</v>
      </c>
      <c r="C62" s="1" t="s">
        <v>7</v>
      </c>
      <c r="D62" s="47">
        <v>0.47</v>
      </c>
      <c r="E62" s="53">
        <f t="shared" si="0"/>
        <v>0.4</v>
      </c>
      <c r="F62" s="14" t="s">
        <v>115</v>
      </c>
      <c r="G62" s="45" t="s">
        <v>161</v>
      </c>
      <c r="H62" s="41" t="s">
        <v>237</v>
      </c>
      <c r="I62" s="289">
        <v>0.4</v>
      </c>
      <c r="J62" s="41"/>
      <c r="K62" s="42"/>
      <c r="L62" s="500"/>
    </row>
    <row r="63" spans="1:14" x14ac:dyDescent="0.25">
      <c r="B63" s="146" t="s">
        <v>324</v>
      </c>
      <c r="C63" s="144" t="s">
        <v>5</v>
      </c>
      <c r="D63" s="145">
        <v>1.1499999999999999</v>
      </c>
      <c r="E63" s="169">
        <f t="shared" si="0"/>
        <v>1.08</v>
      </c>
      <c r="F63" s="129" t="s">
        <v>326</v>
      </c>
      <c r="G63" s="153" t="s">
        <v>193</v>
      </c>
      <c r="H63" s="41" t="s">
        <v>347</v>
      </c>
      <c r="I63" s="289">
        <v>1.08</v>
      </c>
      <c r="J63" s="41"/>
      <c r="K63" s="42"/>
      <c r="L63" s="506">
        <v>1.3</v>
      </c>
      <c r="M63" s="160">
        <f>SUM(I63:I64)</f>
        <v>1.3</v>
      </c>
      <c r="N63" t="s">
        <v>348</v>
      </c>
    </row>
    <row r="64" spans="1:14" x14ac:dyDescent="0.25">
      <c r="B64" s="146" t="s">
        <v>325</v>
      </c>
      <c r="C64" s="144" t="s">
        <v>5</v>
      </c>
      <c r="D64" s="145">
        <v>0.25</v>
      </c>
      <c r="E64" s="169">
        <f t="shared" si="0"/>
        <v>0.22</v>
      </c>
      <c r="F64" s="129" t="s">
        <v>326</v>
      </c>
      <c r="G64" s="153" t="s">
        <v>193</v>
      </c>
      <c r="H64" s="41" t="s">
        <v>347</v>
      </c>
      <c r="I64" s="289">
        <v>0.22</v>
      </c>
      <c r="J64" s="41"/>
      <c r="K64" s="42"/>
      <c r="L64" s="507"/>
    </row>
    <row r="65" spans="1:14" x14ac:dyDescent="0.25">
      <c r="A65" s="127"/>
      <c r="B65" s="1" t="s">
        <v>29</v>
      </c>
      <c r="C65" s="1" t="s">
        <v>7</v>
      </c>
      <c r="D65" s="119">
        <v>0.36</v>
      </c>
      <c r="E65" s="116">
        <f t="shared" si="0"/>
        <v>0.26</v>
      </c>
      <c r="F65" s="110" t="s">
        <v>390</v>
      </c>
      <c r="G65" s="111" t="s">
        <v>169</v>
      </c>
      <c r="H65" s="114" t="s">
        <v>246</v>
      </c>
      <c r="I65" s="288">
        <v>0.26</v>
      </c>
      <c r="J65" s="114"/>
      <c r="K65" s="115"/>
      <c r="L65" s="497">
        <v>1.47</v>
      </c>
      <c r="M65" s="159">
        <f>SUM(I65:I67)</f>
        <v>1.77</v>
      </c>
      <c r="N65" t="s">
        <v>247</v>
      </c>
    </row>
    <row r="66" spans="1:14" x14ac:dyDescent="0.25">
      <c r="A66" s="127"/>
      <c r="B66" s="21" t="s">
        <v>88</v>
      </c>
      <c r="C66" s="21" t="s">
        <v>15</v>
      </c>
      <c r="D66" s="123">
        <v>0.66</v>
      </c>
      <c r="E66" s="116">
        <f t="shared" si="0"/>
        <v>0.49</v>
      </c>
      <c r="F66" s="110" t="s">
        <v>390</v>
      </c>
      <c r="G66" s="111" t="s">
        <v>169</v>
      </c>
      <c r="H66" s="114" t="s">
        <v>246</v>
      </c>
      <c r="I66" s="289">
        <v>0.49</v>
      </c>
      <c r="J66" s="114"/>
      <c r="K66" s="115"/>
      <c r="L66" s="501"/>
    </row>
    <row r="67" spans="1:14" x14ac:dyDescent="0.25">
      <c r="A67" s="127"/>
      <c r="B67" s="1" t="s">
        <v>30</v>
      </c>
      <c r="C67" s="1" t="s">
        <v>7</v>
      </c>
      <c r="D67" s="119">
        <v>1.4</v>
      </c>
      <c r="E67" s="116">
        <f t="shared" si="0"/>
        <v>1.02</v>
      </c>
      <c r="F67" s="110" t="s">
        <v>390</v>
      </c>
      <c r="G67" s="111" t="s">
        <v>169</v>
      </c>
      <c r="H67" s="114" t="s">
        <v>246</v>
      </c>
      <c r="I67" s="288">
        <v>1.02</v>
      </c>
      <c r="J67" s="114"/>
      <c r="K67" s="115"/>
      <c r="L67" s="496"/>
    </row>
    <row r="68" spans="1:14" x14ac:dyDescent="0.25">
      <c r="A68" s="127"/>
      <c r="B68" s="1" t="s">
        <v>31</v>
      </c>
      <c r="C68" s="1" t="s">
        <v>7</v>
      </c>
      <c r="D68" s="119">
        <v>0.44</v>
      </c>
      <c r="E68" s="109">
        <f t="shared" si="0"/>
        <v>0.8</v>
      </c>
      <c r="F68" s="110" t="s">
        <v>390</v>
      </c>
      <c r="G68" s="111" t="s">
        <v>161</v>
      </c>
      <c r="H68" s="114" t="s">
        <v>248</v>
      </c>
      <c r="I68" s="289">
        <v>0.8</v>
      </c>
      <c r="J68" s="114"/>
      <c r="K68" s="115"/>
      <c r="L68" s="118">
        <v>0.82</v>
      </c>
      <c r="M68" s="159">
        <v>0.82</v>
      </c>
      <c r="N68" t="s">
        <v>249</v>
      </c>
    </row>
    <row r="69" spans="1:14" x14ac:dyDescent="0.25">
      <c r="A69" s="127"/>
      <c r="B69" s="1" t="s">
        <v>32</v>
      </c>
      <c r="C69" s="1" t="s">
        <v>5</v>
      </c>
      <c r="D69" s="119">
        <v>0.63</v>
      </c>
      <c r="E69" s="116">
        <f t="shared" si="0"/>
        <v>0.55000000000000004</v>
      </c>
      <c r="F69" s="110" t="s">
        <v>117</v>
      </c>
      <c r="G69" s="124" t="s">
        <v>252</v>
      </c>
      <c r="H69" s="125" t="s">
        <v>250</v>
      </c>
      <c r="I69" s="292">
        <v>0.55000000000000004</v>
      </c>
      <c r="J69" s="114"/>
      <c r="K69" s="115"/>
      <c r="L69" s="497">
        <v>1.88</v>
      </c>
      <c r="M69" s="159">
        <f>SUM(I69:I73)</f>
        <v>2.29</v>
      </c>
      <c r="N69" t="s">
        <v>251</v>
      </c>
    </row>
    <row r="70" spans="1:14" x14ac:dyDescent="0.25">
      <c r="A70" s="127"/>
      <c r="B70" s="1" t="s">
        <v>253</v>
      </c>
      <c r="C70" s="1" t="s">
        <v>5</v>
      </c>
      <c r="D70" s="119">
        <v>1.55</v>
      </c>
      <c r="E70" s="116">
        <f t="shared" si="0"/>
        <v>1.23</v>
      </c>
      <c r="F70" s="110" t="s">
        <v>117</v>
      </c>
      <c r="G70" s="124" t="s">
        <v>252</v>
      </c>
      <c r="H70" s="125" t="s">
        <v>250</v>
      </c>
      <c r="I70" s="292">
        <v>1.23</v>
      </c>
      <c r="J70" s="114"/>
      <c r="K70" s="115"/>
      <c r="L70" s="501"/>
    </row>
    <row r="71" spans="1:14" x14ac:dyDescent="0.25">
      <c r="A71" s="127"/>
      <c r="B71" s="1" t="s">
        <v>254</v>
      </c>
      <c r="C71" s="1" t="s">
        <v>7</v>
      </c>
      <c r="D71" s="119">
        <v>0.2</v>
      </c>
      <c r="E71" s="116">
        <f t="shared" si="0"/>
        <v>0.18</v>
      </c>
      <c r="F71" s="110" t="s">
        <v>117</v>
      </c>
      <c r="G71" s="124" t="s">
        <v>252</v>
      </c>
      <c r="H71" s="125" t="s">
        <v>250</v>
      </c>
      <c r="I71" s="292">
        <v>0.18</v>
      </c>
      <c r="J71" s="114"/>
      <c r="K71" s="115"/>
      <c r="L71" s="501"/>
    </row>
    <row r="72" spans="1:14" x14ac:dyDescent="0.25">
      <c r="A72" s="127"/>
      <c r="B72" s="1" t="s">
        <v>35</v>
      </c>
      <c r="C72" s="1" t="s">
        <v>7</v>
      </c>
      <c r="D72" s="119">
        <v>0.1</v>
      </c>
      <c r="E72" s="116">
        <f t="shared" si="0"/>
        <v>0.08</v>
      </c>
      <c r="F72" s="110" t="s">
        <v>117</v>
      </c>
      <c r="G72" s="124" t="s">
        <v>252</v>
      </c>
      <c r="H72" s="125" t="s">
        <v>250</v>
      </c>
      <c r="I72" s="292">
        <v>0.08</v>
      </c>
      <c r="J72" s="114"/>
      <c r="K72" s="115"/>
      <c r="L72" s="501"/>
    </row>
    <row r="73" spans="1:14" x14ac:dyDescent="0.25">
      <c r="A73" s="127"/>
      <c r="B73" s="1" t="s">
        <v>255</v>
      </c>
      <c r="C73" s="1" t="s">
        <v>5</v>
      </c>
      <c r="D73" s="119">
        <v>0.28999999999999998</v>
      </c>
      <c r="E73" s="116">
        <f t="shared" si="0"/>
        <v>0.25</v>
      </c>
      <c r="F73" s="110" t="s">
        <v>117</v>
      </c>
      <c r="G73" s="124" t="s">
        <v>252</v>
      </c>
      <c r="H73" s="125" t="s">
        <v>250</v>
      </c>
      <c r="I73" s="292">
        <v>0.25</v>
      </c>
      <c r="J73" s="114"/>
      <c r="K73" s="115"/>
      <c r="L73" s="496"/>
    </row>
    <row r="74" spans="1:14" x14ac:dyDescent="0.25">
      <c r="A74" s="127"/>
      <c r="B74" s="1" t="s">
        <v>37</v>
      </c>
      <c r="C74" s="1" t="s">
        <v>7</v>
      </c>
      <c r="D74" s="119">
        <v>0.43</v>
      </c>
      <c r="E74" s="109">
        <f t="shared" si="0"/>
        <v>0.3</v>
      </c>
      <c r="F74" s="110" t="s">
        <v>118</v>
      </c>
      <c r="G74" s="111" t="s">
        <v>169</v>
      </c>
      <c r="H74" s="114" t="s">
        <v>257</v>
      </c>
      <c r="I74" s="289">
        <v>0.3</v>
      </c>
      <c r="J74" s="114"/>
      <c r="K74" s="115"/>
      <c r="L74" s="497">
        <v>0.73</v>
      </c>
      <c r="M74" s="160">
        <f>SUM(I74:I75)</f>
        <v>0.73</v>
      </c>
      <c r="N74" t="s">
        <v>258</v>
      </c>
    </row>
    <row r="75" spans="1:14" x14ac:dyDescent="0.25">
      <c r="A75" s="127"/>
      <c r="B75" s="1" t="s">
        <v>256</v>
      </c>
      <c r="C75" s="1" t="s">
        <v>7</v>
      </c>
      <c r="D75" s="119">
        <v>0.46</v>
      </c>
      <c r="E75" s="109">
        <f t="shared" si="0"/>
        <v>0.43</v>
      </c>
      <c r="F75" s="110" t="s">
        <v>118</v>
      </c>
      <c r="G75" s="111" t="s">
        <v>169</v>
      </c>
      <c r="H75" s="114" t="s">
        <v>257</v>
      </c>
      <c r="I75" s="288">
        <v>0.43</v>
      </c>
      <c r="J75" s="114"/>
      <c r="K75" s="115"/>
      <c r="L75" s="496"/>
    </row>
    <row r="76" spans="1:14" ht="14.45" x14ac:dyDescent="0.35">
      <c r="A76" s="127"/>
      <c r="B76" s="146" t="s">
        <v>356</v>
      </c>
      <c r="C76" s="144" t="s">
        <v>5</v>
      </c>
      <c r="D76" s="142">
        <v>0.87</v>
      </c>
      <c r="E76" s="161">
        <f t="shared" si="0"/>
        <v>0.86</v>
      </c>
      <c r="F76" s="110" t="s">
        <v>118</v>
      </c>
      <c r="G76" s="154" t="s">
        <v>193</v>
      </c>
      <c r="H76" s="114" t="s">
        <v>358</v>
      </c>
      <c r="I76" s="288">
        <v>0.86</v>
      </c>
      <c r="J76" s="114"/>
      <c r="K76" s="115"/>
      <c r="L76" s="170">
        <v>0.86</v>
      </c>
      <c r="M76" s="171">
        <v>0.86</v>
      </c>
      <c r="N76" t="s">
        <v>357</v>
      </c>
    </row>
    <row r="77" spans="1:14" ht="14.45" x14ac:dyDescent="0.35">
      <c r="A77" s="127"/>
      <c r="B77" s="1" t="s">
        <v>39</v>
      </c>
      <c r="C77" s="1" t="s">
        <v>7</v>
      </c>
      <c r="D77" s="119">
        <v>1.18</v>
      </c>
      <c r="E77" s="116">
        <f t="shared" si="0"/>
        <v>1.1100000000000001</v>
      </c>
      <c r="F77" s="110" t="s">
        <v>119</v>
      </c>
      <c r="G77" s="111" t="s">
        <v>169</v>
      </c>
      <c r="H77" s="114" t="s">
        <v>338</v>
      </c>
      <c r="I77" s="288">
        <v>1.1100000000000001</v>
      </c>
      <c r="J77" s="114"/>
      <c r="K77" s="115"/>
      <c r="L77" s="118">
        <v>0.94</v>
      </c>
      <c r="M77" s="159">
        <v>1.1100000000000001</v>
      </c>
      <c r="N77" t="s">
        <v>260</v>
      </c>
    </row>
    <row r="78" spans="1:14" x14ac:dyDescent="0.25">
      <c r="A78" s="127"/>
      <c r="B78" s="146" t="s">
        <v>327</v>
      </c>
      <c r="C78" s="144" t="s">
        <v>15</v>
      </c>
      <c r="D78" s="142">
        <v>0.48</v>
      </c>
      <c r="E78" s="161">
        <v>0.3</v>
      </c>
      <c r="F78" s="132" t="s">
        <v>119</v>
      </c>
      <c r="G78" s="154" t="s">
        <v>193</v>
      </c>
      <c r="H78" s="114" t="s">
        <v>259</v>
      </c>
      <c r="I78" s="289">
        <v>0.3</v>
      </c>
      <c r="J78" s="114"/>
      <c r="K78" s="115"/>
      <c r="L78" s="122">
        <v>0.3</v>
      </c>
      <c r="M78" s="160">
        <v>0.3</v>
      </c>
      <c r="N78" t="s">
        <v>260</v>
      </c>
    </row>
    <row r="79" spans="1:14" x14ac:dyDescent="0.25">
      <c r="A79" s="127"/>
      <c r="B79" s="146" t="s">
        <v>328</v>
      </c>
      <c r="C79" s="144" t="s">
        <v>15</v>
      </c>
      <c r="D79" s="142">
        <v>0.3</v>
      </c>
      <c r="E79" s="150">
        <v>0.18</v>
      </c>
      <c r="F79" s="132" t="s">
        <v>119</v>
      </c>
      <c r="G79" s="154" t="s">
        <v>193</v>
      </c>
      <c r="H79" s="114" t="s">
        <v>339</v>
      </c>
      <c r="I79" s="288">
        <v>0.18</v>
      </c>
      <c r="J79" s="114"/>
      <c r="K79" s="115"/>
      <c r="L79" s="118">
        <v>0.18</v>
      </c>
      <c r="M79" s="159">
        <v>0.18</v>
      </c>
      <c r="N79" t="s">
        <v>260</v>
      </c>
    </row>
    <row r="80" spans="1:14" ht="14.45" x14ac:dyDescent="0.35">
      <c r="A80" s="127"/>
      <c r="B80" s="146" t="s">
        <v>329</v>
      </c>
      <c r="C80" s="144" t="s">
        <v>5</v>
      </c>
      <c r="D80" s="142">
        <v>1.08</v>
      </c>
      <c r="E80" s="168">
        <v>1.08</v>
      </c>
      <c r="F80" s="132" t="s">
        <v>404</v>
      </c>
      <c r="G80" s="154" t="s">
        <v>193</v>
      </c>
      <c r="H80" s="114" t="s">
        <v>349</v>
      </c>
      <c r="I80" s="293">
        <v>1.08</v>
      </c>
      <c r="J80" s="114"/>
      <c r="K80" s="115"/>
      <c r="L80" s="118">
        <v>1.08</v>
      </c>
      <c r="M80" s="159">
        <v>0.81</v>
      </c>
      <c r="N80" t="s">
        <v>350</v>
      </c>
    </row>
    <row r="81" spans="2:14" x14ac:dyDescent="0.25">
      <c r="B81" s="1" t="s">
        <v>40</v>
      </c>
      <c r="C81" s="1" t="s">
        <v>15</v>
      </c>
      <c r="D81" s="47">
        <v>3.11</v>
      </c>
      <c r="E81" s="53">
        <f t="shared" si="0"/>
        <v>3.11</v>
      </c>
      <c r="F81" s="14" t="s">
        <v>389</v>
      </c>
      <c r="G81" s="45" t="s">
        <v>169</v>
      </c>
      <c r="H81" s="41" t="s">
        <v>202</v>
      </c>
      <c r="I81" s="288">
        <v>3.11</v>
      </c>
      <c r="J81" s="41"/>
      <c r="K81" s="42"/>
      <c r="L81" s="59">
        <v>2.62</v>
      </c>
      <c r="M81" s="159">
        <f>SUM(I81)</f>
        <v>3.11</v>
      </c>
      <c r="N81" t="s">
        <v>203</v>
      </c>
    </row>
    <row r="82" spans="2:14" x14ac:dyDescent="0.25">
      <c r="B82" s="1" t="s">
        <v>42</v>
      </c>
      <c r="C82" s="1" t="s">
        <v>15</v>
      </c>
      <c r="D82" s="47">
        <v>0.33</v>
      </c>
      <c r="E82" s="32">
        <f t="shared" si="0"/>
        <v>0.33</v>
      </c>
      <c r="F82" s="14" t="s">
        <v>121</v>
      </c>
      <c r="G82" s="45" t="s">
        <v>169</v>
      </c>
      <c r="H82" s="41" t="s">
        <v>172</v>
      </c>
      <c r="I82" s="288">
        <v>0.33</v>
      </c>
      <c r="J82" s="41"/>
      <c r="K82" s="42"/>
      <c r="L82" s="498">
        <v>4.87</v>
      </c>
      <c r="M82" s="159">
        <f>SUM(I82:I86)</f>
        <v>5.79</v>
      </c>
      <c r="N82" t="s">
        <v>173</v>
      </c>
    </row>
    <row r="83" spans="2:14" x14ac:dyDescent="0.25">
      <c r="B83" s="1" t="s">
        <v>43</v>
      </c>
      <c r="C83" s="1" t="s">
        <v>15</v>
      </c>
      <c r="D83" s="47">
        <v>0.38</v>
      </c>
      <c r="E83" s="32">
        <f t="shared" si="0"/>
        <v>0.38</v>
      </c>
      <c r="F83" s="14" t="s">
        <v>121</v>
      </c>
      <c r="G83" s="45" t="s">
        <v>169</v>
      </c>
      <c r="H83" s="41" t="s">
        <v>172</v>
      </c>
      <c r="I83" s="288">
        <v>0.38</v>
      </c>
      <c r="J83" s="41"/>
      <c r="K83" s="42"/>
      <c r="L83" s="499"/>
    </row>
    <row r="84" spans="2:14" x14ac:dyDescent="0.25">
      <c r="B84" s="1" t="s">
        <v>45</v>
      </c>
      <c r="C84" s="1" t="s">
        <v>5</v>
      </c>
      <c r="D84" s="47">
        <v>4.91</v>
      </c>
      <c r="E84" s="32">
        <f t="shared" si="0"/>
        <v>3.69</v>
      </c>
      <c r="F84" s="14" t="s">
        <v>121</v>
      </c>
      <c r="G84" s="45" t="s">
        <v>169</v>
      </c>
      <c r="H84" s="41" t="s">
        <v>172</v>
      </c>
      <c r="I84" s="288">
        <v>3.69</v>
      </c>
      <c r="J84" s="41"/>
      <c r="K84" s="42"/>
      <c r="L84" s="499"/>
    </row>
    <row r="85" spans="2:14" x14ac:dyDescent="0.25">
      <c r="B85" s="1" t="s">
        <v>44</v>
      </c>
      <c r="C85" s="1" t="s">
        <v>5</v>
      </c>
      <c r="D85" s="47">
        <v>3.15</v>
      </c>
      <c r="E85" s="32">
        <f t="shared" si="0"/>
        <v>0.88</v>
      </c>
      <c r="F85" s="14" t="s">
        <v>121</v>
      </c>
      <c r="G85" s="45" t="s">
        <v>169</v>
      </c>
      <c r="H85" s="41" t="s">
        <v>172</v>
      </c>
      <c r="I85" s="288">
        <v>0.88</v>
      </c>
      <c r="J85" s="41"/>
      <c r="K85" s="42"/>
      <c r="L85" s="499"/>
    </row>
    <row r="86" spans="2:14" x14ac:dyDescent="0.25">
      <c r="B86" s="1" t="s">
        <v>46</v>
      </c>
      <c r="C86" s="1" t="s">
        <v>5</v>
      </c>
      <c r="D86" s="47">
        <v>0.51</v>
      </c>
      <c r="E86" s="32">
        <f t="shared" si="0"/>
        <v>0.51</v>
      </c>
      <c r="F86" s="14" t="s">
        <v>121</v>
      </c>
      <c r="G86" s="45" t="s">
        <v>169</v>
      </c>
      <c r="H86" s="41" t="s">
        <v>172</v>
      </c>
      <c r="I86" s="288">
        <v>0.51</v>
      </c>
      <c r="J86" s="41"/>
      <c r="K86" s="42"/>
      <c r="L86" s="500"/>
    </row>
    <row r="87" spans="2:14" x14ac:dyDescent="0.25">
      <c r="B87" s="1" t="s">
        <v>277</v>
      </c>
      <c r="C87" s="1" t="s">
        <v>15</v>
      </c>
      <c r="D87" s="47">
        <v>0.11</v>
      </c>
      <c r="E87" s="53">
        <f t="shared" si="0"/>
        <v>0.21</v>
      </c>
      <c r="F87" s="14" t="s">
        <v>121</v>
      </c>
      <c r="G87" s="56" t="s">
        <v>161</v>
      </c>
      <c r="H87" s="52" t="s">
        <v>280</v>
      </c>
      <c r="I87" s="290">
        <v>0.21</v>
      </c>
      <c r="J87" s="41"/>
      <c r="K87" s="42"/>
      <c r="L87" s="498">
        <v>0.82</v>
      </c>
      <c r="M87" s="159">
        <f>SUM(I87:I89)</f>
        <v>0.82000000000000006</v>
      </c>
      <c r="N87" t="s">
        <v>281</v>
      </c>
    </row>
    <row r="88" spans="2:14" x14ac:dyDescent="0.25">
      <c r="B88" s="1" t="s">
        <v>278</v>
      </c>
      <c r="C88" s="1" t="s">
        <v>15</v>
      </c>
      <c r="D88" s="47">
        <v>0.43</v>
      </c>
      <c r="E88" s="53">
        <f t="shared" si="0"/>
        <v>0.43</v>
      </c>
      <c r="F88" s="14" t="s">
        <v>121</v>
      </c>
      <c r="G88" s="56" t="s">
        <v>161</v>
      </c>
      <c r="H88" s="52" t="s">
        <v>280</v>
      </c>
      <c r="I88" s="290">
        <v>0.43</v>
      </c>
      <c r="J88" s="41"/>
      <c r="K88" s="42"/>
      <c r="L88" s="499"/>
    </row>
    <row r="89" spans="2:14" x14ac:dyDescent="0.25">
      <c r="B89" s="1" t="s">
        <v>279</v>
      </c>
      <c r="C89" s="1" t="s">
        <v>7</v>
      </c>
      <c r="D89" s="47">
        <v>0.18</v>
      </c>
      <c r="E89" s="53">
        <f t="shared" si="0"/>
        <v>0.18</v>
      </c>
      <c r="F89" s="14" t="s">
        <v>121</v>
      </c>
      <c r="G89" s="56" t="s">
        <v>161</v>
      </c>
      <c r="H89" s="52" t="s">
        <v>280</v>
      </c>
      <c r="I89" s="290">
        <v>0.18</v>
      </c>
      <c r="J89" s="41"/>
      <c r="K89" s="42"/>
      <c r="L89" s="500"/>
    </row>
    <row r="90" spans="2:14" x14ac:dyDescent="0.25">
      <c r="B90" s="1" t="s">
        <v>276</v>
      </c>
      <c r="C90" s="1" t="s">
        <v>7</v>
      </c>
      <c r="D90" s="47">
        <v>0.34</v>
      </c>
      <c r="E90" s="32">
        <f t="shared" si="0"/>
        <v>0.34</v>
      </c>
      <c r="F90" s="14" t="s">
        <v>121</v>
      </c>
      <c r="G90" s="56" t="s">
        <v>161</v>
      </c>
      <c r="H90" s="52" t="s">
        <v>271</v>
      </c>
      <c r="I90" s="290">
        <v>0.34</v>
      </c>
      <c r="J90" s="41"/>
      <c r="K90" s="42"/>
      <c r="L90" s="59">
        <v>0.34</v>
      </c>
      <c r="M90" s="159">
        <v>0.34</v>
      </c>
      <c r="N90" t="s">
        <v>272</v>
      </c>
    </row>
    <row r="91" spans="2:14" x14ac:dyDescent="0.25">
      <c r="B91" s="1" t="s">
        <v>50</v>
      </c>
      <c r="C91" s="1" t="s">
        <v>15</v>
      </c>
      <c r="D91" s="47">
        <v>5.7910000000000004</v>
      </c>
      <c r="E91" s="53">
        <f t="shared" ref="E91:E111" si="3">SUM(I91+K91)</f>
        <v>4.13</v>
      </c>
      <c r="F91" s="14" t="s">
        <v>122</v>
      </c>
      <c r="G91" s="45" t="s">
        <v>171</v>
      </c>
      <c r="H91" s="52" t="s">
        <v>162</v>
      </c>
      <c r="I91" s="290">
        <v>0.84</v>
      </c>
      <c r="J91" s="41" t="s">
        <v>170</v>
      </c>
      <c r="K91" s="288">
        <v>3.29</v>
      </c>
      <c r="L91" s="59">
        <v>0.84</v>
      </c>
      <c r="M91" s="159">
        <f>SUM(I91)</f>
        <v>0.84</v>
      </c>
      <c r="N91" t="s">
        <v>174</v>
      </c>
    </row>
    <row r="92" spans="2:14" x14ac:dyDescent="0.25">
      <c r="B92" s="1" t="s">
        <v>181</v>
      </c>
      <c r="C92" s="1" t="s">
        <v>5</v>
      </c>
      <c r="D92" s="47">
        <v>1.27</v>
      </c>
      <c r="E92" s="32">
        <f t="shared" si="3"/>
        <v>0.6</v>
      </c>
      <c r="F92" s="14" t="s">
        <v>122</v>
      </c>
      <c r="G92" s="56" t="s">
        <v>161</v>
      </c>
      <c r="H92" s="41" t="s">
        <v>182</v>
      </c>
      <c r="I92" s="289">
        <v>0.6</v>
      </c>
      <c r="J92" s="41"/>
      <c r="K92" s="42"/>
      <c r="L92" s="62">
        <v>0.6</v>
      </c>
      <c r="M92" s="160">
        <f>SUM(I92)</f>
        <v>0.6</v>
      </c>
      <c r="N92" t="s">
        <v>183</v>
      </c>
    </row>
    <row r="93" spans="2:14" x14ac:dyDescent="0.25">
      <c r="B93" s="1" t="s">
        <v>52</v>
      </c>
      <c r="C93" s="1" t="s">
        <v>5</v>
      </c>
      <c r="D93" s="47">
        <v>0.79800000000000004</v>
      </c>
      <c r="E93" s="53">
        <f t="shared" si="3"/>
        <v>0.79800000000000004</v>
      </c>
      <c r="F93" s="14" t="s">
        <v>122</v>
      </c>
      <c r="G93" s="45" t="s">
        <v>169</v>
      </c>
      <c r="H93" s="41" t="s">
        <v>170</v>
      </c>
      <c r="I93" s="289">
        <v>0.79800000000000004</v>
      </c>
      <c r="J93" s="41"/>
      <c r="K93" s="42"/>
      <c r="L93" s="59">
        <v>3.44</v>
      </c>
      <c r="M93" s="160">
        <f>SUM(I93+K91)</f>
        <v>4.0880000000000001</v>
      </c>
      <c r="N93" t="s">
        <v>175</v>
      </c>
    </row>
    <row r="94" spans="2:14" x14ac:dyDescent="0.25">
      <c r="B94" s="1" t="s">
        <v>176</v>
      </c>
      <c r="C94" s="1" t="s">
        <v>5</v>
      </c>
      <c r="D94" s="47">
        <v>2.12</v>
      </c>
      <c r="E94" s="32">
        <f t="shared" si="3"/>
        <v>1.95</v>
      </c>
      <c r="F94" s="14" t="s">
        <v>122</v>
      </c>
      <c r="G94" s="45" t="s">
        <v>169</v>
      </c>
      <c r="H94" s="41" t="s">
        <v>163</v>
      </c>
      <c r="I94" s="288">
        <v>1.95</v>
      </c>
      <c r="J94" s="41"/>
      <c r="K94" s="42"/>
      <c r="L94" s="498">
        <v>2.78</v>
      </c>
      <c r="M94" s="159">
        <f>SUM(I94:I95)</f>
        <v>3.38</v>
      </c>
      <c r="N94" t="s">
        <v>177</v>
      </c>
    </row>
    <row r="95" spans="2:14" x14ac:dyDescent="0.25">
      <c r="B95" s="1" t="s">
        <v>55</v>
      </c>
      <c r="C95" s="1" t="s">
        <v>15</v>
      </c>
      <c r="D95" s="47">
        <v>1.72</v>
      </c>
      <c r="E95" s="32">
        <f t="shared" si="3"/>
        <v>1.43</v>
      </c>
      <c r="F95" s="14" t="s">
        <v>122</v>
      </c>
      <c r="G95" s="45" t="s">
        <v>169</v>
      </c>
      <c r="H95" s="41" t="s">
        <v>163</v>
      </c>
      <c r="I95" s="288">
        <v>1.43</v>
      </c>
      <c r="J95" s="41"/>
      <c r="K95" s="42"/>
      <c r="L95" s="500"/>
    </row>
    <row r="96" spans="2:14" x14ac:dyDescent="0.25">
      <c r="B96" s="1" t="s">
        <v>56</v>
      </c>
      <c r="C96" s="1" t="s">
        <v>15</v>
      </c>
      <c r="D96" s="47">
        <v>1.1299999999999999</v>
      </c>
      <c r="E96" s="53">
        <f t="shared" si="3"/>
        <v>0.48</v>
      </c>
      <c r="F96" s="14" t="s">
        <v>122</v>
      </c>
      <c r="G96" s="56" t="s">
        <v>161</v>
      </c>
      <c r="H96" s="52" t="s">
        <v>178</v>
      </c>
      <c r="I96" s="290">
        <v>0.48</v>
      </c>
      <c r="J96" s="41"/>
      <c r="K96" s="42"/>
      <c r="L96" s="59">
        <v>0.48</v>
      </c>
      <c r="M96" s="159">
        <f>SUM(I96)</f>
        <v>0.48</v>
      </c>
      <c r="N96" t="s">
        <v>179</v>
      </c>
    </row>
    <row r="97" spans="2:15" x14ac:dyDescent="0.25">
      <c r="B97" s="1" t="s">
        <v>185</v>
      </c>
      <c r="C97" s="1" t="s">
        <v>5</v>
      </c>
      <c r="D97" s="47">
        <v>0.13</v>
      </c>
      <c r="E97" s="32">
        <f t="shared" si="3"/>
        <v>0.22</v>
      </c>
      <c r="F97" s="14" t="s">
        <v>122</v>
      </c>
      <c r="G97" s="56" t="s">
        <v>161</v>
      </c>
      <c r="H97" s="52" t="s">
        <v>186</v>
      </c>
      <c r="I97" s="290">
        <v>0.22</v>
      </c>
      <c r="J97" s="41"/>
      <c r="K97" s="42"/>
      <c r="L97" s="498">
        <v>0.33</v>
      </c>
      <c r="M97" s="159">
        <f>SUM(I97:I98)</f>
        <v>0.33</v>
      </c>
      <c r="N97" t="s">
        <v>187</v>
      </c>
    </row>
    <row r="98" spans="2:15" x14ac:dyDescent="0.25">
      <c r="B98" s="1" t="s">
        <v>184</v>
      </c>
      <c r="C98" s="1" t="s">
        <v>5</v>
      </c>
      <c r="D98" s="47">
        <v>0.11</v>
      </c>
      <c r="E98" s="32">
        <f t="shared" si="3"/>
        <v>0.11</v>
      </c>
      <c r="F98" s="14" t="s">
        <v>122</v>
      </c>
      <c r="G98" s="56" t="s">
        <v>161</v>
      </c>
      <c r="H98" s="52" t="s">
        <v>186</v>
      </c>
      <c r="I98" s="290">
        <v>0.11</v>
      </c>
      <c r="J98" s="41"/>
      <c r="K98" s="42"/>
      <c r="L98" s="500"/>
    </row>
    <row r="99" spans="2:15" x14ac:dyDescent="0.25">
      <c r="B99" s="20" t="s">
        <v>282</v>
      </c>
      <c r="C99" s="20" t="s">
        <v>94</v>
      </c>
      <c r="D99" s="48">
        <v>2.73</v>
      </c>
      <c r="E99" s="53">
        <v>2.67</v>
      </c>
      <c r="F99" s="14" t="s">
        <v>406</v>
      </c>
      <c r="G99" s="65" t="s">
        <v>252</v>
      </c>
      <c r="H99" s="66" t="s">
        <v>273</v>
      </c>
      <c r="I99" s="292">
        <v>2.48</v>
      </c>
      <c r="J99" s="41"/>
      <c r="K99" s="42"/>
      <c r="L99" s="286">
        <v>2.1</v>
      </c>
      <c r="M99" s="159">
        <f>SUM(I99:I99)</f>
        <v>2.48</v>
      </c>
      <c r="N99" t="s">
        <v>274</v>
      </c>
      <c r="O99" t="s">
        <v>283</v>
      </c>
    </row>
    <row r="100" spans="2:15" x14ac:dyDescent="0.25">
      <c r="B100" s="1" t="s">
        <v>285</v>
      </c>
      <c r="C100" s="1" t="s">
        <v>5</v>
      </c>
      <c r="D100" s="47">
        <v>1.65</v>
      </c>
      <c r="E100" s="32">
        <f t="shared" si="3"/>
        <v>1.36</v>
      </c>
      <c r="F100" s="14" t="s">
        <v>124</v>
      </c>
      <c r="G100" s="65" t="s">
        <v>252</v>
      </c>
      <c r="H100" s="66" t="s">
        <v>267</v>
      </c>
      <c r="I100" s="292">
        <v>1.36</v>
      </c>
      <c r="J100" s="41"/>
      <c r="K100" s="42"/>
      <c r="L100" s="498">
        <v>1.32</v>
      </c>
      <c r="M100" s="162">
        <f>SUM(I100:I101)</f>
        <v>1.56</v>
      </c>
      <c r="N100" t="s">
        <v>268</v>
      </c>
      <c r="O100" t="s">
        <v>283</v>
      </c>
    </row>
    <row r="101" spans="2:15" x14ac:dyDescent="0.25">
      <c r="B101" s="1" t="s">
        <v>284</v>
      </c>
      <c r="C101" s="1" t="s">
        <v>7</v>
      </c>
      <c r="D101" s="47">
        <v>0.27</v>
      </c>
      <c r="E101" s="32">
        <f t="shared" si="3"/>
        <v>0.2</v>
      </c>
      <c r="F101" s="14" t="s">
        <v>124</v>
      </c>
      <c r="G101" s="65" t="s">
        <v>252</v>
      </c>
      <c r="H101" s="66" t="s">
        <v>267</v>
      </c>
      <c r="I101" s="294">
        <v>0.2</v>
      </c>
      <c r="J101" s="41"/>
      <c r="K101" s="42"/>
      <c r="L101" s="500"/>
    </row>
    <row r="102" spans="2:15" x14ac:dyDescent="0.25">
      <c r="B102" s="1" t="s">
        <v>62</v>
      </c>
      <c r="C102" s="1" t="s">
        <v>15</v>
      </c>
      <c r="D102" s="47">
        <v>0.06</v>
      </c>
      <c r="E102" s="53">
        <f t="shared" si="3"/>
        <v>0.06</v>
      </c>
      <c r="F102" s="14" t="s">
        <v>126</v>
      </c>
      <c r="G102" s="147" t="s">
        <v>193</v>
      </c>
      <c r="H102" s="165" t="s">
        <v>261</v>
      </c>
      <c r="I102" s="293">
        <v>0.06</v>
      </c>
      <c r="J102" s="165"/>
      <c r="K102" s="295"/>
      <c r="L102" s="498">
        <v>0.15</v>
      </c>
      <c r="M102" s="159">
        <f>SUM(I102:I103)</f>
        <v>0.15</v>
      </c>
      <c r="N102" t="s">
        <v>262</v>
      </c>
    </row>
    <row r="103" spans="2:15" x14ac:dyDescent="0.25">
      <c r="B103" s="1" t="s">
        <v>286</v>
      </c>
      <c r="C103" s="1" t="s">
        <v>15</v>
      </c>
      <c r="D103" s="47">
        <v>0.11</v>
      </c>
      <c r="E103" s="53">
        <f t="shared" si="3"/>
        <v>0.09</v>
      </c>
      <c r="F103" s="14" t="s">
        <v>127</v>
      </c>
      <c r="G103" s="147" t="s">
        <v>193</v>
      </c>
      <c r="H103" s="165" t="s">
        <v>261</v>
      </c>
      <c r="I103" s="293">
        <v>0.09</v>
      </c>
      <c r="J103" s="165"/>
      <c r="K103" s="295"/>
      <c r="L103" s="500"/>
    </row>
    <row r="104" spans="2:15" x14ac:dyDescent="0.25">
      <c r="B104" s="1" t="s">
        <v>287</v>
      </c>
      <c r="C104" s="1" t="s">
        <v>5</v>
      </c>
      <c r="D104" s="50">
        <v>1.63</v>
      </c>
      <c r="E104" s="32">
        <f t="shared" si="3"/>
        <v>1.24</v>
      </c>
      <c r="F104" s="14" t="s">
        <v>336</v>
      </c>
      <c r="G104" s="65" t="s">
        <v>252</v>
      </c>
      <c r="H104" s="66" t="s">
        <v>263</v>
      </c>
      <c r="I104" s="294">
        <v>1.24</v>
      </c>
      <c r="J104" s="41"/>
      <c r="K104" s="42"/>
      <c r="L104" s="59">
        <v>1.05</v>
      </c>
      <c r="M104" s="174">
        <v>1.24</v>
      </c>
      <c r="N104" t="s">
        <v>264</v>
      </c>
    </row>
    <row r="105" spans="2:15" x14ac:dyDescent="0.25">
      <c r="B105" s="20" t="s">
        <v>91</v>
      </c>
      <c r="C105" s="20" t="s">
        <v>95</v>
      </c>
      <c r="D105" s="48">
        <v>0.11</v>
      </c>
      <c r="E105" s="53">
        <f t="shared" si="3"/>
        <v>0.09</v>
      </c>
      <c r="F105" s="14" t="s">
        <v>337</v>
      </c>
      <c r="G105" s="56" t="s">
        <v>161</v>
      </c>
      <c r="H105" s="52" t="s">
        <v>269</v>
      </c>
      <c r="I105" s="290">
        <v>0.09</v>
      </c>
      <c r="J105" s="41"/>
      <c r="K105" s="42"/>
      <c r="L105" s="498">
        <v>0.68</v>
      </c>
      <c r="M105" s="159">
        <f>SUM(I105:I106)</f>
        <v>0.67999999999999994</v>
      </c>
      <c r="N105" t="s">
        <v>270</v>
      </c>
    </row>
    <row r="106" spans="2:15" x14ac:dyDescent="0.25">
      <c r="B106" s="20" t="s">
        <v>92</v>
      </c>
      <c r="C106" s="20" t="s">
        <v>95</v>
      </c>
      <c r="D106" s="48">
        <v>0.72</v>
      </c>
      <c r="E106" s="53">
        <f t="shared" si="3"/>
        <v>0.59</v>
      </c>
      <c r="F106" s="14" t="s">
        <v>337</v>
      </c>
      <c r="G106" s="56" t="s">
        <v>161</v>
      </c>
      <c r="H106" s="52" t="s">
        <v>269</v>
      </c>
      <c r="I106" s="290">
        <v>0.59</v>
      </c>
      <c r="J106" s="41"/>
      <c r="K106" s="42"/>
      <c r="L106" s="500"/>
    </row>
    <row r="107" spans="2:15" x14ac:dyDescent="0.25">
      <c r="B107" s="1" t="s">
        <v>289</v>
      </c>
      <c r="C107" s="1" t="s">
        <v>5</v>
      </c>
      <c r="D107" s="47">
        <v>1.36</v>
      </c>
      <c r="E107" s="32">
        <f t="shared" si="3"/>
        <v>1.08</v>
      </c>
      <c r="F107" s="14" t="s">
        <v>405</v>
      </c>
      <c r="G107" s="65" t="s">
        <v>252</v>
      </c>
      <c r="H107" s="66" t="s">
        <v>265</v>
      </c>
      <c r="I107" s="292">
        <v>1.08</v>
      </c>
      <c r="J107" s="41"/>
      <c r="K107" s="42"/>
      <c r="L107" s="498">
        <v>1.1200000000000001</v>
      </c>
      <c r="M107" s="159">
        <f>SUM(I107:I108)</f>
        <v>1.33</v>
      </c>
      <c r="N107" t="s">
        <v>266</v>
      </c>
      <c r="O107" t="s">
        <v>376</v>
      </c>
    </row>
    <row r="108" spans="2:15" x14ac:dyDescent="0.25">
      <c r="B108" s="1" t="s">
        <v>288</v>
      </c>
      <c r="C108" s="1" t="s">
        <v>7</v>
      </c>
      <c r="D108" s="47">
        <v>0.26</v>
      </c>
      <c r="E108" s="32">
        <f t="shared" si="3"/>
        <v>0.25</v>
      </c>
      <c r="F108" s="14" t="s">
        <v>405</v>
      </c>
      <c r="G108" s="65" t="s">
        <v>252</v>
      </c>
      <c r="H108" s="66" t="s">
        <v>265</v>
      </c>
      <c r="I108" s="292">
        <v>0.25</v>
      </c>
      <c r="J108" s="41"/>
      <c r="K108" s="42"/>
      <c r="L108" s="499"/>
      <c r="O108" t="s">
        <v>376</v>
      </c>
    </row>
    <row r="109" spans="2:15" x14ac:dyDescent="0.25">
      <c r="B109" s="1" t="s">
        <v>66</v>
      </c>
      <c r="C109" s="1" t="s">
        <v>5</v>
      </c>
      <c r="D109" s="47">
        <v>0.65</v>
      </c>
      <c r="E109" s="53">
        <f t="shared" si="3"/>
        <v>0.63</v>
      </c>
      <c r="F109" s="14" t="s">
        <v>130</v>
      </c>
      <c r="G109" s="45" t="s">
        <v>169</v>
      </c>
      <c r="H109" s="41" t="s">
        <v>166</v>
      </c>
      <c r="I109" s="289">
        <v>0.63</v>
      </c>
      <c r="J109" s="41"/>
      <c r="K109" s="42"/>
      <c r="L109" s="498">
        <v>1.29</v>
      </c>
      <c r="M109" s="159">
        <f>SUM(I109:I110)</f>
        <v>1.53</v>
      </c>
      <c r="N109" t="s">
        <v>234</v>
      </c>
    </row>
    <row r="110" spans="2:15" x14ac:dyDescent="0.25">
      <c r="B110" s="1" t="s">
        <v>67</v>
      </c>
      <c r="C110" s="1" t="s">
        <v>7</v>
      </c>
      <c r="D110" s="47">
        <v>1.07</v>
      </c>
      <c r="E110" s="53">
        <f t="shared" si="3"/>
        <v>0.9</v>
      </c>
      <c r="F110" s="14" t="s">
        <v>130</v>
      </c>
      <c r="G110" s="45" t="s">
        <v>169</v>
      </c>
      <c r="H110" s="41" t="s">
        <v>166</v>
      </c>
      <c r="I110" s="289">
        <v>0.9</v>
      </c>
      <c r="J110" s="41"/>
      <c r="K110" s="42"/>
      <c r="L110" s="500"/>
    </row>
    <row r="111" spans="2:15" ht="15.75" thickBot="1" x14ac:dyDescent="0.3">
      <c r="B111" s="1" t="s">
        <v>68</v>
      </c>
      <c r="C111" s="1" t="s">
        <v>7</v>
      </c>
      <c r="D111" s="47">
        <v>1.54</v>
      </c>
      <c r="E111" s="32">
        <f t="shared" si="3"/>
        <v>1.34</v>
      </c>
      <c r="F111" s="14" t="s">
        <v>130</v>
      </c>
      <c r="G111" s="45" t="s">
        <v>169</v>
      </c>
      <c r="H111" s="43" t="s">
        <v>232</v>
      </c>
      <c r="I111" s="296">
        <v>1.34</v>
      </c>
      <c r="J111" s="43"/>
      <c r="K111" s="44"/>
      <c r="L111" s="61">
        <v>1.1200000000000001</v>
      </c>
      <c r="M111" s="159">
        <v>1.34</v>
      </c>
      <c r="N111" t="s">
        <v>233</v>
      </c>
    </row>
    <row r="112" spans="2:15" x14ac:dyDescent="0.25">
      <c r="B112" s="5"/>
      <c r="C112" s="5"/>
      <c r="D112" s="63">
        <f>SUM(D3:D111)</f>
        <v>108.10970000000002</v>
      </c>
      <c r="E112" s="64">
        <f>SUM(E3:E111)</f>
        <v>84.028000000000006</v>
      </c>
      <c r="F112" s="5"/>
      <c r="L112">
        <f>SUM(L3:L111)</f>
        <v>75.539999999999992</v>
      </c>
    </row>
    <row r="113" spans="5:12" x14ac:dyDescent="0.25">
      <c r="I113" s="333">
        <f>SUBTOTAL(9,I8:I30)</f>
        <v>22.610000000000003</v>
      </c>
      <c r="J113" s="333"/>
      <c r="K113" s="333"/>
      <c r="L113" s="333"/>
    </row>
    <row r="114" spans="5:12" x14ac:dyDescent="0.25">
      <c r="I114" s="333">
        <f>I113-0.48</f>
        <v>22.130000000000003</v>
      </c>
    </row>
    <row r="115" spans="5:12" x14ac:dyDescent="0.25">
      <c r="E115" s="332">
        <f t="shared" ref="E115" si="4">SUBTOTAL(9,E31:E111)</f>
        <v>58.808000000000021</v>
      </c>
      <c r="F115" s="332"/>
      <c r="G115" s="332"/>
      <c r="H115" s="332"/>
      <c r="I115">
        <f>SUBTOTAL(9,I31:I111)</f>
        <v>54.548000000000016</v>
      </c>
    </row>
  </sheetData>
  <autoFilter ref="A2:L114"/>
  <mergeCells count="29">
    <mergeCell ref="L109:L110"/>
    <mergeCell ref="L69:L73"/>
    <mergeCell ref="L74:L75"/>
    <mergeCell ref="L82:L86"/>
    <mergeCell ref="L87:L89"/>
    <mergeCell ref="L94:L95"/>
    <mergeCell ref="L97:L98"/>
    <mergeCell ref="L100:L101"/>
    <mergeCell ref="L102:L103"/>
    <mergeCell ref="L105:L106"/>
    <mergeCell ref="L107:L108"/>
    <mergeCell ref="L65:L67"/>
    <mergeCell ref="L29:L30"/>
    <mergeCell ref="L31:L33"/>
    <mergeCell ref="L34:L35"/>
    <mergeCell ref="L36:L38"/>
    <mergeCell ref="L39:L41"/>
    <mergeCell ref="L43:L44"/>
    <mergeCell ref="L46:L52"/>
    <mergeCell ref="L54:L56"/>
    <mergeCell ref="L59:L62"/>
    <mergeCell ref="L63:L64"/>
    <mergeCell ref="L27:L28"/>
    <mergeCell ref="L3:L4"/>
    <mergeCell ref="L5:L6"/>
    <mergeCell ref="L9:L13"/>
    <mergeCell ref="L17:L18"/>
    <mergeCell ref="L21:L24"/>
    <mergeCell ref="L25:L26"/>
  </mergeCells>
  <pageMargins left="0.7" right="0.7" top="0.75" bottom="0.75" header="0.3" footer="0.3"/>
  <pageSetup paperSize="8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opLeftCell="A73" zoomScaleNormal="100" workbookViewId="0">
      <selection activeCell="J110" sqref="J110:J111"/>
    </sheetView>
  </sheetViews>
  <sheetFormatPr defaultColWidth="20.140625" defaultRowHeight="15" x14ac:dyDescent="0.25"/>
  <cols>
    <col min="1" max="1" width="16.5703125" customWidth="1"/>
    <col min="2" max="2" width="21.85546875" customWidth="1"/>
    <col min="3" max="3" width="6.42578125" customWidth="1"/>
    <col min="4" max="4" width="7.7109375" customWidth="1"/>
    <col min="5" max="5" width="9.140625" customWidth="1"/>
    <col min="6" max="6" width="21.7109375" customWidth="1"/>
    <col min="7" max="7" width="10.28515625" hidden="1" customWidth="1"/>
    <col min="8" max="8" width="10.28515625" customWidth="1"/>
    <col min="9" max="9" width="10.140625" customWidth="1"/>
    <col min="10" max="10" width="12.85546875" customWidth="1"/>
    <col min="11" max="12" width="20.140625" customWidth="1"/>
    <col min="13" max="13" width="11" customWidth="1"/>
    <col min="14" max="14" width="8.140625" customWidth="1"/>
    <col min="15" max="15" width="7.140625" customWidth="1"/>
  </cols>
  <sheetData>
    <row r="1" spans="1:15" s="285" customFormat="1" ht="15.75" x14ac:dyDescent="0.25">
      <c r="A1" s="285" t="s">
        <v>381</v>
      </c>
      <c r="M1" s="285" t="s">
        <v>379</v>
      </c>
    </row>
    <row r="2" spans="1:15" ht="15.75" thickBot="1" x14ac:dyDescent="0.3">
      <c r="B2" s="5"/>
      <c r="C2" s="5"/>
      <c r="D2" s="5"/>
      <c r="E2" s="5"/>
      <c r="F2" s="5"/>
    </row>
    <row r="3" spans="1:15" ht="30.6" customHeight="1" thickBot="1" x14ac:dyDescent="0.3">
      <c r="A3" s="281" t="s">
        <v>299</v>
      </c>
      <c r="B3" s="282" t="s">
        <v>369</v>
      </c>
      <c r="C3" s="282" t="s">
        <v>1</v>
      </c>
      <c r="D3" s="282" t="s">
        <v>2</v>
      </c>
      <c r="E3" s="282" t="s">
        <v>3</v>
      </c>
      <c r="F3" s="282" t="s">
        <v>96</v>
      </c>
      <c r="G3" s="282" t="s">
        <v>158</v>
      </c>
      <c r="H3" s="282" t="s">
        <v>159</v>
      </c>
      <c r="I3" s="282" t="s">
        <v>160</v>
      </c>
      <c r="J3" s="282" t="s">
        <v>275</v>
      </c>
      <c r="K3" s="283"/>
      <c r="L3" s="283"/>
      <c r="M3" s="282" t="s">
        <v>373</v>
      </c>
      <c r="N3" s="284" t="s">
        <v>378</v>
      </c>
      <c r="O3" s="358" t="s">
        <v>400</v>
      </c>
    </row>
    <row r="4" spans="1:15" ht="14.45" customHeight="1" x14ac:dyDescent="0.25">
      <c r="A4" s="39" t="s">
        <v>291</v>
      </c>
      <c r="B4" s="200" t="str">
        <f>'zestawienie 2022'!B3</f>
        <v>13-28-1-01-8     -d   -00</v>
      </c>
      <c r="C4" s="200" t="str">
        <f>'zestawienie 2022'!C3</f>
        <v>ps</v>
      </c>
      <c r="D4" s="200">
        <f>'zestawienie 2022'!D3</f>
        <v>9.1499999999999998E-2</v>
      </c>
      <c r="E4" s="200">
        <f>'zestawienie 2022'!E3</f>
        <v>0.03</v>
      </c>
      <c r="F4" s="317" t="str">
        <f>'zestawienie 2022'!F3</f>
        <v>02-19-021-0003-1090</v>
      </c>
      <c r="G4" s="204" t="s">
        <v>188</v>
      </c>
      <c r="H4" s="112" t="str">
        <f>'zestawienie 2022'!H3</f>
        <v>O, O1</v>
      </c>
      <c r="I4" s="112">
        <f>'zestawienie 2022'!I3</f>
        <v>0.03</v>
      </c>
      <c r="J4" s="519">
        <v>0.72</v>
      </c>
      <c r="K4" s="303">
        <f>SUM(I4:I5)</f>
        <v>0.72</v>
      </c>
      <c r="L4" s="304" t="s">
        <v>189</v>
      </c>
      <c r="M4" s="255" t="s">
        <v>374</v>
      </c>
      <c r="O4" s="322" t="str">
        <f>'zestawienie 2022'!G3</f>
        <v>TUZ</v>
      </c>
    </row>
    <row r="5" spans="1:15" ht="14.45" customHeight="1" x14ac:dyDescent="0.25">
      <c r="A5" s="41" t="s">
        <v>291</v>
      </c>
      <c r="B5" s="273" t="str">
        <f>'zestawienie 2022'!B4</f>
        <v>13-28-1-01-8     -f   -00</v>
      </c>
      <c r="C5" s="273" t="str">
        <f>'zestawienie 2022'!C4</f>
        <v>r</v>
      </c>
      <c r="D5" s="273">
        <f>'zestawienie 2022'!D4</f>
        <v>0.74370000000000003</v>
      </c>
      <c r="E5" s="273">
        <f>'zestawienie 2022'!E4</f>
        <v>0.69</v>
      </c>
      <c r="F5" s="318" t="str">
        <f>'zestawienie 2022'!F4</f>
        <v>02-19-021-0003-1089</v>
      </c>
      <c r="G5" s="111" t="s">
        <v>188</v>
      </c>
      <c r="H5" s="278" t="str">
        <f>'zestawienie 2022'!H4</f>
        <v>O, O1</v>
      </c>
      <c r="I5" s="278">
        <f>'zestawienie 2022'!I4</f>
        <v>0.69</v>
      </c>
      <c r="J5" s="520"/>
      <c r="K5" s="271"/>
      <c r="L5" s="271"/>
      <c r="M5" s="256" t="s">
        <v>374</v>
      </c>
      <c r="O5" s="322" t="str">
        <f>'zestawienie 2022'!G4</f>
        <v>TUZ</v>
      </c>
    </row>
    <row r="6" spans="1:15" ht="14.45" customHeight="1" x14ac:dyDescent="0.25">
      <c r="A6" s="41" t="s">
        <v>291</v>
      </c>
      <c r="B6" s="273" t="str">
        <f>'zestawienie 2022'!B5</f>
        <v>13-28-1-01-8     -m   -00</v>
      </c>
      <c r="C6" s="273" t="str">
        <f>'zestawienie 2022'!C5</f>
        <v>ps</v>
      </c>
      <c r="D6" s="273">
        <f>'zestawienie 2022'!D5</f>
        <v>0.39960000000000001</v>
      </c>
      <c r="E6" s="273">
        <f>'zestawienie 2022'!E5</f>
        <v>0.26</v>
      </c>
      <c r="F6" s="318" t="str">
        <f>'zestawienie 2022'!F5</f>
        <v>02-19-021-0003-1089</v>
      </c>
      <c r="G6" s="111" t="s">
        <v>188</v>
      </c>
      <c r="H6" s="278" t="str">
        <f>'zestawienie 2022'!H5</f>
        <v>N, N1</v>
      </c>
      <c r="I6" s="278">
        <f>'zestawienie 2022'!I5</f>
        <v>0.26</v>
      </c>
      <c r="J6" s="520">
        <v>0.88</v>
      </c>
      <c r="K6" s="305">
        <f>SUM(I6:I7)</f>
        <v>0.88</v>
      </c>
      <c r="L6" s="271" t="s">
        <v>191</v>
      </c>
      <c r="M6" s="256" t="s">
        <v>374</v>
      </c>
      <c r="O6" s="322" t="str">
        <f>'zestawienie 2022'!G5</f>
        <v>TUZ</v>
      </c>
    </row>
    <row r="7" spans="1:15" ht="14.45" customHeight="1" x14ac:dyDescent="0.25">
      <c r="A7" s="41" t="s">
        <v>291</v>
      </c>
      <c r="B7" s="273" t="str">
        <f>'zestawienie 2022'!B6</f>
        <v>13-28-1-01-8     -n   -00</v>
      </c>
      <c r="C7" s="273" t="str">
        <f>'zestawienie 2022'!C6</f>
        <v>ps</v>
      </c>
      <c r="D7" s="273">
        <f>'zestawienie 2022'!D6</f>
        <v>0.83</v>
      </c>
      <c r="E7" s="273">
        <f>'zestawienie 2022'!E6</f>
        <v>0.62</v>
      </c>
      <c r="F7" s="318" t="str">
        <f>'zestawienie 2022'!F6</f>
        <v>02-19-021-0003-1089</v>
      </c>
      <c r="G7" s="111" t="s">
        <v>188</v>
      </c>
      <c r="H7" s="278" t="str">
        <f>'zestawienie 2022'!H6</f>
        <v>N, N1</v>
      </c>
      <c r="I7" s="278">
        <f>'zestawienie 2022'!I6</f>
        <v>0.62</v>
      </c>
      <c r="J7" s="520"/>
      <c r="K7" s="271"/>
      <c r="L7" s="271"/>
      <c r="M7" s="256" t="s">
        <v>374</v>
      </c>
      <c r="O7" s="322" t="str">
        <f>'zestawienie 2022'!G6</f>
        <v>TUZ</v>
      </c>
    </row>
    <row r="8" spans="1:15" ht="15" customHeight="1" thickBot="1" x14ac:dyDescent="0.3">
      <c r="A8" s="43" t="s">
        <v>291</v>
      </c>
      <c r="B8" s="306" t="str">
        <f>'zestawienie 2022'!B7</f>
        <v>13-28-1-01-9     -d   -00</v>
      </c>
      <c r="C8" s="306" t="str">
        <f>'zestawienie 2022'!C7</f>
        <v>ps</v>
      </c>
      <c r="D8" s="306">
        <f>'zestawienie 2022'!D7</f>
        <v>0.76</v>
      </c>
      <c r="E8" s="306">
        <f>'zestawienie 2022'!E7</f>
        <v>0.34</v>
      </c>
      <c r="F8" s="319" t="str">
        <f>'zestawienie 2022'!F7</f>
        <v>02-19-021-0003-1086/2</v>
      </c>
      <c r="G8" s="209" t="s">
        <v>188</v>
      </c>
      <c r="H8" s="307" t="str">
        <f>'zestawienie 2022'!H7</f>
        <v>R, R1</v>
      </c>
      <c r="I8" s="307">
        <f>'zestawienie 2022'!I7</f>
        <v>0.34</v>
      </c>
      <c r="J8" s="300">
        <v>0.34</v>
      </c>
      <c r="K8" s="308">
        <f>SUM(I8)</f>
        <v>0.34</v>
      </c>
      <c r="L8" s="309" t="s">
        <v>93</v>
      </c>
      <c r="M8" s="257" t="s">
        <v>374</v>
      </c>
      <c r="O8" s="322" t="str">
        <f>'zestawienie 2022'!G7</f>
        <v>TUZ</v>
      </c>
    </row>
    <row r="9" spans="1:15" ht="15" customHeight="1" thickBot="1" x14ac:dyDescent="0.3">
      <c r="A9" s="39" t="s">
        <v>292</v>
      </c>
      <c r="B9" s="200" t="str">
        <f>'zestawienie 2022'!B8</f>
        <v>13-28-1-02-63     -ax   -00</v>
      </c>
      <c r="C9" s="200" t="str">
        <f>'zestawienie 2022'!C8</f>
        <v>r</v>
      </c>
      <c r="D9" s="200">
        <f>'zestawienie 2022'!D8</f>
        <v>1.34</v>
      </c>
      <c r="E9" s="200">
        <f>'zestawienie 2022'!E8</f>
        <v>1.34</v>
      </c>
      <c r="F9" s="317" t="str">
        <f>'zestawienie 2022'!F8</f>
        <v>02-21-072-0007-363</v>
      </c>
      <c r="G9" s="75" t="s">
        <v>200</v>
      </c>
      <c r="H9" s="112" t="str">
        <f>'zestawienie 2022'!H8</f>
        <v>X, X1</v>
      </c>
      <c r="I9" s="112">
        <f>'zestawienie 2022'!I8</f>
        <v>1.34</v>
      </c>
      <c r="J9" s="301">
        <v>1.1000000000000001</v>
      </c>
      <c r="K9" s="303">
        <f>SUM(I9)</f>
        <v>1.34</v>
      </c>
      <c r="L9" s="304" t="s">
        <v>201</v>
      </c>
      <c r="M9" s="255" t="s">
        <v>370</v>
      </c>
      <c r="N9" s="259">
        <v>0.24</v>
      </c>
      <c r="O9" s="322" t="str">
        <f>'zestawienie 2022'!G8</f>
        <v>5.5</v>
      </c>
    </row>
    <row r="10" spans="1:15" ht="14.45" customHeight="1" x14ac:dyDescent="0.25">
      <c r="A10" s="41" t="s">
        <v>292</v>
      </c>
      <c r="B10" s="273" t="str">
        <f>'zestawienie 2022'!B9</f>
        <v>13-28-1-02-63    -l   -00</v>
      </c>
      <c r="C10" s="273" t="str">
        <f>'zestawienie 2022'!C9</f>
        <v>R</v>
      </c>
      <c r="D10" s="273">
        <f>'zestawienie 2022'!D9</f>
        <v>0.15310000000000001</v>
      </c>
      <c r="E10" s="273">
        <f>'zestawienie 2022'!E9</f>
        <v>0.15</v>
      </c>
      <c r="F10" s="318" t="str">
        <f>'zestawienie 2022'!F9</f>
        <v>02-21-072-0007-350/63</v>
      </c>
      <c r="G10" s="45" t="s">
        <v>193</v>
      </c>
      <c r="H10" s="278" t="str">
        <f>'zestawienie 2022'!H9</f>
        <v>AJ, AJ1</v>
      </c>
      <c r="I10" s="278">
        <f>'zestawienie 2022'!I9</f>
        <v>0.15</v>
      </c>
      <c r="J10" s="520">
        <v>1.19</v>
      </c>
      <c r="K10" s="171">
        <f>SUM(I10:I14)</f>
        <v>1.19</v>
      </c>
      <c r="L10" s="271" t="s">
        <v>195</v>
      </c>
      <c r="M10" s="256" t="s">
        <v>374</v>
      </c>
      <c r="O10" s="322" t="str">
        <f>'zestawienie 2022'!G9</f>
        <v>ONW</v>
      </c>
    </row>
    <row r="11" spans="1:15" ht="14.45" customHeight="1" x14ac:dyDescent="0.25">
      <c r="A11" s="41" t="s">
        <v>292</v>
      </c>
      <c r="B11" s="273" t="str">
        <f>'zestawienie 2022'!B10</f>
        <v>13-28-1-02-63    -m   -00</v>
      </c>
      <c r="C11" s="273" t="str">
        <f>'zestawienie 2022'!C10</f>
        <v>R</v>
      </c>
      <c r="D11" s="273">
        <f>'zestawienie 2022'!D10</f>
        <v>0.15</v>
      </c>
      <c r="E11" s="273">
        <f>'zestawienie 2022'!E10</f>
        <v>0.15</v>
      </c>
      <c r="F11" s="318" t="str">
        <f>'zestawienie 2022'!F10</f>
        <v>02-21-072-0007-350/63</v>
      </c>
      <c r="G11" s="45" t="s">
        <v>193</v>
      </c>
      <c r="H11" s="278" t="str">
        <f>'zestawienie 2022'!H10</f>
        <v>AJ, AJ1</v>
      </c>
      <c r="I11" s="278">
        <f>'zestawienie 2022'!I10</f>
        <v>0.15</v>
      </c>
      <c r="J11" s="520"/>
      <c r="K11" s="271"/>
      <c r="L11" s="271"/>
      <c r="M11" s="256" t="s">
        <v>374</v>
      </c>
      <c r="O11" s="322" t="str">
        <f>'zestawienie 2022'!G10</f>
        <v>ONW</v>
      </c>
    </row>
    <row r="12" spans="1:15" ht="14.45" customHeight="1" x14ac:dyDescent="0.25">
      <c r="A12" s="41" t="s">
        <v>292</v>
      </c>
      <c r="B12" s="273" t="str">
        <f>'zestawienie 2022'!B11</f>
        <v>13-28-1-02-63    -n   -00</v>
      </c>
      <c r="C12" s="273" t="str">
        <f>'zestawienie 2022'!C11</f>
        <v>R</v>
      </c>
      <c r="D12" s="273">
        <f>'zestawienie 2022'!D11</f>
        <v>0.55000000000000004</v>
      </c>
      <c r="E12" s="273">
        <f>'zestawienie 2022'!E11</f>
        <v>0.55000000000000004</v>
      </c>
      <c r="F12" s="318" t="str">
        <f>'zestawienie 2022'!F11</f>
        <v>02-21-072-0007-350/63</v>
      </c>
      <c r="G12" s="45" t="s">
        <v>193</v>
      </c>
      <c r="H12" s="278" t="str">
        <f>'zestawienie 2022'!H11</f>
        <v>AJ, AJ1</v>
      </c>
      <c r="I12" s="278">
        <f>'zestawienie 2022'!I11</f>
        <v>0.55000000000000004</v>
      </c>
      <c r="J12" s="520"/>
      <c r="K12" s="271"/>
      <c r="L12" s="271"/>
      <c r="M12" s="256" t="s">
        <v>374</v>
      </c>
      <c r="O12" s="322" t="str">
        <f>'zestawienie 2022'!G11</f>
        <v>ONW</v>
      </c>
    </row>
    <row r="13" spans="1:15" ht="14.45" customHeight="1" x14ac:dyDescent="0.25">
      <c r="A13" s="41" t="s">
        <v>292</v>
      </c>
      <c r="B13" s="273" t="str">
        <f>'zestawienie 2022'!B12</f>
        <v>13-28-1-02-63    -o   -00</v>
      </c>
      <c r="C13" s="273" t="str">
        <f>'zestawienie 2022'!C12</f>
        <v>R</v>
      </c>
      <c r="D13" s="273">
        <f>'zestawienie 2022'!D12</f>
        <v>0.22</v>
      </c>
      <c r="E13" s="273">
        <f>'zestawienie 2022'!E12</f>
        <v>0.22</v>
      </c>
      <c r="F13" s="318" t="str">
        <f>'zestawienie 2022'!F12</f>
        <v>02-21-072-0007-350/63</v>
      </c>
      <c r="G13" s="45" t="s">
        <v>193</v>
      </c>
      <c r="H13" s="278" t="str">
        <f>'zestawienie 2022'!H12</f>
        <v>AJ, AJ1</v>
      </c>
      <c r="I13" s="278">
        <f>'zestawienie 2022'!I12</f>
        <v>0.22</v>
      </c>
      <c r="J13" s="520"/>
      <c r="K13" s="271"/>
      <c r="L13" s="271"/>
      <c r="M13" s="256" t="s">
        <v>374</v>
      </c>
      <c r="O13" s="322" t="str">
        <f>'zestawienie 2022'!G12</f>
        <v>ONW</v>
      </c>
    </row>
    <row r="14" spans="1:15" ht="14.45" customHeight="1" x14ac:dyDescent="0.25">
      <c r="A14" s="41" t="s">
        <v>292</v>
      </c>
      <c r="B14" s="273" t="str">
        <f>'zestawienie 2022'!B13</f>
        <v>13-28-1-02-63    -p   -00</v>
      </c>
      <c r="C14" s="273" t="str">
        <f>'zestawienie 2022'!C13</f>
        <v>R</v>
      </c>
      <c r="D14" s="273">
        <f>'zestawienie 2022'!D13</f>
        <v>0.12</v>
      </c>
      <c r="E14" s="273">
        <f>'zestawienie 2022'!E13</f>
        <v>0.12</v>
      </c>
      <c r="F14" s="318" t="str">
        <f>'zestawienie 2022'!F13</f>
        <v>02-21-072-0007-350/63</v>
      </c>
      <c r="G14" s="45" t="s">
        <v>193</v>
      </c>
      <c r="H14" s="278" t="str">
        <f>'zestawienie 2022'!H13</f>
        <v>AJ, AJ1</v>
      </c>
      <c r="I14" s="278">
        <f>'zestawienie 2022'!I13</f>
        <v>0.12</v>
      </c>
      <c r="J14" s="520"/>
      <c r="K14" s="271"/>
      <c r="L14" s="271"/>
      <c r="M14" s="256" t="s">
        <v>374</v>
      </c>
      <c r="O14" s="322" t="str">
        <f>'zestawienie 2022'!G13</f>
        <v>ONW</v>
      </c>
    </row>
    <row r="15" spans="1:15" ht="14.45" customHeight="1" x14ac:dyDescent="0.25">
      <c r="A15" s="41" t="s">
        <v>292</v>
      </c>
      <c r="B15" s="273" t="str">
        <f>'zestawienie 2022'!B14</f>
        <v>13-28-1-02-63    -t   -01</v>
      </c>
      <c r="C15" s="273" t="str">
        <f>'zestawienie 2022'!C14</f>
        <v>Ps</v>
      </c>
      <c r="D15" s="273">
        <f>'zestawienie 2022'!D14</f>
        <v>3.29</v>
      </c>
      <c r="E15" s="273">
        <f>'zestawienie 2022'!E14</f>
        <v>1</v>
      </c>
      <c r="F15" s="318" t="str">
        <f>'zestawienie 2022'!F14</f>
        <v>02-21-072-0007-344/63</v>
      </c>
      <c r="G15" s="45" t="s">
        <v>193</v>
      </c>
      <c r="H15" s="278" t="str">
        <f>'zestawienie 2022'!H14</f>
        <v>AK, AK1</v>
      </c>
      <c r="I15" s="278">
        <f>'zestawienie 2022'!I14</f>
        <v>1</v>
      </c>
      <c r="J15" s="299">
        <v>1</v>
      </c>
      <c r="K15" s="310">
        <v>1</v>
      </c>
      <c r="L15" s="271" t="s">
        <v>198</v>
      </c>
      <c r="M15" s="256" t="s">
        <v>374</v>
      </c>
      <c r="O15" s="322" t="str">
        <f>'zestawienie 2022'!G14</f>
        <v>ONW</v>
      </c>
    </row>
    <row r="16" spans="1:15" ht="15" customHeight="1" thickBot="1" x14ac:dyDescent="0.3">
      <c r="A16" s="43" t="s">
        <v>292</v>
      </c>
      <c r="B16" s="306" t="str">
        <f>'zestawienie 2022'!B15</f>
        <v>13-28-1-02-75    -f   -00</v>
      </c>
      <c r="C16" s="306" t="str">
        <f>'zestawienie 2022'!C15</f>
        <v>ł</v>
      </c>
      <c r="D16" s="306">
        <f>'zestawienie 2022'!D15</f>
        <v>1.33</v>
      </c>
      <c r="E16" s="306">
        <f>'zestawienie 2022'!E15</f>
        <v>1.27</v>
      </c>
      <c r="F16" s="319" t="str">
        <f>'zestawienie 2022'!F15</f>
        <v>02-21-072-0007-569/75</v>
      </c>
      <c r="G16" s="80" t="s">
        <v>193</v>
      </c>
      <c r="H16" s="307" t="str">
        <f>'zestawienie 2022'!H15</f>
        <v>BB, BB1</v>
      </c>
      <c r="I16" s="307">
        <f>'zestawienie 2022'!I15</f>
        <v>1.27</v>
      </c>
      <c r="J16" s="264">
        <v>1.27</v>
      </c>
      <c r="K16" s="311">
        <v>1.27</v>
      </c>
      <c r="L16" s="309" t="s">
        <v>355</v>
      </c>
      <c r="M16" s="257" t="s">
        <v>374</v>
      </c>
      <c r="O16" s="322" t="str">
        <f>'zestawienie 2022'!G15</f>
        <v>ONW</v>
      </c>
    </row>
    <row r="17" spans="1:15" ht="15" customHeight="1" thickBot="1" x14ac:dyDescent="0.3">
      <c r="A17" s="39" t="s">
        <v>293</v>
      </c>
      <c r="B17" s="200" t="str">
        <f>'zestawienie 2022'!B16</f>
        <v>13-28-1-03-130   -i   -00</v>
      </c>
      <c r="C17" s="200" t="str">
        <f>'zestawienie 2022'!C16</f>
        <v>r</v>
      </c>
      <c r="D17" s="200">
        <f>'zestawienie 2022'!D16</f>
        <v>1.88</v>
      </c>
      <c r="E17" s="200">
        <f>'zestawienie 2022'!E16</f>
        <v>1.76</v>
      </c>
      <c r="F17" s="317" t="str">
        <f>'zestawienie 2022'!F16</f>
        <v>02-21-042-0006-361</v>
      </c>
      <c r="G17" s="204" t="s">
        <v>200</v>
      </c>
      <c r="H17" s="112" t="str">
        <f>'zestawienie 2022'!H16</f>
        <v>G, G2</v>
      </c>
      <c r="I17" s="112">
        <f>'zestawienie 2022'!I16</f>
        <v>1.76</v>
      </c>
      <c r="J17" s="297">
        <v>1.5</v>
      </c>
      <c r="K17" s="303">
        <f>SUM(I17)</f>
        <v>1.76</v>
      </c>
      <c r="L17" s="304" t="s">
        <v>209</v>
      </c>
      <c r="M17" s="255" t="s">
        <v>370</v>
      </c>
      <c r="N17" s="259">
        <f>I17-J17</f>
        <v>0.26</v>
      </c>
      <c r="O17" s="322" t="str">
        <f>'zestawienie 2022'!G16</f>
        <v>5.5</v>
      </c>
    </row>
    <row r="18" spans="1:15" ht="14.45" customHeight="1" x14ac:dyDescent="0.25">
      <c r="A18" s="359" t="s">
        <v>293</v>
      </c>
      <c r="B18" s="360" t="str">
        <f>'zestawienie 2022'!B17</f>
        <v>13-28-1-03-137   -b   -00</v>
      </c>
      <c r="C18" s="360" t="str">
        <f>'zestawienie 2022'!C17</f>
        <v>r</v>
      </c>
      <c r="D18" s="360">
        <f>'zestawienie 2022'!D17</f>
        <v>7.24</v>
      </c>
      <c r="E18" s="360">
        <f>'zestawienie 2022'!E17</f>
        <v>7.04</v>
      </c>
      <c r="F18" s="360" t="str">
        <f>'zestawienie 2022'!F17</f>
        <v>02-21-042-0006-362</v>
      </c>
      <c r="G18" s="361" t="s">
        <v>200</v>
      </c>
      <c r="H18" s="362" t="str">
        <f>'zestawienie 2022'!H17</f>
        <v>G, G3</v>
      </c>
      <c r="I18" s="362">
        <f>'zestawienie 2022'!I17</f>
        <v>6.37</v>
      </c>
      <c r="J18" s="526">
        <v>6.3</v>
      </c>
      <c r="K18" s="363" t="e">
        <f>SUM(I18+I19+#REF!)</f>
        <v>#REF!</v>
      </c>
      <c r="L18" s="364" t="s">
        <v>204</v>
      </c>
      <c r="M18" s="365" t="s">
        <v>370</v>
      </c>
      <c r="N18" s="366">
        <f>SUM(D18:D19)-J18</f>
        <v>1.4300000000000006</v>
      </c>
      <c r="O18" s="367" t="str">
        <f>'zestawienie 2022'!G17</f>
        <v>5.5</v>
      </c>
    </row>
    <row r="19" spans="1:15" ht="15" customHeight="1" thickBot="1" x14ac:dyDescent="0.3">
      <c r="A19" s="359" t="s">
        <v>293</v>
      </c>
      <c r="B19" s="360" t="str">
        <f>'zestawienie 2022'!B18</f>
        <v>13-28-1-03-137   -g   -00</v>
      </c>
      <c r="C19" s="360" t="str">
        <f>'zestawienie 2022'!C18</f>
        <v>ł</v>
      </c>
      <c r="D19" s="360">
        <f>'zestawienie 2022'!D18</f>
        <v>0.49</v>
      </c>
      <c r="E19" s="360">
        <f>'zestawienie 2022'!E18</f>
        <v>0.48</v>
      </c>
      <c r="F19" s="360" t="str">
        <f>'zestawienie 2022'!F18</f>
        <v>02-21-042-0006-362</v>
      </c>
      <c r="G19" s="361" t="s">
        <v>200</v>
      </c>
      <c r="H19" s="362" t="str">
        <f>'zestawienie 2022'!H18</f>
        <v>G, G3</v>
      </c>
      <c r="I19" s="368">
        <f>'zestawienie 2022'!I18</f>
        <v>0.48</v>
      </c>
      <c r="J19" s="526"/>
      <c r="K19" s="364"/>
      <c r="L19" s="364"/>
      <c r="M19" s="365" t="s">
        <v>370</v>
      </c>
      <c r="N19" s="369"/>
      <c r="O19" s="367" t="str">
        <f>'zestawienie 2022'!G18</f>
        <v>5.5</v>
      </c>
    </row>
    <row r="20" spans="1:15" ht="15" customHeight="1" thickBot="1" x14ac:dyDescent="0.3">
      <c r="A20" s="41" t="s">
        <v>293</v>
      </c>
      <c r="B20" s="273" t="str">
        <f>'zestawienie 2022'!B19</f>
        <v>13-28-1-03-143   -a   -00</v>
      </c>
      <c r="C20" s="273" t="str">
        <f>'zestawienie 2022'!C19</f>
        <v>ł</v>
      </c>
      <c r="D20" s="273">
        <f>'zestawienie 2022'!D19</f>
        <v>3.68</v>
      </c>
      <c r="E20" s="273">
        <f>'zestawienie 2022'!E19</f>
        <v>2.08</v>
      </c>
      <c r="F20" s="318" t="str">
        <f>'zestawienie 2022'!F19</f>
        <v>02-21-072-0004-117/143</v>
      </c>
      <c r="G20" s="111" t="s">
        <v>200</v>
      </c>
      <c r="H20" s="278" t="str">
        <f>'zestawienie 2022'!H19</f>
        <v>AH, AH1</v>
      </c>
      <c r="I20" s="278">
        <f>'zestawienie 2022'!I19</f>
        <v>2.08</v>
      </c>
      <c r="J20" s="299">
        <v>1.75</v>
      </c>
      <c r="K20" s="305">
        <f>SUM(I20)</f>
        <v>2.08</v>
      </c>
      <c r="L20" s="271" t="s">
        <v>211</v>
      </c>
      <c r="M20" s="256" t="s">
        <v>370</v>
      </c>
      <c r="N20" s="321">
        <f>I20-J20</f>
        <v>0.33000000000000007</v>
      </c>
      <c r="O20" s="322" t="str">
        <f>'zestawienie 2022'!G19</f>
        <v>5.5</v>
      </c>
    </row>
    <row r="21" spans="1:15" ht="15" customHeight="1" thickBot="1" x14ac:dyDescent="0.3">
      <c r="A21" s="43" t="s">
        <v>293</v>
      </c>
      <c r="B21" s="306" t="str">
        <f>'zestawienie 2022'!B20</f>
        <v>13-28-1-03-98    -g   -00</v>
      </c>
      <c r="C21" s="306" t="str">
        <f>'zestawienie 2022'!C20</f>
        <v>r</v>
      </c>
      <c r="D21" s="306">
        <f>'zestawienie 2022'!D20</f>
        <v>2.12</v>
      </c>
      <c r="E21" s="306">
        <f>'zestawienie 2022'!E20</f>
        <v>2.12</v>
      </c>
      <c r="F21" s="319" t="str">
        <f>'zestawienie 2022'!F20</f>
        <v>02-21-072-0006-213</v>
      </c>
      <c r="G21" s="209" t="s">
        <v>193</v>
      </c>
      <c r="H21" s="307" t="str">
        <f>'zestawienie 2022'!H20</f>
        <v>AU, AU1</v>
      </c>
      <c r="I21" s="307">
        <f>'zestawienie 2022'!I20</f>
        <v>2.12</v>
      </c>
      <c r="J21" s="300">
        <v>2.12</v>
      </c>
      <c r="K21" s="308">
        <v>2.12</v>
      </c>
      <c r="L21" s="309" t="s">
        <v>342</v>
      </c>
      <c r="M21" s="257" t="s">
        <v>374</v>
      </c>
      <c r="O21" s="322" t="str">
        <f>'zestawienie 2022'!G20</f>
        <v>ONW</v>
      </c>
    </row>
    <row r="22" spans="1:15" ht="14.45" customHeight="1" x14ac:dyDescent="0.25">
      <c r="A22" s="39" t="s">
        <v>372</v>
      </c>
      <c r="B22" s="200" t="str">
        <f>'zestawienie 2022'!B21</f>
        <v>13-28-1-05-215   -m  -00</v>
      </c>
      <c r="C22" s="200" t="str">
        <f>'zestawienie 2022'!C21</f>
        <v>ps</v>
      </c>
      <c r="D22" s="200">
        <f>'zestawienie 2022'!D21</f>
        <v>0.97</v>
      </c>
      <c r="E22" s="200">
        <f>'zestawienie 2022'!E21</f>
        <v>0.9</v>
      </c>
      <c r="F22" s="317" t="str">
        <f>'zestawienie 2022'!F21</f>
        <v>02-21-021-0001-184</v>
      </c>
      <c r="G22" s="230" t="s">
        <v>193</v>
      </c>
      <c r="H22" s="112" t="str">
        <f>'zestawienie 2022'!H21</f>
        <v>AV, AV1</v>
      </c>
      <c r="I22" s="112">
        <f>'zestawienie 2022'!I21</f>
        <v>0.9</v>
      </c>
      <c r="J22" s="519">
        <v>1.26</v>
      </c>
      <c r="K22" s="303">
        <f>SUM(I22:I25)</f>
        <v>1.2600000000000002</v>
      </c>
      <c r="L22" s="304" t="s">
        <v>344</v>
      </c>
      <c r="M22" s="255" t="s">
        <v>374</v>
      </c>
      <c r="O22" s="322" t="str">
        <f>'zestawienie 2022'!G21</f>
        <v>ONW</v>
      </c>
    </row>
    <row r="23" spans="1:15" ht="14.45" customHeight="1" x14ac:dyDescent="0.25">
      <c r="A23" s="41" t="s">
        <v>372</v>
      </c>
      <c r="B23" s="273" t="str">
        <f>'zestawienie 2022'!B22</f>
        <v>13-28-1-05-215   -o  -00</v>
      </c>
      <c r="C23" s="273" t="str">
        <f>'zestawienie 2022'!C22</f>
        <v>ps</v>
      </c>
      <c r="D23" s="273">
        <f>'zestawienie 2022'!D22</f>
        <v>0.32</v>
      </c>
      <c r="E23" s="273">
        <f>'zestawienie 2022'!E22</f>
        <v>0.23</v>
      </c>
      <c r="F23" s="318" t="str">
        <f>'zestawienie 2022'!F22</f>
        <v>02-21-021-0001-184</v>
      </c>
      <c r="G23" s="135" t="s">
        <v>193</v>
      </c>
      <c r="H23" s="278" t="str">
        <f>'zestawienie 2022'!H22</f>
        <v>AV, AV1</v>
      </c>
      <c r="I23" s="278">
        <f>'zestawienie 2022'!I22</f>
        <v>0.23</v>
      </c>
      <c r="J23" s="520"/>
      <c r="K23" s="271"/>
      <c r="L23" s="271"/>
      <c r="M23" s="256" t="s">
        <v>374</v>
      </c>
      <c r="O23" s="322" t="str">
        <f>'zestawienie 2022'!G22</f>
        <v>ONW</v>
      </c>
    </row>
    <row r="24" spans="1:15" ht="14.45" customHeight="1" x14ac:dyDescent="0.25">
      <c r="A24" s="41" t="s">
        <v>372</v>
      </c>
      <c r="B24" s="273" t="str">
        <f>'zestawienie 2022'!B23</f>
        <v>13-28-1-05-215   -p  -00</v>
      </c>
      <c r="C24" s="273" t="str">
        <f>'zestawienie 2022'!C23</f>
        <v>ps</v>
      </c>
      <c r="D24" s="273">
        <f>'zestawienie 2022'!D23</f>
        <v>0.08</v>
      </c>
      <c r="E24" s="273">
        <f>'zestawienie 2022'!E23</f>
        <v>0.08</v>
      </c>
      <c r="F24" s="318" t="str">
        <f>'zestawienie 2022'!F23</f>
        <v>02-21-021-0001-184</v>
      </c>
      <c r="G24" s="135" t="s">
        <v>193</v>
      </c>
      <c r="H24" s="278" t="str">
        <f>'zestawienie 2022'!H23</f>
        <v>AV, AV1</v>
      </c>
      <c r="I24" s="278">
        <f>'zestawienie 2022'!I23</f>
        <v>0.08</v>
      </c>
      <c r="J24" s="520"/>
      <c r="K24" s="271"/>
      <c r="L24" s="271"/>
      <c r="M24" s="256" t="s">
        <v>374</v>
      </c>
      <c r="O24" s="322" t="str">
        <f>'zestawienie 2022'!G23</f>
        <v>ONW</v>
      </c>
    </row>
    <row r="25" spans="1:15" ht="15" customHeight="1" thickBot="1" x14ac:dyDescent="0.3">
      <c r="A25" s="41" t="s">
        <v>372</v>
      </c>
      <c r="B25" s="273" t="str">
        <f>'zestawienie 2022'!B24</f>
        <v>13-28-1-05-215   -r  -00</v>
      </c>
      <c r="C25" s="273" t="str">
        <f>'zestawienie 2022'!C24</f>
        <v>ł</v>
      </c>
      <c r="D25" s="273">
        <f>'zestawienie 2022'!D24</f>
        <v>0.05</v>
      </c>
      <c r="E25" s="273">
        <f>'zestawienie 2022'!E24</f>
        <v>0.05</v>
      </c>
      <c r="F25" s="318" t="str">
        <f>'zestawienie 2022'!F24</f>
        <v>02-21-021-0001-184</v>
      </c>
      <c r="G25" s="236" t="s">
        <v>193</v>
      </c>
      <c r="H25" s="278" t="str">
        <f>'zestawienie 2022'!H24</f>
        <v>AV, AV1</v>
      </c>
      <c r="I25" s="278">
        <f>'zestawienie 2022'!I24</f>
        <v>0.05</v>
      </c>
      <c r="J25" s="520"/>
      <c r="K25" s="312"/>
      <c r="L25" s="312"/>
      <c r="M25" s="256" t="s">
        <v>374</v>
      </c>
      <c r="O25" s="322" t="str">
        <f>'zestawienie 2022'!G24</f>
        <v>ONW</v>
      </c>
    </row>
    <row r="26" spans="1:15" ht="14.45" customHeight="1" x14ac:dyDescent="0.25">
      <c r="A26" s="41" t="s">
        <v>372</v>
      </c>
      <c r="B26" s="273" t="str">
        <f>'zestawienie 2022'!B25</f>
        <v>13-28-1-05-263   -i   -00</v>
      </c>
      <c r="C26" s="273" t="str">
        <f>'zestawienie 2022'!C25</f>
        <v>ps</v>
      </c>
      <c r="D26" s="273">
        <f>'zestawienie 2022'!D25</f>
        <v>1.01</v>
      </c>
      <c r="E26" s="273">
        <f>'zestawienie 2022'!E25</f>
        <v>0.67</v>
      </c>
      <c r="F26" s="318" t="str">
        <f>'zestawienie 2022'!F25</f>
        <v>02-21-065-0006-349</v>
      </c>
      <c r="G26" s="75" t="s">
        <v>200</v>
      </c>
      <c r="H26" s="278" t="str">
        <f>'zestawienie 2022'!H25</f>
        <v>BD, BD1</v>
      </c>
      <c r="I26" s="278">
        <f>'zestawienie 2022'!I25</f>
        <v>0.67</v>
      </c>
      <c r="J26" s="521">
        <v>1.2</v>
      </c>
      <c r="K26" s="305">
        <f>SUM(I26:I27)</f>
        <v>1.2000000000000002</v>
      </c>
      <c r="L26" s="271" t="s">
        <v>214</v>
      </c>
      <c r="M26" s="256" t="s">
        <v>374</v>
      </c>
      <c r="N26" s="271"/>
      <c r="O26" s="322" t="str">
        <f>'zestawienie 2022'!G25</f>
        <v>ONW</v>
      </c>
    </row>
    <row r="27" spans="1:15" ht="15" customHeight="1" thickBot="1" x14ac:dyDescent="0.3">
      <c r="A27" s="43" t="s">
        <v>372</v>
      </c>
      <c r="B27" s="306" t="str">
        <f>'zestawienie 2022'!B26</f>
        <v>13-28-1-05-263   -h   -00</v>
      </c>
      <c r="C27" s="306" t="str">
        <f>'zestawienie 2022'!C26</f>
        <v>ł</v>
      </c>
      <c r="D27" s="306">
        <f>'zestawienie 2022'!D26</f>
        <v>0.53</v>
      </c>
      <c r="E27" s="306">
        <f>'zestawienie 2022'!E26</f>
        <v>0.53</v>
      </c>
      <c r="F27" s="319" t="str">
        <f>'zestawienie 2022'!F26</f>
        <v>02-21-065-0006-349</v>
      </c>
      <c r="G27" s="80" t="s">
        <v>200</v>
      </c>
      <c r="H27" s="307" t="str">
        <f>'zestawienie 2022'!H26</f>
        <v>BD, BD1</v>
      </c>
      <c r="I27" s="320">
        <f>'zestawienie 2022'!I26</f>
        <v>0.53</v>
      </c>
      <c r="J27" s="525"/>
      <c r="K27" s="271"/>
      <c r="L27" s="271"/>
      <c r="M27" s="327" t="s">
        <v>374</v>
      </c>
      <c r="N27" s="271"/>
      <c r="O27" s="322" t="str">
        <f>'zestawienie 2022'!G26</f>
        <v>ONW</v>
      </c>
    </row>
    <row r="28" spans="1:15" ht="14.45" customHeight="1" x14ac:dyDescent="0.25">
      <c r="A28" s="39" t="s">
        <v>294</v>
      </c>
      <c r="B28" s="200" t="str">
        <f>'zestawienie 2022'!B27</f>
        <v>13-28-1-06-276   -b   -00</v>
      </c>
      <c r="C28" s="200" t="str">
        <f>'zestawienie 2022'!C27</f>
        <v>ps</v>
      </c>
      <c r="D28" s="200">
        <f>'zestawienie 2022'!D27</f>
        <v>1.07</v>
      </c>
      <c r="E28" s="200">
        <f>'zestawienie 2022'!E27</f>
        <v>0.98</v>
      </c>
      <c r="F28" s="317" t="str">
        <f>'zestawienie 2022'!F27</f>
        <v>02-65-011-0041-45/3</v>
      </c>
      <c r="G28" s="75" t="s">
        <v>200</v>
      </c>
      <c r="H28" s="112" t="str">
        <f>'zestawienie 2022'!H27</f>
        <v>S, S1</v>
      </c>
      <c r="I28" s="112">
        <f>'zestawienie 2022'!I27</f>
        <v>0.98</v>
      </c>
      <c r="J28" s="527">
        <v>1.54</v>
      </c>
      <c r="K28" s="303">
        <f>SUM(I28:I29)</f>
        <v>1.83</v>
      </c>
      <c r="L28" s="304" t="s">
        <v>213</v>
      </c>
      <c r="M28" s="255" t="s">
        <v>370</v>
      </c>
      <c r="N28" s="324">
        <f>SUM(I28:I29)-J28</f>
        <v>0.29000000000000004</v>
      </c>
      <c r="O28" s="322" t="str">
        <f>'zestawienie 2022'!G27</f>
        <v>5.5</v>
      </c>
    </row>
    <row r="29" spans="1:15" ht="14.45" customHeight="1" thickBot="1" x14ac:dyDescent="0.3">
      <c r="A29" s="41" t="s">
        <v>294</v>
      </c>
      <c r="B29" s="273" t="str">
        <f>'zestawienie 2022'!B28</f>
        <v>13-28-1-06-276   -c   -00</v>
      </c>
      <c r="C29" s="273" t="str">
        <f>'zestawienie 2022'!C28</f>
        <v>r</v>
      </c>
      <c r="D29" s="273">
        <f>'zestawienie 2022'!D28</f>
        <v>0.96</v>
      </c>
      <c r="E29" s="273">
        <f>'zestawienie 2022'!E28</f>
        <v>0.85</v>
      </c>
      <c r="F29" s="318" t="str">
        <f>'zestawienie 2022'!F28</f>
        <v>02-65-011-0041-45/3</v>
      </c>
      <c r="G29" s="45" t="s">
        <v>200</v>
      </c>
      <c r="H29" s="278" t="str">
        <f>'zestawienie 2022'!H28</f>
        <v>S, S1</v>
      </c>
      <c r="I29" s="278">
        <f>'zestawienie 2022'!I28</f>
        <v>0.85</v>
      </c>
      <c r="J29" s="528"/>
      <c r="K29" s="271"/>
      <c r="L29" s="271"/>
      <c r="M29" s="256" t="s">
        <v>370</v>
      </c>
      <c r="N29" s="326"/>
      <c r="O29" s="322" t="str">
        <f>'zestawienie 2022'!G28</f>
        <v>5.5</v>
      </c>
    </row>
    <row r="30" spans="1:15" ht="14.45" customHeight="1" x14ac:dyDescent="0.25">
      <c r="A30" s="41" t="s">
        <v>294</v>
      </c>
      <c r="B30" s="273" t="str">
        <f>'zestawienie 2022'!B29</f>
        <v>13-28-1-06-276   -i   -00</v>
      </c>
      <c r="C30" s="273" t="str">
        <f>'zestawienie 2022'!C29</f>
        <v>ł</v>
      </c>
      <c r="D30" s="273">
        <f>'zestawienie 2022'!D29</f>
        <v>0.38</v>
      </c>
      <c r="E30" s="273">
        <f>'zestawienie 2022'!E29</f>
        <v>0.43</v>
      </c>
      <c r="F30" s="318" t="str">
        <f>'zestawienie 2022'!F29</f>
        <v>02-65-011-0041-45/3</v>
      </c>
      <c r="G30" s="56" t="s">
        <v>161</v>
      </c>
      <c r="H30" s="278" t="str">
        <f>'zestawienie 2022'!H29</f>
        <v>AA, AA1</v>
      </c>
      <c r="I30" s="323">
        <f>'zestawienie 2022'!I29</f>
        <v>0.43</v>
      </c>
      <c r="J30" s="529">
        <v>0.71</v>
      </c>
      <c r="K30" s="305">
        <f>SUM(I30:I32)</f>
        <v>1</v>
      </c>
      <c r="L30" s="313" t="s">
        <v>218</v>
      </c>
      <c r="M30" s="256" t="s">
        <v>370</v>
      </c>
      <c r="N30" s="271"/>
      <c r="O30" s="322" t="str">
        <f>'zestawienie 2022'!G29</f>
        <v>5.5</v>
      </c>
    </row>
    <row r="31" spans="1:15" ht="14.45" customHeight="1" thickBot="1" x14ac:dyDescent="0.3">
      <c r="A31" s="41" t="s">
        <v>294</v>
      </c>
      <c r="B31" s="273" t="str">
        <f>'zestawienie 2022'!B30</f>
        <v>13-28-1-06-276   -j   -00</v>
      </c>
      <c r="C31" s="273" t="str">
        <f>'zestawienie 2022'!C30</f>
        <v>ł</v>
      </c>
      <c r="D31" s="273">
        <f>'zestawienie 2022'!D30</f>
        <v>0.28000000000000003</v>
      </c>
      <c r="E31" s="273">
        <f>'zestawienie 2022'!E30</f>
        <v>0.28000000000000003</v>
      </c>
      <c r="F31" s="318" t="str">
        <f>'zestawienie 2022'!F30</f>
        <v>02-65-011-0041-45/3</v>
      </c>
      <c r="G31" s="56" t="s">
        <v>161</v>
      </c>
      <c r="H31" s="278" t="str">
        <f>'zestawienie 2022'!H30</f>
        <v>AA, AA1</v>
      </c>
      <c r="I31" s="323">
        <f>'zestawienie 2022'!I30</f>
        <v>0.28000000000000003</v>
      </c>
      <c r="J31" s="531"/>
      <c r="K31" s="271"/>
      <c r="L31" s="271"/>
      <c r="M31" s="256" t="s">
        <v>370</v>
      </c>
      <c r="N31" s="271"/>
      <c r="O31" s="322" t="str">
        <f>'zestawienie 2022'!G30</f>
        <v>5.5</v>
      </c>
    </row>
    <row r="32" spans="1:15" x14ac:dyDescent="0.25">
      <c r="A32" s="41" t="s">
        <v>294</v>
      </c>
      <c r="B32" s="273" t="str">
        <f>'zestawienie 2022'!B31</f>
        <v>13-28-1-06-282   -n   -00</v>
      </c>
      <c r="C32" s="273" t="str">
        <f>'zestawienie 2022'!C31</f>
        <v>Ps</v>
      </c>
      <c r="D32" s="273">
        <f>'zestawienie 2022'!D31</f>
        <v>0.30180000000000001</v>
      </c>
      <c r="E32" s="273">
        <f>'zestawienie 2022'!E31</f>
        <v>0.28999999999999998</v>
      </c>
      <c r="F32" s="318" t="str">
        <f>'zestawienie 2022'!F31</f>
        <v>02-65-011-0042-27</v>
      </c>
      <c r="G32" s="56" t="s">
        <v>161</v>
      </c>
      <c r="H32" s="278" t="str">
        <f>'zestawienie 2022'!H31</f>
        <v>AM, AM1</v>
      </c>
      <c r="I32" s="323">
        <f>'zestawienie 2022'!I31</f>
        <v>0.28999999999999998</v>
      </c>
      <c r="J32" s="529">
        <v>0.9</v>
      </c>
      <c r="K32" s="271"/>
      <c r="L32" s="271"/>
      <c r="M32" s="256" t="s">
        <v>370</v>
      </c>
      <c r="N32" s="324">
        <f>SUM(I32:I34)-J32</f>
        <v>0.16999999999999982</v>
      </c>
      <c r="O32" s="322" t="str">
        <f>'zestawienie 2022'!G31</f>
        <v>4.7</v>
      </c>
    </row>
    <row r="33" spans="1:17" ht="16.5" customHeight="1" x14ac:dyDescent="0.25">
      <c r="A33" s="41" t="s">
        <v>294</v>
      </c>
      <c r="B33" s="273" t="str">
        <f>'zestawienie 2022'!B32</f>
        <v>13-28-1-06-282   -t   -00</v>
      </c>
      <c r="C33" s="273" t="str">
        <f>'zestawienie 2022'!C32</f>
        <v>ps</v>
      </c>
      <c r="D33" s="273">
        <f>'zestawienie 2022'!D32</f>
        <v>0.20760000000000001</v>
      </c>
      <c r="E33" s="273">
        <f>'zestawienie 2022'!E32</f>
        <v>0.2</v>
      </c>
      <c r="F33" s="318" t="str">
        <f>'zestawienie 2022'!F32</f>
        <v>02-65-011-0042-27</v>
      </c>
      <c r="G33" s="45" t="s">
        <v>169</v>
      </c>
      <c r="H33" s="278" t="str">
        <f>'zestawienie 2022'!H32</f>
        <v>AM, AM1</v>
      </c>
      <c r="I33" s="323">
        <f>'zestawienie 2022'!I32</f>
        <v>0.2</v>
      </c>
      <c r="J33" s="530"/>
      <c r="K33" s="305">
        <f>SUM(I33:I34)</f>
        <v>0.78</v>
      </c>
      <c r="L33" s="271" t="s">
        <v>216</v>
      </c>
      <c r="M33" s="256" t="s">
        <v>370</v>
      </c>
      <c r="N33" s="325"/>
      <c r="O33" s="322" t="str">
        <f>'zestawienie 2022'!G32</f>
        <v>4.7</v>
      </c>
    </row>
    <row r="34" spans="1:17" ht="14.45" customHeight="1" thickBot="1" x14ac:dyDescent="0.3">
      <c r="A34" s="41" t="s">
        <v>294</v>
      </c>
      <c r="B34" s="273" t="str">
        <f>'zestawienie 2022'!B33</f>
        <v>13-28-1-06-282   -o   -00</v>
      </c>
      <c r="C34" s="273" t="str">
        <f>'zestawienie 2022'!C33</f>
        <v>ps</v>
      </c>
      <c r="D34" s="273">
        <f>'zestawienie 2022'!D33</f>
        <v>0.60919999999999996</v>
      </c>
      <c r="E34" s="273">
        <f>'zestawienie 2022'!E33</f>
        <v>0.57999999999999996</v>
      </c>
      <c r="F34" s="318" t="str">
        <f>'zestawienie 2022'!F33</f>
        <v>02-65-011-0042-27</v>
      </c>
      <c r="G34" s="45" t="s">
        <v>169</v>
      </c>
      <c r="H34" s="278" t="str">
        <f>'zestawienie 2022'!H33</f>
        <v>AM, AM1</v>
      </c>
      <c r="I34" s="323">
        <f>'zestawienie 2022'!I33</f>
        <v>0.57999999999999996</v>
      </c>
      <c r="J34" s="531"/>
      <c r="K34" s="271"/>
      <c r="L34" s="271"/>
      <c r="M34" s="256" t="s">
        <v>370</v>
      </c>
      <c r="N34" s="326"/>
      <c r="O34" s="322" t="str">
        <f>'zestawienie 2022'!G33</f>
        <v>4.7</v>
      </c>
    </row>
    <row r="35" spans="1:17" ht="14.45" customHeight="1" x14ac:dyDescent="0.25">
      <c r="A35" s="41" t="s">
        <v>294</v>
      </c>
      <c r="B35" s="273" t="str">
        <f>'zestawienie 2022'!B34</f>
        <v>13-28-1-06-282   -p   -00</v>
      </c>
      <c r="C35" s="273" t="str">
        <f>'zestawienie 2022'!C34</f>
        <v>ł</v>
      </c>
      <c r="D35" s="273">
        <f>'zestawienie 2022'!D34</f>
        <v>0.57769999999999999</v>
      </c>
      <c r="E35" s="273">
        <f>'zestawienie 2022'!E34</f>
        <v>0.55000000000000004</v>
      </c>
      <c r="F35" s="318" t="str">
        <f>'zestawienie 2022'!F34</f>
        <v>02-65-011-0042-27</v>
      </c>
      <c r="G35" s="56" t="s">
        <v>161</v>
      </c>
      <c r="H35" s="278" t="str">
        <f>'zestawienie 2022'!H34</f>
        <v>AL., AL1</v>
      </c>
      <c r="I35" s="278">
        <f>'zestawienie 2022'!I34</f>
        <v>0.55000000000000004</v>
      </c>
      <c r="J35" s="525">
        <v>0.85</v>
      </c>
      <c r="K35" s="305">
        <f>SUM(I35:I37)</f>
        <v>1.9700000000000002</v>
      </c>
      <c r="L35" s="271" t="s">
        <v>220</v>
      </c>
      <c r="M35" s="256" t="s">
        <v>374</v>
      </c>
      <c r="N35" s="271"/>
      <c r="O35" s="322" t="str">
        <f>'zestawienie 2022'!G34</f>
        <v>ONW</v>
      </c>
    </row>
    <row r="36" spans="1:17" ht="14.45" customHeight="1" thickBot="1" x14ac:dyDescent="0.3">
      <c r="A36" s="41" t="s">
        <v>294</v>
      </c>
      <c r="B36" s="273" t="str">
        <f>'zestawienie 2022'!B35</f>
        <v>13-28-1-06-282   -r   -00</v>
      </c>
      <c r="C36" s="273" t="str">
        <f>'zestawienie 2022'!C35</f>
        <v>r</v>
      </c>
      <c r="D36" s="273">
        <f>'zestawienie 2022'!D35</f>
        <v>0.30580000000000002</v>
      </c>
      <c r="E36" s="273">
        <f>'zestawienie 2022'!E35</f>
        <v>0.3</v>
      </c>
      <c r="F36" s="318" t="str">
        <f>'zestawienie 2022'!F35</f>
        <v>02-65-011-0042-27</v>
      </c>
      <c r="G36" s="56" t="s">
        <v>161</v>
      </c>
      <c r="H36" s="278" t="str">
        <f>'zestawienie 2022'!H35</f>
        <v>AL., AL1</v>
      </c>
      <c r="I36" s="278">
        <f>'zestawienie 2022'!I35</f>
        <v>0.3</v>
      </c>
      <c r="J36" s="521"/>
      <c r="K36" s="271"/>
      <c r="L36" s="271"/>
      <c r="M36" s="256" t="s">
        <v>374</v>
      </c>
      <c r="N36" s="271"/>
      <c r="O36" s="322" t="str">
        <f>'zestawienie 2022'!G35</f>
        <v>ONW</v>
      </c>
      <c r="Q36" s="271"/>
    </row>
    <row r="37" spans="1:17" ht="15" customHeight="1" x14ac:dyDescent="0.25">
      <c r="A37" s="41" t="s">
        <v>294</v>
      </c>
      <c r="B37" s="273" t="str">
        <f>'zestawienie 2022'!B36</f>
        <v>13-28-1-06-317   -i   -00</v>
      </c>
      <c r="C37" s="273" t="str">
        <f>'zestawienie 2022'!C36</f>
        <v>r</v>
      </c>
      <c r="D37" s="273">
        <f>'zestawienie 2022'!D36</f>
        <v>1.1200000000000001</v>
      </c>
      <c r="E37" s="273">
        <f>'zestawienie 2022'!E36</f>
        <v>1.1200000000000001</v>
      </c>
      <c r="F37" s="318" t="str">
        <f>'zestawienie 2022'!F36</f>
        <v>02-21-011-0006-19</v>
      </c>
      <c r="G37" s="56" t="s">
        <v>161</v>
      </c>
      <c r="H37" s="278" t="str">
        <f>'zestawienie 2022'!H36</f>
        <v>T, T1</v>
      </c>
      <c r="I37" s="278">
        <f>'zestawienie 2022'!I36</f>
        <v>1.1200000000000001</v>
      </c>
      <c r="J37" s="525">
        <v>2.08</v>
      </c>
      <c r="K37" s="271"/>
      <c r="L37" s="271"/>
      <c r="M37" s="256" t="s">
        <v>370</v>
      </c>
      <c r="N37" s="260">
        <f>SUM(I37:I39)-J37</f>
        <v>0.39000000000000012</v>
      </c>
      <c r="O37" s="322" t="str">
        <f>'zestawienie 2022'!G36</f>
        <v>4.7</v>
      </c>
    </row>
    <row r="38" spans="1:17" ht="14.45" customHeight="1" x14ac:dyDescent="0.25">
      <c r="A38" s="41" t="s">
        <v>294</v>
      </c>
      <c r="B38" s="273" t="str">
        <f>'zestawienie 2022'!B37</f>
        <v>13-28-1-06-317   -j   -00</v>
      </c>
      <c r="C38" s="273" t="str">
        <f>'zestawienie 2022'!C37</f>
        <v>ł</v>
      </c>
      <c r="D38" s="273">
        <f>'zestawienie 2022'!D37</f>
        <v>0.64</v>
      </c>
      <c r="E38" s="273">
        <f>'zestawienie 2022'!E37</f>
        <v>0.64</v>
      </c>
      <c r="F38" s="318" t="str">
        <f>'zestawienie 2022'!F37</f>
        <v>02-21-011-0006-19</v>
      </c>
      <c r="G38" s="147" t="s">
        <v>193</v>
      </c>
      <c r="H38" s="278" t="str">
        <f>'zestawienie 2022'!H37</f>
        <v>T, T1</v>
      </c>
      <c r="I38" s="278">
        <f>'zestawienie 2022'!I37</f>
        <v>0.64</v>
      </c>
      <c r="J38" s="532"/>
      <c r="K38" s="305">
        <f>SUM(I38:I40)</f>
        <v>3.26</v>
      </c>
      <c r="L38" s="271" t="s">
        <v>346</v>
      </c>
      <c r="M38" s="256" t="s">
        <v>370</v>
      </c>
      <c r="N38" s="262"/>
      <c r="O38" s="322" t="str">
        <f>'zestawienie 2022'!G37</f>
        <v>4.7</v>
      </c>
    </row>
    <row r="39" spans="1:17" ht="14.45" customHeight="1" thickBot="1" x14ac:dyDescent="0.3">
      <c r="A39" s="41" t="s">
        <v>294</v>
      </c>
      <c r="B39" s="273" t="str">
        <f>'zestawienie 2022'!B38</f>
        <v>13-28-1-06-317   -k   -00</v>
      </c>
      <c r="C39" s="273" t="str">
        <f>'zestawienie 2022'!C38</f>
        <v>ł</v>
      </c>
      <c r="D39" s="273">
        <f>'zestawienie 2022'!D38</f>
        <v>0.73</v>
      </c>
      <c r="E39" s="273">
        <f>'zestawienie 2022'!E38</f>
        <v>0.71</v>
      </c>
      <c r="F39" s="318" t="str">
        <f>'zestawienie 2022'!F38</f>
        <v>02-21-011-0006-19</v>
      </c>
      <c r="G39" s="147" t="s">
        <v>193</v>
      </c>
      <c r="H39" s="278" t="str">
        <f>'zestawienie 2022'!H38</f>
        <v>T, T1</v>
      </c>
      <c r="I39" s="278">
        <f>'zestawienie 2022'!I38</f>
        <v>0.71</v>
      </c>
      <c r="J39" s="521"/>
      <c r="K39" s="271"/>
      <c r="L39" s="271"/>
      <c r="M39" s="256" t="s">
        <v>370</v>
      </c>
      <c r="N39" s="261"/>
      <c r="O39" s="322" t="str">
        <f>'zestawienie 2022'!G38</f>
        <v>4.7</v>
      </c>
    </row>
    <row r="40" spans="1:17" ht="15" customHeight="1" x14ac:dyDescent="0.25">
      <c r="A40" s="41" t="s">
        <v>294</v>
      </c>
      <c r="B40" s="273" t="str">
        <f>'zestawienie 2022'!B39</f>
        <v>13-28-1-06-303   -b   -00</v>
      </c>
      <c r="C40" s="273" t="str">
        <f>'zestawienie 2022'!C39</f>
        <v>ps</v>
      </c>
      <c r="D40" s="273">
        <f>'zestawienie 2022'!D39</f>
        <v>4.0599999999999996</v>
      </c>
      <c r="E40" s="273">
        <f>'zestawienie 2022'!E39</f>
        <v>1.91</v>
      </c>
      <c r="F40" s="318" t="str">
        <f>'zestawienie 2022'!F39</f>
        <v>02-21-011-0006-9</v>
      </c>
      <c r="G40" s="147" t="s">
        <v>193</v>
      </c>
      <c r="H40" s="278" t="str">
        <f>'zestawienie 2022'!H39</f>
        <v>AW, AW1</v>
      </c>
      <c r="I40" s="278">
        <f>'zestawienie 2022'!I39</f>
        <v>1.91</v>
      </c>
      <c r="J40" s="525">
        <v>2.79</v>
      </c>
      <c r="K40" s="271"/>
      <c r="L40" s="271"/>
      <c r="M40" s="256" t="s">
        <v>374</v>
      </c>
      <c r="O40" s="322" t="str">
        <f>'zestawienie 2022'!G39</f>
        <v>ONW</v>
      </c>
    </row>
    <row r="41" spans="1:17" ht="15" customHeight="1" x14ac:dyDescent="0.25">
      <c r="A41" s="41" t="s">
        <v>294</v>
      </c>
      <c r="B41" s="273" t="str">
        <f>'zestawienie 2022'!B40</f>
        <v>13-28-1-06-303   -c   -00</v>
      </c>
      <c r="C41" s="273" t="str">
        <f>'zestawienie 2022'!C40</f>
        <v>r</v>
      </c>
      <c r="D41" s="273">
        <f>'zestawienie 2022'!D40</f>
        <v>0.75</v>
      </c>
      <c r="E41" s="273">
        <f>'zestawienie 2022'!E40</f>
        <v>0.7</v>
      </c>
      <c r="F41" s="318" t="str">
        <f>'zestawienie 2022'!F40</f>
        <v>02-21-011-0006-9</v>
      </c>
      <c r="G41" s="147" t="s">
        <v>193</v>
      </c>
      <c r="H41" s="278" t="str">
        <f>'zestawienie 2022'!H40</f>
        <v>AW, AW1</v>
      </c>
      <c r="I41" s="278">
        <f>'zestawienie 2022'!I40</f>
        <v>0.7</v>
      </c>
      <c r="J41" s="532"/>
      <c r="K41" s="310">
        <f>SUM(I41:I42)</f>
        <v>0.87999999999999989</v>
      </c>
      <c r="L41" s="271" t="s">
        <v>363</v>
      </c>
      <c r="M41" s="256" t="s">
        <v>374</v>
      </c>
      <c r="O41" s="322" t="str">
        <f>'zestawienie 2022'!G40</f>
        <v>ONW</v>
      </c>
    </row>
    <row r="42" spans="1:17" ht="15" customHeight="1" thickBot="1" x14ac:dyDescent="0.3">
      <c r="A42" s="43" t="s">
        <v>294</v>
      </c>
      <c r="B42" s="306" t="str">
        <f>'zestawienie 2022'!B41</f>
        <v>13-28-1-06-303   -d   -00</v>
      </c>
      <c r="C42" s="306" t="str">
        <f>'zestawienie 2022'!C41</f>
        <v>r</v>
      </c>
      <c r="D42" s="306">
        <f>'zestawienie 2022'!D41</f>
        <v>0.21</v>
      </c>
      <c r="E42" s="306">
        <f>'zestawienie 2022'!E41</f>
        <v>0.18</v>
      </c>
      <c r="F42" s="319" t="str">
        <f>'zestawienie 2022'!F41</f>
        <v>02-21-011-0006-9</v>
      </c>
      <c r="G42" s="241" t="s">
        <v>193</v>
      </c>
      <c r="H42" s="307" t="str">
        <f>'zestawienie 2022'!H41</f>
        <v>AW, AW1</v>
      </c>
      <c r="I42" s="307">
        <f>'zestawienie 2022'!I41</f>
        <v>0.18</v>
      </c>
      <c r="J42" s="533"/>
      <c r="K42" s="309"/>
      <c r="L42" s="309"/>
      <c r="M42" s="257" t="s">
        <v>374</v>
      </c>
      <c r="O42" s="322" t="str">
        <f>'zestawienie 2022'!G41</f>
        <v>ONW</v>
      </c>
    </row>
    <row r="43" spans="1:17" ht="15" customHeight="1" x14ac:dyDescent="0.25">
      <c r="A43" s="39" t="s">
        <v>295</v>
      </c>
      <c r="B43" s="200" t="str">
        <f>'zestawienie 2022'!B42</f>
        <v>13-28-2-07-119   -o   -00</v>
      </c>
      <c r="C43" s="200" t="str">
        <f>'zestawienie 2022'!C42</f>
        <v>R</v>
      </c>
      <c r="D43" s="200">
        <f>'zestawienie 2022'!D42</f>
        <v>0.89</v>
      </c>
      <c r="E43" s="200">
        <f>'zestawienie 2022'!E42</f>
        <v>0.53</v>
      </c>
      <c r="F43" s="317" t="str">
        <f>'zestawienie 2022'!F42</f>
        <v>02-21-082-0008-231</v>
      </c>
      <c r="G43" s="204" t="s">
        <v>193</v>
      </c>
      <c r="H43" s="112" t="str">
        <f>'zestawienie 2022'!H42</f>
        <v>AQ, AQ1</v>
      </c>
      <c r="I43" s="112">
        <f>'zestawienie 2022'!I42</f>
        <v>0.27</v>
      </c>
      <c r="J43" s="297">
        <v>0.27</v>
      </c>
      <c r="K43" s="303">
        <f>SUM(I43)</f>
        <v>0.27</v>
      </c>
      <c r="L43" s="304" t="s">
        <v>227</v>
      </c>
      <c r="M43" s="255" t="s">
        <v>374</v>
      </c>
      <c r="N43" s="271" t="s">
        <v>283</v>
      </c>
      <c r="O43" s="322" t="str">
        <f>'zestawienie 2022'!G42</f>
        <v>ONW</v>
      </c>
    </row>
    <row r="44" spans="1:17" ht="14.45" customHeight="1" x14ac:dyDescent="0.25">
      <c r="A44" s="41" t="s">
        <v>295</v>
      </c>
      <c r="B44" s="273" t="str">
        <f>'zestawienie 2022'!B43</f>
        <v>13-28-2-07-119   -x   -00</v>
      </c>
      <c r="C44" s="273" t="str">
        <f>'zestawienie 2022'!C43</f>
        <v>£</v>
      </c>
      <c r="D44" s="273">
        <f>'zestawienie 2022'!D43</f>
        <v>0.41</v>
      </c>
      <c r="E44" s="273">
        <f>'zestawienie 2022'!E43</f>
        <v>0.41</v>
      </c>
      <c r="F44" s="318" t="str">
        <f>'zestawienie 2022'!F43</f>
        <v>02-21-082-0008-231</v>
      </c>
      <c r="G44" s="111" t="s">
        <v>193</v>
      </c>
      <c r="H44" s="278" t="str">
        <f>'zestawienie 2022'!H43</f>
        <v>AT, AT1</v>
      </c>
      <c r="I44" s="278">
        <f>'zestawienie 2022'!I43</f>
        <v>0.41</v>
      </c>
      <c r="J44" s="520">
        <v>0.68</v>
      </c>
      <c r="K44" s="305">
        <f>SUM(I44:I45)</f>
        <v>0.67999999999999994</v>
      </c>
      <c r="L44" s="271" t="s">
        <v>223</v>
      </c>
      <c r="M44" s="256" t="s">
        <v>374</v>
      </c>
      <c r="O44" s="322" t="str">
        <f>'zestawienie 2022'!G43</f>
        <v>ONW</v>
      </c>
    </row>
    <row r="45" spans="1:17" ht="14.45" customHeight="1" x14ac:dyDescent="0.25">
      <c r="A45" s="41" t="s">
        <v>295</v>
      </c>
      <c r="B45" s="273" t="str">
        <f>'zestawienie 2022'!B44</f>
        <v>13-28-2-07-119   -w   -00</v>
      </c>
      <c r="C45" s="273" t="str">
        <f>'zestawienie 2022'!C44</f>
        <v>R</v>
      </c>
      <c r="D45" s="273">
        <f>'zestawienie 2022'!D44</f>
        <v>0.4</v>
      </c>
      <c r="E45" s="273">
        <f>'zestawienie 2022'!E44</f>
        <v>0.27</v>
      </c>
      <c r="F45" s="318" t="str">
        <f>'zestawienie 2022'!F44</f>
        <v>02-21-082-0008-231</v>
      </c>
      <c r="G45" s="111" t="s">
        <v>193</v>
      </c>
      <c r="H45" s="278" t="str">
        <f>'zestawienie 2022'!H44</f>
        <v>AT, AT1</v>
      </c>
      <c r="I45" s="278">
        <f>'zestawienie 2022'!I44</f>
        <v>0.27</v>
      </c>
      <c r="J45" s="520"/>
      <c r="K45" s="271"/>
      <c r="L45" s="271"/>
      <c r="M45" s="256" t="s">
        <v>374</v>
      </c>
      <c r="O45" s="322" t="str">
        <f>'zestawienie 2022'!G44</f>
        <v>ONW</v>
      </c>
    </row>
    <row r="46" spans="1:17" ht="14.45" customHeight="1" x14ac:dyDescent="0.25">
      <c r="A46" s="41" t="s">
        <v>295</v>
      </c>
      <c r="B46" s="273" t="str">
        <f>'zestawienie 2022'!B45</f>
        <v>13-28-2-07-119   -t   -00</v>
      </c>
      <c r="C46" s="273" t="str">
        <f>'zestawienie 2022'!C45</f>
        <v>£</v>
      </c>
      <c r="D46" s="273">
        <f>'zestawienie 2022'!D45</f>
        <v>0.97</v>
      </c>
      <c r="E46" s="273">
        <f>'zestawienie 2022'!E45</f>
        <v>0.77</v>
      </c>
      <c r="F46" s="318" t="str">
        <f>'zestawienie 2022'!F45</f>
        <v>02-21-082-0008-231</v>
      </c>
      <c r="G46" s="111" t="s">
        <v>193</v>
      </c>
      <c r="H46" s="278" t="str">
        <f>'zestawienie 2022'!H45</f>
        <v>AS, AS1</v>
      </c>
      <c r="I46" s="278">
        <f>'zestawienie 2022'!I45</f>
        <v>0.77</v>
      </c>
      <c r="J46" s="298">
        <v>1.03</v>
      </c>
      <c r="K46" s="305">
        <v>1.1499999999999999</v>
      </c>
      <c r="L46" s="271" t="s">
        <v>228</v>
      </c>
      <c r="M46" s="256" t="s">
        <v>374</v>
      </c>
      <c r="O46" s="322" t="str">
        <f>'zestawienie 2022'!G45</f>
        <v>ONW</v>
      </c>
    </row>
    <row r="47" spans="1:17" ht="14.45" customHeight="1" x14ac:dyDescent="0.25">
      <c r="A47" s="41" t="s">
        <v>295</v>
      </c>
      <c r="B47" s="273" t="str">
        <f>'zestawienie 2022'!B46</f>
        <v>13-28-2-07-119   -cx   -00</v>
      </c>
      <c r="C47" s="273" t="str">
        <f>'zestawienie 2022'!C46</f>
        <v>ł</v>
      </c>
      <c r="D47" s="273">
        <f>'zestawienie 2022'!D46</f>
        <v>0.04</v>
      </c>
      <c r="E47" s="273">
        <f>'zestawienie 2022'!E46</f>
        <v>0.04</v>
      </c>
      <c r="F47" s="318" t="str">
        <f>'zestawienie 2022'!F46</f>
        <v>02-21-055-0005-486</v>
      </c>
      <c r="G47" s="154" t="s">
        <v>193</v>
      </c>
      <c r="H47" s="278" t="str">
        <f>'zestawienie 2022'!H46</f>
        <v>BA, BA1</v>
      </c>
      <c r="I47" s="278">
        <f>'zestawienie 2022'!I46</f>
        <v>0.04</v>
      </c>
      <c r="J47" s="522">
        <v>1.95</v>
      </c>
      <c r="K47" s="310">
        <f>SUM(I47:I53)</f>
        <v>1.9500000000000002</v>
      </c>
      <c r="L47" s="271" t="s">
        <v>352</v>
      </c>
      <c r="M47" s="256" t="s">
        <v>374</v>
      </c>
      <c r="O47" s="322" t="str">
        <f>'zestawienie 2022'!G46</f>
        <v>ONW</v>
      </c>
    </row>
    <row r="48" spans="1:17" ht="14.45" customHeight="1" x14ac:dyDescent="0.25">
      <c r="A48" s="41" t="s">
        <v>295</v>
      </c>
      <c r="B48" s="273" t="str">
        <f>'zestawienie 2022'!B47</f>
        <v>13-28-2-07-119   -dx   -00</v>
      </c>
      <c r="C48" s="273" t="str">
        <f>'zestawienie 2022'!C47</f>
        <v>ł</v>
      </c>
      <c r="D48" s="273">
        <f>'zestawienie 2022'!D47</f>
        <v>0.26</v>
      </c>
      <c r="E48" s="273">
        <f>'zestawienie 2022'!E47</f>
        <v>0.26</v>
      </c>
      <c r="F48" s="318" t="str">
        <f>'zestawienie 2022'!F47</f>
        <v>02-21-055-0005-486</v>
      </c>
      <c r="G48" s="154" t="s">
        <v>193</v>
      </c>
      <c r="H48" s="278" t="str">
        <f>'zestawienie 2022'!H47</f>
        <v>BA, BA1</v>
      </c>
      <c r="I48" s="278">
        <f>'zestawienie 2022'!I47</f>
        <v>0.26</v>
      </c>
      <c r="J48" s="522"/>
      <c r="K48" s="271"/>
      <c r="L48" s="271"/>
      <c r="M48" s="256" t="s">
        <v>374</v>
      </c>
      <c r="O48" s="322" t="str">
        <f>'zestawienie 2022'!G47</f>
        <v>ONW</v>
      </c>
    </row>
    <row r="49" spans="1:15" ht="14.45" customHeight="1" x14ac:dyDescent="0.25">
      <c r="A49" s="41" t="s">
        <v>295</v>
      </c>
      <c r="B49" s="273" t="str">
        <f>'zestawienie 2022'!B48</f>
        <v>13-28-2-07-119   -fx   -00</v>
      </c>
      <c r="C49" s="273" t="str">
        <f>'zestawienie 2022'!C48</f>
        <v>ł</v>
      </c>
      <c r="D49" s="273">
        <f>'zestawienie 2022'!D48</f>
        <v>0.44</v>
      </c>
      <c r="E49" s="273">
        <f>'zestawienie 2022'!E48</f>
        <v>0.39</v>
      </c>
      <c r="F49" s="318" t="str">
        <f>'zestawienie 2022'!F48</f>
        <v>02-21-055-0005-486</v>
      </c>
      <c r="G49" s="154" t="s">
        <v>193</v>
      </c>
      <c r="H49" s="278" t="str">
        <f>'zestawienie 2022'!H48</f>
        <v>BA, BA1</v>
      </c>
      <c r="I49" s="278">
        <f>'zestawienie 2022'!I48</f>
        <v>0.39</v>
      </c>
      <c r="J49" s="522"/>
      <c r="K49" s="271"/>
      <c r="L49" s="271"/>
      <c r="M49" s="256" t="s">
        <v>374</v>
      </c>
      <c r="O49" s="322" t="str">
        <f>'zestawienie 2022'!G48</f>
        <v>ONW</v>
      </c>
    </row>
    <row r="50" spans="1:15" ht="14.45" customHeight="1" x14ac:dyDescent="0.25">
      <c r="A50" s="41" t="s">
        <v>295</v>
      </c>
      <c r="B50" s="273" t="str">
        <f>'zestawienie 2022'!B49</f>
        <v>13-28-2-07-119   -gx   -00</v>
      </c>
      <c r="C50" s="273" t="str">
        <f>'zestawienie 2022'!C49</f>
        <v>r</v>
      </c>
      <c r="D50" s="273">
        <f>'zestawienie 2022'!D49</f>
        <v>0.21</v>
      </c>
      <c r="E50" s="273">
        <f>'zestawienie 2022'!E49</f>
        <v>0.15</v>
      </c>
      <c r="F50" s="318" t="str">
        <f>'zestawienie 2022'!F49</f>
        <v>02-21-055-0005-486</v>
      </c>
      <c r="G50" s="154" t="s">
        <v>193</v>
      </c>
      <c r="H50" s="278" t="str">
        <f>'zestawienie 2022'!H49</f>
        <v>BA, BA1</v>
      </c>
      <c r="I50" s="278">
        <f>'zestawienie 2022'!I49</f>
        <v>0.15</v>
      </c>
      <c r="J50" s="522"/>
      <c r="K50" s="271"/>
      <c r="L50" s="271"/>
      <c r="M50" s="256" t="s">
        <v>374</v>
      </c>
      <c r="O50" s="322" t="str">
        <f>'zestawienie 2022'!G49</f>
        <v>ONW</v>
      </c>
    </row>
    <row r="51" spans="1:15" ht="14.45" customHeight="1" x14ac:dyDescent="0.25">
      <c r="A51" s="41" t="s">
        <v>295</v>
      </c>
      <c r="B51" s="273" t="str">
        <f>'zestawienie 2022'!B50</f>
        <v>13-28-2-07-119   -hx   -00</v>
      </c>
      <c r="C51" s="273" t="str">
        <f>'zestawienie 2022'!C50</f>
        <v>r</v>
      </c>
      <c r="D51" s="273">
        <f>'zestawienie 2022'!D50</f>
        <v>0.82</v>
      </c>
      <c r="E51" s="273">
        <f>'zestawienie 2022'!E50</f>
        <v>0.7</v>
      </c>
      <c r="F51" s="318" t="str">
        <f>'zestawienie 2022'!F50</f>
        <v>02-21-055-0005-486</v>
      </c>
      <c r="G51" s="154" t="s">
        <v>193</v>
      </c>
      <c r="H51" s="278" t="str">
        <f>'zestawienie 2022'!H50</f>
        <v>BA, BA1</v>
      </c>
      <c r="I51" s="278">
        <f>'zestawienie 2022'!I50</f>
        <v>0.7</v>
      </c>
      <c r="J51" s="522"/>
      <c r="K51" s="271"/>
      <c r="L51" s="271"/>
      <c r="M51" s="256" t="s">
        <v>374</v>
      </c>
      <c r="O51" s="322" t="str">
        <f>'zestawienie 2022'!G50</f>
        <v>ONW</v>
      </c>
    </row>
    <row r="52" spans="1:15" ht="14.45" customHeight="1" x14ac:dyDescent="0.25">
      <c r="A52" s="41" t="s">
        <v>295</v>
      </c>
      <c r="B52" s="273" t="str">
        <f>'zestawienie 2022'!B51</f>
        <v>13-28-2-07-119   -ix   -00</v>
      </c>
      <c r="C52" s="273" t="str">
        <f>'zestawienie 2022'!C51</f>
        <v>ł</v>
      </c>
      <c r="D52" s="273">
        <f>'zestawienie 2022'!D51</f>
        <v>0.28999999999999998</v>
      </c>
      <c r="E52" s="273">
        <f>'zestawienie 2022'!E51</f>
        <v>0.28999999999999998</v>
      </c>
      <c r="F52" s="318" t="str">
        <f>'zestawienie 2022'!F51</f>
        <v>02-21-055-0005-486</v>
      </c>
      <c r="G52" s="154" t="s">
        <v>193</v>
      </c>
      <c r="H52" s="278" t="str">
        <f>'zestawienie 2022'!H51</f>
        <v>BA, BA1</v>
      </c>
      <c r="I52" s="278">
        <f>'zestawienie 2022'!I51</f>
        <v>0.28999999999999998</v>
      </c>
      <c r="J52" s="522"/>
      <c r="K52" s="271"/>
      <c r="L52" s="271"/>
      <c r="M52" s="256" t="s">
        <v>374</v>
      </c>
      <c r="O52" s="322" t="str">
        <f>'zestawienie 2022'!G51</f>
        <v>ONW</v>
      </c>
    </row>
    <row r="53" spans="1:15" ht="14.45" customHeight="1" x14ac:dyDescent="0.25">
      <c r="A53" s="41" t="s">
        <v>295</v>
      </c>
      <c r="B53" s="273" t="str">
        <f>'zestawienie 2022'!B52</f>
        <v>13-28-2-07-119   -jx   -00</v>
      </c>
      <c r="C53" s="273" t="str">
        <f>'zestawienie 2022'!C52</f>
        <v>r</v>
      </c>
      <c r="D53" s="273">
        <f>'zestawienie 2022'!D52</f>
        <v>0.12</v>
      </c>
      <c r="E53" s="273">
        <f>'zestawienie 2022'!E52</f>
        <v>0.12</v>
      </c>
      <c r="F53" s="318" t="str">
        <f>'zestawienie 2022'!F52</f>
        <v>02-21-055-0005-486</v>
      </c>
      <c r="G53" s="154" t="s">
        <v>193</v>
      </c>
      <c r="H53" s="278" t="str">
        <f>'zestawienie 2022'!H52</f>
        <v>BA, BA1</v>
      </c>
      <c r="I53" s="278">
        <f>'zestawienie 2022'!I52</f>
        <v>0.12</v>
      </c>
      <c r="J53" s="522"/>
      <c r="K53" s="271"/>
      <c r="L53" s="271"/>
      <c r="M53" s="256" t="s">
        <v>374</v>
      </c>
      <c r="O53" s="322" t="str">
        <f>'zestawienie 2022'!G52</f>
        <v>ONW</v>
      </c>
    </row>
    <row r="54" spans="1:15" ht="15" customHeight="1" thickBot="1" x14ac:dyDescent="0.3">
      <c r="A54" s="43" t="s">
        <v>295</v>
      </c>
      <c r="B54" s="306" t="str">
        <f>'zestawienie 2022'!B53</f>
        <v>13-28-2-07-7   -j   -00</v>
      </c>
      <c r="C54" s="306" t="str">
        <f>'zestawienie 2022'!C53</f>
        <v>ł</v>
      </c>
      <c r="D54" s="306">
        <f>'zestawienie 2022'!D53</f>
        <v>4.13</v>
      </c>
      <c r="E54" s="306">
        <f>'zestawienie 2022'!E53</f>
        <v>0.8</v>
      </c>
      <c r="F54" s="319" t="str">
        <f>'zestawienie 2022'!F53</f>
        <v>02-21-082-0002-306/7</v>
      </c>
      <c r="G54" s="209" t="s">
        <v>169</v>
      </c>
      <c r="H54" s="307" t="str">
        <f>'zestawienie 2022'!H53</f>
        <v>AE, AE1</v>
      </c>
      <c r="I54" s="307">
        <f>'zestawienie 2022'!I53</f>
        <v>0.28000000000000003</v>
      </c>
      <c r="J54" s="264">
        <v>0.8</v>
      </c>
      <c r="K54" s="311" t="e">
        <f>SUM(#REF!+I54)</f>
        <v>#REF!</v>
      </c>
      <c r="L54" s="309" t="s">
        <v>231</v>
      </c>
      <c r="M54" s="257" t="s">
        <v>370</v>
      </c>
      <c r="O54" s="322" t="str">
        <f>'zestawienie 2022'!G53</f>
        <v>4.5</v>
      </c>
    </row>
    <row r="55" spans="1:15" ht="14.45" customHeight="1" x14ac:dyDescent="0.25">
      <c r="A55" s="39" t="s">
        <v>296</v>
      </c>
      <c r="B55" s="200" t="str">
        <f>'zestawienie 2022'!B54</f>
        <v>13-28-2-09-110   -f   -00</v>
      </c>
      <c r="C55" s="200" t="str">
        <f>'zestawienie 2022'!C54</f>
        <v>Ps</v>
      </c>
      <c r="D55" s="200">
        <f>'zestawienie 2022'!D54</f>
        <v>1.89</v>
      </c>
      <c r="E55" s="200">
        <f>'zestawienie 2022'!E54</f>
        <v>1.65</v>
      </c>
      <c r="F55" s="317" t="str">
        <f>'zestawienie 2022'!F54</f>
        <v>02-21-054-0003-56</v>
      </c>
      <c r="G55" s="75" t="s">
        <v>193</v>
      </c>
      <c r="H55" s="112" t="str">
        <f>'zestawienie 2022'!H54</f>
        <v>AN, AN1</v>
      </c>
      <c r="I55" s="112">
        <f>'zestawienie 2022'!I54</f>
        <v>1.65</v>
      </c>
      <c r="J55" s="524">
        <v>2.4</v>
      </c>
      <c r="K55" s="314">
        <f>SUM(I55:I57)</f>
        <v>2.4000000000000004</v>
      </c>
      <c r="L55" s="304" t="s">
        <v>242</v>
      </c>
      <c r="M55" s="255" t="s">
        <v>374</v>
      </c>
      <c r="O55" s="322" t="str">
        <f>'zestawienie 2022'!G54</f>
        <v>ONW</v>
      </c>
    </row>
    <row r="56" spans="1:15" ht="14.45" customHeight="1" x14ac:dyDescent="0.25">
      <c r="A56" s="41" t="s">
        <v>296</v>
      </c>
      <c r="B56" s="273" t="str">
        <f>'zestawienie 2022'!B55</f>
        <v>13-28-2-09-110   -h   -00</v>
      </c>
      <c r="C56" s="273" t="str">
        <f>'zestawienie 2022'!C55</f>
        <v>Ps</v>
      </c>
      <c r="D56" s="273">
        <f>'zestawienie 2022'!D55</f>
        <v>0.54</v>
      </c>
      <c r="E56" s="273">
        <f>'zestawienie 2022'!E55</f>
        <v>0.51</v>
      </c>
      <c r="F56" s="318" t="str">
        <f>'zestawienie 2022'!F55</f>
        <v>02-21-054-0003-56</v>
      </c>
      <c r="G56" s="45" t="s">
        <v>193</v>
      </c>
      <c r="H56" s="278" t="str">
        <f>'zestawienie 2022'!H55</f>
        <v>AN, AN1</v>
      </c>
      <c r="I56" s="278">
        <f>'zestawienie 2022'!I55</f>
        <v>0.51</v>
      </c>
      <c r="J56" s="522"/>
      <c r="K56" s="271"/>
      <c r="L56" s="271"/>
      <c r="M56" s="256" t="s">
        <v>374</v>
      </c>
      <c r="O56" s="322" t="str">
        <f>'zestawienie 2022'!G55</f>
        <v>ONW</v>
      </c>
    </row>
    <row r="57" spans="1:15" ht="14.45" customHeight="1" x14ac:dyDescent="0.25">
      <c r="A57" s="41" t="s">
        <v>296</v>
      </c>
      <c r="B57" s="273" t="str">
        <f>'zestawienie 2022'!B56</f>
        <v>13-28-2-09-110   -g   -00</v>
      </c>
      <c r="C57" s="273" t="str">
        <f>'zestawienie 2022'!C56</f>
        <v>R</v>
      </c>
      <c r="D57" s="273">
        <f>'zestawienie 2022'!D56</f>
        <v>0.31</v>
      </c>
      <c r="E57" s="273">
        <f>'zestawienie 2022'!E56</f>
        <v>0.24</v>
      </c>
      <c r="F57" s="318" t="str">
        <f>'zestawienie 2022'!F56</f>
        <v>02-21-054-0003-56</v>
      </c>
      <c r="G57" s="45" t="s">
        <v>193</v>
      </c>
      <c r="H57" s="278" t="str">
        <f>'zestawienie 2022'!H56</f>
        <v>AN, AN1</v>
      </c>
      <c r="I57" s="278">
        <f>'zestawienie 2022'!I56</f>
        <v>0.24</v>
      </c>
      <c r="J57" s="522"/>
      <c r="K57" s="271"/>
      <c r="L57" s="271"/>
      <c r="M57" s="256" t="s">
        <v>374</v>
      </c>
      <c r="O57" s="322" t="str">
        <f>'zestawienie 2022'!G56</f>
        <v>ONW</v>
      </c>
    </row>
    <row r="58" spans="1:15" ht="14.45" customHeight="1" x14ac:dyDescent="0.25">
      <c r="A58" s="41" t="s">
        <v>296</v>
      </c>
      <c r="B58" s="273" t="str">
        <f>'zestawienie 2022'!B57</f>
        <v>13-28-2-09-130   -j   -00</v>
      </c>
      <c r="C58" s="273" t="str">
        <f>'zestawienie 2022'!C57</f>
        <v>Ps</v>
      </c>
      <c r="D58" s="273">
        <f>'zestawienie 2022'!D57</f>
        <v>1.3307</v>
      </c>
      <c r="E58" s="273">
        <f>'zestawienie 2022'!E57</f>
        <v>0.82</v>
      </c>
      <c r="F58" s="318" t="str">
        <f>'zestawienie 2022'!F57</f>
        <v>02-21-055-0001-160/130</v>
      </c>
      <c r="G58" s="45" t="s">
        <v>193</v>
      </c>
      <c r="H58" s="278" t="str">
        <f>'zestawienie 2022'!H57</f>
        <v>AO, AO1</v>
      </c>
      <c r="I58" s="278">
        <f>'zestawienie 2022'!I57</f>
        <v>0.82</v>
      </c>
      <c r="J58" s="298">
        <v>0.82</v>
      </c>
      <c r="K58" s="171">
        <v>0.82</v>
      </c>
      <c r="L58" s="271" t="s">
        <v>245</v>
      </c>
      <c r="M58" s="256" t="s">
        <v>374</v>
      </c>
      <c r="O58" s="322" t="str">
        <f>'zestawienie 2022'!G57</f>
        <v>ONW</v>
      </c>
    </row>
    <row r="59" spans="1:15" ht="14.45" customHeight="1" thickBot="1" x14ac:dyDescent="0.3">
      <c r="A59" s="41" t="s">
        <v>296</v>
      </c>
      <c r="B59" s="273" t="str">
        <f>'zestawienie 2022'!B58</f>
        <v>13-28-2-09-142   -a   -00</v>
      </c>
      <c r="C59" s="273" t="str">
        <f>'zestawienie 2022'!C58</f>
        <v>ps</v>
      </c>
      <c r="D59" s="273">
        <f>'zestawienie 2022'!D58</f>
        <v>1.33</v>
      </c>
      <c r="E59" s="273">
        <f>'zestawienie 2022'!E58</f>
        <v>0.76</v>
      </c>
      <c r="F59" s="318" t="str">
        <f>'zestawienie 2022'!F58</f>
        <v>02-21-055-0001-307/142</v>
      </c>
      <c r="G59" s="45" t="s">
        <v>169</v>
      </c>
      <c r="H59" s="278" t="str">
        <f>'zestawienie 2022'!H58</f>
        <v>AB, AB1</v>
      </c>
      <c r="I59" s="278">
        <v>0.76</v>
      </c>
      <c r="J59" s="298">
        <v>0.76</v>
      </c>
      <c r="K59" s="305">
        <v>0.82</v>
      </c>
      <c r="L59" s="271" t="s">
        <v>236</v>
      </c>
      <c r="M59" s="256" t="s">
        <v>370</v>
      </c>
      <c r="O59" s="322" t="str">
        <f>'zestawienie 2022'!G58</f>
        <v>4.5</v>
      </c>
    </row>
    <row r="60" spans="1:15" ht="14.45" customHeight="1" x14ac:dyDescent="0.25">
      <c r="A60" s="41" t="s">
        <v>296</v>
      </c>
      <c r="B60" s="273" t="str">
        <f>'zestawienie 2022'!B59</f>
        <v>13-28-2-09-153   -a  -00</v>
      </c>
      <c r="C60" s="273" t="str">
        <f>'zestawienie 2022'!C59</f>
        <v>ps</v>
      </c>
      <c r="D60" s="273">
        <f>'zestawienie 2022'!D59</f>
        <v>1.47</v>
      </c>
      <c r="E60" s="273">
        <f>'zestawienie 2022'!E59</f>
        <v>1.36</v>
      </c>
      <c r="F60" s="318" t="str">
        <f>'zestawienie 2022'!F59</f>
        <v>02-21-055-0001-312/153</v>
      </c>
      <c r="G60" s="45" t="s">
        <v>161</v>
      </c>
      <c r="H60" s="278" t="str">
        <f>'zestawienie 2022'!H59</f>
        <v>AC, AC1</v>
      </c>
      <c r="I60" s="278">
        <f>'zestawienie 2022'!I59</f>
        <v>1.36</v>
      </c>
      <c r="J60" s="520">
        <v>1.82</v>
      </c>
      <c r="K60" s="305">
        <f>SUM(I60:I63)</f>
        <v>2.2200000000000002</v>
      </c>
      <c r="L60" s="271" t="s">
        <v>238</v>
      </c>
      <c r="M60" s="256" t="s">
        <v>370</v>
      </c>
      <c r="N60" s="269">
        <f>SUM(I60:I63)-J60</f>
        <v>0.40000000000000013</v>
      </c>
      <c r="O60" s="322" t="str">
        <f>'zestawienie 2022'!G59</f>
        <v>4.7</v>
      </c>
    </row>
    <row r="61" spans="1:15" ht="14.45" customHeight="1" x14ac:dyDescent="0.25">
      <c r="A61" s="41" t="s">
        <v>296</v>
      </c>
      <c r="B61" s="273" t="str">
        <f>'zestawienie 2022'!B60</f>
        <v>13-28-2-09-153   -b   -00</v>
      </c>
      <c r="C61" s="273" t="str">
        <f>'zestawienie 2022'!C60</f>
        <v>r</v>
      </c>
      <c r="D61" s="273">
        <f>'zestawienie 2022'!D60</f>
        <v>0.14000000000000001</v>
      </c>
      <c r="E61" s="273">
        <f>'zestawienie 2022'!E60</f>
        <v>0.14000000000000001</v>
      </c>
      <c r="F61" s="318" t="str">
        <f>'zestawienie 2022'!F60</f>
        <v>02-21-055-0001-312/153</v>
      </c>
      <c r="G61" s="45" t="s">
        <v>161</v>
      </c>
      <c r="H61" s="278" t="str">
        <f>'zestawienie 2022'!H60</f>
        <v>AC, AC1</v>
      </c>
      <c r="I61" s="278">
        <f>'zestawienie 2022'!I60</f>
        <v>0.14000000000000001</v>
      </c>
      <c r="J61" s="520"/>
      <c r="K61" s="271"/>
      <c r="L61" s="271"/>
      <c r="M61" s="256" t="s">
        <v>370</v>
      </c>
      <c r="N61" s="262"/>
      <c r="O61" s="322" t="str">
        <f>'zestawienie 2022'!G60</f>
        <v>4.7</v>
      </c>
    </row>
    <row r="62" spans="1:15" ht="14.45" customHeight="1" x14ac:dyDescent="0.25">
      <c r="A62" s="41" t="s">
        <v>296</v>
      </c>
      <c r="B62" s="273" t="str">
        <f>'zestawienie 2022'!B61</f>
        <v>13-28-2-09-153   -c   -00</v>
      </c>
      <c r="C62" s="273" t="str">
        <f>'zestawienie 2022'!C61</f>
        <v>ps</v>
      </c>
      <c r="D62" s="273">
        <f>'zestawienie 2022'!D61</f>
        <v>0.59</v>
      </c>
      <c r="E62" s="273">
        <f>'zestawienie 2022'!E61</f>
        <v>0.32</v>
      </c>
      <c r="F62" s="318" t="str">
        <f>'zestawienie 2022'!F61</f>
        <v>02-21-055-0001-312/153</v>
      </c>
      <c r="G62" s="45" t="s">
        <v>161</v>
      </c>
      <c r="H62" s="278" t="str">
        <f>'zestawienie 2022'!H61</f>
        <v>AC, AC1</v>
      </c>
      <c r="I62" s="278">
        <f>'zestawienie 2022'!I61</f>
        <v>0.32</v>
      </c>
      <c r="J62" s="520"/>
      <c r="K62" s="271"/>
      <c r="L62" s="271"/>
      <c r="M62" s="256" t="s">
        <v>370</v>
      </c>
      <c r="N62" s="262"/>
      <c r="O62" s="322" t="str">
        <f>'zestawienie 2022'!G61</f>
        <v>4.7</v>
      </c>
    </row>
    <row r="63" spans="1:15" ht="15" customHeight="1" thickBot="1" x14ac:dyDescent="0.3">
      <c r="A63" s="41" t="s">
        <v>296</v>
      </c>
      <c r="B63" s="273" t="str">
        <f>'zestawienie 2022'!B62</f>
        <v>13-28-2-09-153   -d   -00</v>
      </c>
      <c r="C63" s="273" t="str">
        <f>'zestawienie 2022'!C62</f>
        <v>r</v>
      </c>
      <c r="D63" s="273">
        <f>'zestawienie 2022'!D62</f>
        <v>0.47</v>
      </c>
      <c r="E63" s="273">
        <f>'zestawienie 2022'!E62</f>
        <v>0.4</v>
      </c>
      <c r="F63" s="318" t="str">
        <f>'zestawienie 2022'!F62</f>
        <v>02-21-055-0001-312/153</v>
      </c>
      <c r="G63" s="45" t="s">
        <v>161</v>
      </c>
      <c r="H63" s="278" t="str">
        <f>'zestawienie 2022'!H62</f>
        <v>AC, AC1</v>
      </c>
      <c r="I63" s="278">
        <f>'zestawienie 2022'!I62</f>
        <v>0.4</v>
      </c>
      <c r="J63" s="520"/>
      <c r="K63" s="271"/>
      <c r="L63" s="271"/>
      <c r="M63" s="256" t="s">
        <v>370</v>
      </c>
      <c r="N63" s="261"/>
      <c r="O63" s="322" t="str">
        <f>'zestawienie 2022'!G62</f>
        <v>4.7</v>
      </c>
    </row>
    <row r="64" spans="1:15" ht="14.45" customHeight="1" x14ac:dyDescent="0.25">
      <c r="A64" s="41" t="s">
        <v>296</v>
      </c>
      <c r="B64" s="273" t="str">
        <f>'zestawienie 2022'!B63</f>
        <v>13-28-2-09-160   -b   -00</v>
      </c>
      <c r="C64" s="273" t="str">
        <f>'zestawienie 2022'!C63</f>
        <v>ps</v>
      </c>
      <c r="D64" s="273">
        <f>'zestawienie 2022'!D63</f>
        <v>1.1499999999999999</v>
      </c>
      <c r="E64" s="273">
        <f>'zestawienie 2022'!E63</f>
        <v>1.08</v>
      </c>
      <c r="F64" s="318" t="str">
        <f>'zestawienie 2022'!F63</f>
        <v>02-21-055-0001-566</v>
      </c>
      <c r="G64" s="153" t="s">
        <v>193</v>
      </c>
      <c r="H64" s="278" t="str">
        <f>'zestawienie 2022'!H63</f>
        <v>AX, AX1</v>
      </c>
      <c r="I64" s="278">
        <f>'zestawienie 2022'!I63</f>
        <v>1.08</v>
      </c>
      <c r="J64" s="520">
        <v>1.3</v>
      </c>
      <c r="K64" s="310">
        <f>SUM(I64:I65)</f>
        <v>1.3</v>
      </c>
      <c r="L64" s="271" t="s">
        <v>348</v>
      </c>
      <c r="M64" s="256" t="s">
        <v>374</v>
      </c>
      <c r="O64" s="322" t="str">
        <f>'zestawienie 2022'!G63</f>
        <v>ONW</v>
      </c>
    </row>
    <row r="65" spans="1:15" ht="15" customHeight="1" thickBot="1" x14ac:dyDescent="0.3">
      <c r="A65" s="43" t="s">
        <v>296</v>
      </c>
      <c r="B65" s="306" t="str">
        <f>'zestawienie 2022'!B64</f>
        <v>13-28-2-09-160   -c   -00</v>
      </c>
      <c r="C65" s="306" t="str">
        <f>'zestawienie 2022'!C64</f>
        <v>ps</v>
      </c>
      <c r="D65" s="306">
        <f>'zestawienie 2022'!D64</f>
        <v>0.25</v>
      </c>
      <c r="E65" s="306">
        <f>'zestawienie 2022'!E64</f>
        <v>0.22</v>
      </c>
      <c r="F65" s="319" t="str">
        <f>'zestawienie 2022'!F64</f>
        <v>02-21-055-0001-566</v>
      </c>
      <c r="G65" s="252" t="s">
        <v>193</v>
      </c>
      <c r="H65" s="307" t="str">
        <f>'zestawienie 2022'!H64</f>
        <v>AX, AX1</v>
      </c>
      <c r="I65" s="307">
        <f>'zestawienie 2022'!I64</f>
        <v>0.22</v>
      </c>
      <c r="J65" s="523"/>
      <c r="K65" s="309"/>
      <c r="L65" s="309"/>
      <c r="M65" s="257" t="s">
        <v>374</v>
      </c>
      <c r="O65" s="322" t="str">
        <f>'zestawienie 2022'!G64</f>
        <v>ONW</v>
      </c>
    </row>
    <row r="66" spans="1:15" ht="14.45" customHeight="1" x14ac:dyDescent="0.25">
      <c r="A66" s="39" t="s">
        <v>297</v>
      </c>
      <c r="B66" s="200" t="str">
        <f>'zestawienie 2022'!B65</f>
        <v>13-28-2-10-187   -c   -00</v>
      </c>
      <c r="C66" s="200" t="str">
        <f>'zestawienie 2022'!C65</f>
        <v>r</v>
      </c>
      <c r="D66" s="200">
        <f>'zestawienie 2022'!D65</f>
        <v>0.36</v>
      </c>
      <c r="E66" s="200">
        <f>'zestawienie 2022'!E65</f>
        <v>0.26</v>
      </c>
      <c r="F66" s="317" t="str">
        <f>'zestawienie 2022'!F65</f>
        <v>02-21-065-0006-312</v>
      </c>
      <c r="G66" s="204" t="s">
        <v>169</v>
      </c>
      <c r="H66" s="112" t="str">
        <f>'zestawienie 2022'!H65</f>
        <v>D, D1</v>
      </c>
      <c r="I66" s="112">
        <f>'zestawienie 2022'!I65</f>
        <v>0.26</v>
      </c>
      <c r="J66" s="519">
        <v>1.47</v>
      </c>
      <c r="K66" s="303">
        <f>SUM(I66:I68)</f>
        <v>1.77</v>
      </c>
      <c r="L66" s="304" t="s">
        <v>247</v>
      </c>
      <c r="M66" s="255" t="s">
        <v>370</v>
      </c>
      <c r="N66" s="260">
        <f>SUM(I66:I68)-J66</f>
        <v>0.30000000000000004</v>
      </c>
      <c r="O66" s="322" t="str">
        <f>'zestawienie 2022'!G65</f>
        <v>4.5</v>
      </c>
    </row>
    <row r="67" spans="1:15" ht="14.45" customHeight="1" x14ac:dyDescent="0.25">
      <c r="A67" s="41" t="s">
        <v>297</v>
      </c>
      <c r="B67" s="273" t="str">
        <f>'zestawienie 2022'!B66</f>
        <v>13-28-2-10-187   -d   -00</v>
      </c>
      <c r="C67" s="273" t="str">
        <f>'zestawienie 2022'!C66</f>
        <v>ł</v>
      </c>
      <c r="D67" s="273">
        <f>'zestawienie 2022'!D66</f>
        <v>0.66</v>
      </c>
      <c r="E67" s="273">
        <f>'zestawienie 2022'!E66</f>
        <v>0.49</v>
      </c>
      <c r="F67" s="318" t="str">
        <f>'zestawienie 2022'!F66</f>
        <v>02-21-065-0006-312</v>
      </c>
      <c r="G67" s="111" t="s">
        <v>169</v>
      </c>
      <c r="H67" s="278" t="str">
        <f>'zestawienie 2022'!H66</f>
        <v>D, D1</v>
      </c>
      <c r="I67" s="278">
        <f>'zestawienie 2022'!I66</f>
        <v>0.49</v>
      </c>
      <c r="J67" s="520"/>
      <c r="K67" s="271"/>
      <c r="L67" s="271"/>
      <c r="M67" s="256" t="s">
        <v>370</v>
      </c>
      <c r="N67" s="262"/>
      <c r="O67" s="322" t="str">
        <f>'zestawienie 2022'!G66</f>
        <v>4.5</v>
      </c>
    </row>
    <row r="68" spans="1:15" ht="15" customHeight="1" thickBot="1" x14ac:dyDescent="0.3">
      <c r="A68" s="41" t="s">
        <v>297</v>
      </c>
      <c r="B68" s="273" t="str">
        <f>'zestawienie 2022'!B67</f>
        <v>13-28-2-10-187   -g   -00</v>
      </c>
      <c r="C68" s="273" t="str">
        <f>'zestawienie 2022'!C67</f>
        <v>r</v>
      </c>
      <c r="D68" s="273">
        <f>'zestawienie 2022'!D67</f>
        <v>1.4</v>
      </c>
      <c r="E68" s="273">
        <f>'zestawienie 2022'!E67</f>
        <v>1.02</v>
      </c>
      <c r="F68" s="318" t="str">
        <f>'zestawienie 2022'!F67</f>
        <v>02-21-065-0006-312</v>
      </c>
      <c r="G68" s="111" t="s">
        <v>169</v>
      </c>
      <c r="H68" s="278" t="str">
        <f>'zestawienie 2022'!H67</f>
        <v>D, D1</v>
      </c>
      <c r="I68" s="278">
        <f>'zestawienie 2022'!I67</f>
        <v>1.02</v>
      </c>
      <c r="J68" s="520"/>
      <c r="K68" s="271"/>
      <c r="L68" s="271"/>
      <c r="M68" s="256" t="s">
        <v>370</v>
      </c>
      <c r="N68" s="261"/>
      <c r="O68" s="322" t="str">
        <f>'zestawienie 2022'!G67</f>
        <v>4.5</v>
      </c>
    </row>
    <row r="69" spans="1:15" ht="14.45" customHeight="1" thickBot="1" x14ac:dyDescent="0.3">
      <c r="A69" s="41" t="s">
        <v>297</v>
      </c>
      <c r="B69" s="273" t="str">
        <f>'zestawienie 2022'!B68</f>
        <v>13-28-2-10-187   -o   -00</v>
      </c>
      <c r="C69" s="273" t="str">
        <f>'zestawienie 2022'!C68</f>
        <v>r</v>
      </c>
      <c r="D69" s="273">
        <f>'zestawienie 2022'!D68</f>
        <v>0.44</v>
      </c>
      <c r="E69" s="273">
        <f>'zestawienie 2022'!E68</f>
        <v>0.8</v>
      </c>
      <c r="F69" s="318" t="str">
        <f>'zestawienie 2022'!F68</f>
        <v>02-21-065-0006-312</v>
      </c>
      <c r="G69" s="111" t="s">
        <v>161</v>
      </c>
      <c r="H69" s="278" t="str">
        <f>'zestawienie 2022'!H68</f>
        <v>AD, AD1</v>
      </c>
      <c r="I69" s="278">
        <f>'zestawienie 2022'!I68</f>
        <v>0.8</v>
      </c>
      <c r="J69" s="298">
        <v>0.82</v>
      </c>
      <c r="K69" s="305">
        <v>0.82</v>
      </c>
      <c r="L69" s="271" t="s">
        <v>249</v>
      </c>
      <c r="M69" s="256" t="s">
        <v>370</v>
      </c>
      <c r="O69" s="322" t="str">
        <f>'zestawienie 2022'!G68</f>
        <v>4.7</v>
      </c>
    </row>
    <row r="70" spans="1:15" ht="14.45" customHeight="1" x14ac:dyDescent="0.25">
      <c r="A70" s="41" t="s">
        <v>297</v>
      </c>
      <c r="B70" s="273" t="str">
        <f>'zestawienie 2022'!B69</f>
        <v>13-28-2-10-223   -d   -00</v>
      </c>
      <c r="C70" s="273" t="str">
        <f>'zestawienie 2022'!C69</f>
        <v>ps</v>
      </c>
      <c r="D70" s="273">
        <f>'zestawienie 2022'!D69</f>
        <v>0.63</v>
      </c>
      <c r="E70" s="273">
        <f>'zestawienie 2022'!E69</f>
        <v>0.55000000000000004</v>
      </c>
      <c r="F70" s="318" t="str">
        <f>'zestawienie 2022'!F69</f>
        <v>02-21-055-0004-225</v>
      </c>
      <c r="G70" s="124" t="s">
        <v>252</v>
      </c>
      <c r="H70" s="278" t="str">
        <f>'zestawienie 2022'!H69</f>
        <v>M, M1</v>
      </c>
      <c r="I70" s="278">
        <f>'zestawienie 2022'!I69</f>
        <v>0.55000000000000004</v>
      </c>
      <c r="J70" s="520">
        <v>1.88</v>
      </c>
      <c r="K70" s="305">
        <f>SUM(I70:I74)</f>
        <v>2.29</v>
      </c>
      <c r="L70" s="271" t="s">
        <v>251</v>
      </c>
      <c r="M70" s="256" t="s">
        <v>375</v>
      </c>
      <c r="N70" s="270">
        <f>SUM(I70:I74)-J70</f>
        <v>0.41000000000000014</v>
      </c>
      <c r="O70" s="322" t="str">
        <f>'zestawienie 2022'!G69</f>
        <v>4.11</v>
      </c>
    </row>
    <row r="71" spans="1:15" ht="14.45" customHeight="1" x14ac:dyDescent="0.25">
      <c r="A71" s="41" t="s">
        <v>297</v>
      </c>
      <c r="B71" s="273" t="str">
        <f>'zestawienie 2022'!B70</f>
        <v xml:space="preserve">13-28-2-10-223   -f   -00 </v>
      </c>
      <c r="C71" s="273" t="str">
        <f>'zestawienie 2022'!C70</f>
        <v>ps</v>
      </c>
      <c r="D71" s="273">
        <f>'zestawienie 2022'!D70</f>
        <v>1.55</v>
      </c>
      <c r="E71" s="273">
        <f>'zestawienie 2022'!E70</f>
        <v>1.23</v>
      </c>
      <c r="F71" s="318" t="str">
        <f>'zestawienie 2022'!F70</f>
        <v>02-21-055-0004-225</v>
      </c>
      <c r="G71" s="124" t="s">
        <v>252</v>
      </c>
      <c r="H71" s="278" t="str">
        <f>'zestawienie 2022'!H70</f>
        <v>M, M1</v>
      </c>
      <c r="I71" s="278">
        <f>'zestawienie 2022'!I70</f>
        <v>1.23</v>
      </c>
      <c r="J71" s="520"/>
      <c r="K71" s="271"/>
      <c r="L71" s="271"/>
      <c r="M71" s="256" t="s">
        <v>375</v>
      </c>
      <c r="N71" s="262"/>
      <c r="O71" s="322" t="str">
        <f>'zestawienie 2022'!G70</f>
        <v>4.11</v>
      </c>
    </row>
    <row r="72" spans="1:15" ht="14.45" customHeight="1" x14ac:dyDescent="0.25">
      <c r="A72" s="41" t="s">
        <v>297</v>
      </c>
      <c r="B72" s="273" t="str">
        <f>'zestawienie 2022'!B71</f>
        <v xml:space="preserve">13-28-2-10-223   -h   -00 </v>
      </c>
      <c r="C72" s="273" t="str">
        <f>'zestawienie 2022'!C71</f>
        <v>r</v>
      </c>
      <c r="D72" s="273">
        <f>'zestawienie 2022'!D71</f>
        <v>0.2</v>
      </c>
      <c r="E72" s="273">
        <f>'zestawienie 2022'!E71</f>
        <v>0.18</v>
      </c>
      <c r="F72" s="318" t="str">
        <f>'zestawienie 2022'!F71</f>
        <v>02-21-055-0004-225</v>
      </c>
      <c r="G72" s="124" t="s">
        <v>252</v>
      </c>
      <c r="H72" s="278" t="str">
        <f>'zestawienie 2022'!H71</f>
        <v>M, M1</v>
      </c>
      <c r="I72" s="278">
        <f>'zestawienie 2022'!I71</f>
        <v>0.18</v>
      </c>
      <c r="J72" s="520"/>
      <c r="K72" s="271"/>
      <c r="L72" s="271"/>
      <c r="M72" s="256" t="s">
        <v>375</v>
      </c>
      <c r="N72" s="262"/>
      <c r="O72" s="322" t="str">
        <f>'zestawienie 2022'!G71</f>
        <v>4.11</v>
      </c>
    </row>
    <row r="73" spans="1:15" ht="14.45" customHeight="1" x14ac:dyDescent="0.25">
      <c r="A73" s="41" t="s">
        <v>297</v>
      </c>
      <c r="B73" s="273" t="str">
        <f>'zestawienie 2022'!B72</f>
        <v>13-28-2-10-223   -i   -00</v>
      </c>
      <c r="C73" s="273" t="str">
        <f>'zestawienie 2022'!C72</f>
        <v>r</v>
      </c>
      <c r="D73" s="273">
        <f>'zestawienie 2022'!D72</f>
        <v>0.1</v>
      </c>
      <c r="E73" s="273">
        <f>'zestawienie 2022'!E72</f>
        <v>0.08</v>
      </c>
      <c r="F73" s="318" t="str">
        <f>'zestawienie 2022'!F72</f>
        <v>02-21-055-0004-225</v>
      </c>
      <c r="G73" s="124" t="s">
        <v>252</v>
      </c>
      <c r="H73" s="278" t="str">
        <f>'zestawienie 2022'!H72</f>
        <v>M, M1</v>
      </c>
      <c r="I73" s="278">
        <f>'zestawienie 2022'!I72</f>
        <v>0.08</v>
      </c>
      <c r="J73" s="520"/>
      <c r="K73" s="271"/>
      <c r="L73" s="271"/>
      <c r="M73" s="256" t="s">
        <v>375</v>
      </c>
      <c r="N73" s="262"/>
      <c r="O73" s="322" t="str">
        <f>'zestawienie 2022'!G72</f>
        <v>4.11</v>
      </c>
    </row>
    <row r="74" spans="1:15" ht="15" customHeight="1" thickBot="1" x14ac:dyDescent="0.3">
      <c r="A74" s="41" t="s">
        <v>297</v>
      </c>
      <c r="B74" s="273" t="str">
        <f>'zestawienie 2022'!B73</f>
        <v xml:space="preserve">13-28-2-10-223   -j   -00 </v>
      </c>
      <c r="C74" s="273" t="str">
        <f>'zestawienie 2022'!C73</f>
        <v>ps</v>
      </c>
      <c r="D74" s="273">
        <f>'zestawienie 2022'!D73</f>
        <v>0.28999999999999998</v>
      </c>
      <c r="E74" s="273">
        <f>'zestawienie 2022'!E73</f>
        <v>0.25</v>
      </c>
      <c r="F74" s="318" t="str">
        <f>'zestawienie 2022'!F73</f>
        <v>02-21-055-0004-225</v>
      </c>
      <c r="G74" s="124" t="s">
        <v>252</v>
      </c>
      <c r="H74" s="278" t="str">
        <f>'zestawienie 2022'!H73</f>
        <v>M, M1</v>
      </c>
      <c r="I74" s="278">
        <f>'zestawienie 2022'!I73</f>
        <v>0.25</v>
      </c>
      <c r="J74" s="520"/>
      <c r="K74" s="271"/>
      <c r="L74" s="271"/>
      <c r="M74" s="256" t="s">
        <v>375</v>
      </c>
      <c r="N74" s="261"/>
      <c r="O74" s="322" t="str">
        <f>'zestawienie 2022'!G73</f>
        <v>4.11</v>
      </c>
    </row>
    <row r="75" spans="1:15" ht="14.45" customHeight="1" x14ac:dyDescent="0.25">
      <c r="A75" s="41" t="s">
        <v>297</v>
      </c>
      <c r="B75" s="273" t="str">
        <f>'zestawienie 2022'!B74</f>
        <v>13-28-2-10-229   -m   -00</v>
      </c>
      <c r="C75" s="273" t="str">
        <f>'zestawienie 2022'!C74</f>
        <v>r</v>
      </c>
      <c r="D75" s="273">
        <f>'zestawienie 2022'!D74</f>
        <v>0.43</v>
      </c>
      <c r="E75" s="273">
        <f>'zestawienie 2022'!E74</f>
        <v>0.3</v>
      </c>
      <c r="F75" s="318" t="str">
        <f>'zestawienie 2022'!F74</f>
        <v>02-21-055-0004-226</v>
      </c>
      <c r="G75" s="111" t="s">
        <v>169</v>
      </c>
      <c r="H75" s="278" t="str">
        <f>'zestawienie 2022'!H74</f>
        <v>Q, Q1</v>
      </c>
      <c r="I75" s="278">
        <f>'zestawienie 2022'!I74</f>
        <v>0.3</v>
      </c>
      <c r="J75" s="520">
        <v>0.73</v>
      </c>
      <c r="K75" s="310">
        <f>SUM(I75:I76)</f>
        <v>0.73</v>
      </c>
      <c r="L75" s="271" t="s">
        <v>258</v>
      </c>
      <c r="M75" s="256" t="s">
        <v>370</v>
      </c>
      <c r="O75" s="322" t="str">
        <f>'zestawienie 2022'!G74</f>
        <v>4.5</v>
      </c>
    </row>
    <row r="76" spans="1:15" ht="14.45" customHeight="1" x14ac:dyDescent="0.25">
      <c r="A76" s="41" t="s">
        <v>297</v>
      </c>
      <c r="B76" s="273" t="str">
        <f>'zestawienie 2022'!B75</f>
        <v>13-28-2-10-229   -l   -00</v>
      </c>
      <c r="C76" s="273" t="str">
        <f>'zestawienie 2022'!C75</f>
        <v>r</v>
      </c>
      <c r="D76" s="273">
        <f>'zestawienie 2022'!D75</f>
        <v>0.46</v>
      </c>
      <c r="E76" s="273">
        <f>'zestawienie 2022'!E75</f>
        <v>0.43</v>
      </c>
      <c r="F76" s="318" t="str">
        <f>'zestawienie 2022'!F75</f>
        <v>02-21-055-0004-226</v>
      </c>
      <c r="G76" s="111" t="s">
        <v>169</v>
      </c>
      <c r="H76" s="278" t="str">
        <f>'zestawienie 2022'!H75</f>
        <v>Q, Q1</v>
      </c>
      <c r="I76" s="278">
        <f>'zestawienie 2022'!I75</f>
        <v>0.43</v>
      </c>
      <c r="J76" s="520"/>
      <c r="K76" s="271"/>
      <c r="L76" s="271"/>
      <c r="M76" s="256" t="s">
        <v>370</v>
      </c>
      <c r="O76" s="322" t="str">
        <f>'zestawienie 2022'!G75</f>
        <v>4.5</v>
      </c>
    </row>
    <row r="77" spans="1:15" ht="14.45" customHeight="1" thickBot="1" x14ac:dyDescent="0.3">
      <c r="A77" s="41" t="s">
        <v>297</v>
      </c>
      <c r="B77" s="273" t="str">
        <f>'zestawienie 2022'!B76</f>
        <v>13-28-2-10-229   -g   -00</v>
      </c>
      <c r="C77" s="273" t="str">
        <f>'zestawienie 2022'!C76</f>
        <v>ps</v>
      </c>
      <c r="D77" s="273">
        <f>'zestawienie 2022'!D76</f>
        <v>0.87</v>
      </c>
      <c r="E77" s="273">
        <f>'zestawienie 2022'!E76</f>
        <v>0.86</v>
      </c>
      <c r="F77" s="318" t="str">
        <f>'zestawienie 2022'!F76</f>
        <v>02-21-055-0004-226</v>
      </c>
      <c r="G77" s="154" t="s">
        <v>193</v>
      </c>
      <c r="H77" s="278" t="str">
        <f>'zestawienie 2022'!H76</f>
        <v>BC, BC1</v>
      </c>
      <c r="I77" s="278">
        <f>'zestawienie 2022'!I76</f>
        <v>0.86</v>
      </c>
      <c r="J77" s="298">
        <v>0.86</v>
      </c>
      <c r="K77" s="171">
        <v>0.85</v>
      </c>
      <c r="L77" s="271" t="s">
        <v>357</v>
      </c>
      <c r="M77" s="256" t="s">
        <v>374</v>
      </c>
      <c r="O77" s="322" t="str">
        <f>'zestawienie 2022'!G76</f>
        <v>ONW</v>
      </c>
    </row>
    <row r="78" spans="1:15" ht="14.45" customHeight="1" thickBot="1" x14ac:dyDescent="0.3">
      <c r="A78" s="41" t="s">
        <v>297</v>
      </c>
      <c r="B78" s="273" t="str">
        <f>'zestawienie 2022'!B77</f>
        <v>13-28-2-10-230   -h   -00</v>
      </c>
      <c r="C78" s="273" t="str">
        <f>'zestawienie 2022'!C77</f>
        <v>r</v>
      </c>
      <c r="D78" s="273">
        <f>'zestawienie 2022'!D77</f>
        <v>1.18</v>
      </c>
      <c r="E78" s="273">
        <f>'zestawienie 2022'!E77</f>
        <v>1.1100000000000001</v>
      </c>
      <c r="F78" s="318" t="str">
        <f>'zestawienie 2022'!F77</f>
        <v>02-21-055-0004-212/230</v>
      </c>
      <c r="G78" s="111" t="s">
        <v>193</v>
      </c>
      <c r="H78" s="278" t="str">
        <f>'zestawienie 2022'!H77</f>
        <v>AG,AG3</v>
      </c>
      <c r="I78" s="278">
        <f>'zestawienie 2022'!I77</f>
        <v>1.1100000000000001</v>
      </c>
      <c r="J78" s="298">
        <v>0.94</v>
      </c>
      <c r="K78" s="305">
        <v>1.1100000000000001</v>
      </c>
      <c r="L78" s="271" t="s">
        <v>260</v>
      </c>
      <c r="M78" s="256" t="s">
        <v>370</v>
      </c>
      <c r="N78" s="259">
        <f>I78-J78</f>
        <v>0.17000000000000015</v>
      </c>
      <c r="O78" s="322" t="str">
        <f>'zestawienie 2022'!G77</f>
        <v>4.5</v>
      </c>
    </row>
    <row r="79" spans="1:15" ht="14.45" customHeight="1" x14ac:dyDescent="0.25">
      <c r="A79" s="41" t="s">
        <v>297</v>
      </c>
      <c r="B79" s="273" t="str">
        <f>'zestawienie 2022'!B78</f>
        <v>13-28-2-10-230   -i   -00</v>
      </c>
      <c r="C79" s="273" t="str">
        <f>'zestawienie 2022'!C78</f>
        <v>ł</v>
      </c>
      <c r="D79" s="273">
        <f>'zestawienie 2022'!D78</f>
        <v>0.48</v>
      </c>
      <c r="E79" s="273">
        <f>'zestawienie 2022'!E78</f>
        <v>0.3</v>
      </c>
      <c r="F79" s="318" t="str">
        <f>'zestawienie 2022'!F78</f>
        <v>02-21-055-0004-212/230</v>
      </c>
      <c r="G79" s="154" t="s">
        <v>193</v>
      </c>
      <c r="H79" s="278" t="str">
        <f>'zestawienie 2022'!H78</f>
        <v>AG,AG1</v>
      </c>
      <c r="I79" s="278">
        <f>'zestawienie 2022'!I78</f>
        <v>0.3</v>
      </c>
      <c r="J79" s="299">
        <v>0.3</v>
      </c>
      <c r="K79" s="310">
        <v>0.3</v>
      </c>
      <c r="L79" s="271" t="s">
        <v>260</v>
      </c>
      <c r="M79" s="256" t="s">
        <v>374</v>
      </c>
      <c r="O79" s="322" t="str">
        <f>'zestawienie 2022'!G78</f>
        <v>ONW</v>
      </c>
    </row>
    <row r="80" spans="1:15" ht="14.45" customHeight="1" x14ac:dyDescent="0.25">
      <c r="A80" s="41" t="s">
        <v>297</v>
      </c>
      <c r="B80" s="273" t="str">
        <f>'zestawienie 2022'!B79</f>
        <v>13-28-2-10-230   -j   -00</v>
      </c>
      <c r="C80" s="273" t="str">
        <f>'zestawienie 2022'!C79</f>
        <v>ł</v>
      </c>
      <c r="D80" s="273">
        <f>'zestawienie 2022'!D79</f>
        <v>0.3</v>
      </c>
      <c r="E80" s="273">
        <f>'zestawienie 2022'!E79</f>
        <v>0.18</v>
      </c>
      <c r="F80" s="318" t="str">
        <f>'zestawienie 2022'!F79</f>
        <v>02-21-055-0004-212/230</v>
      </c>
      <c r="G80" s="154" t="s">
        <v>193</v>
      </c>
      <c r="H80" s="278" t="str">
        <f>'zestawienie 2022'!H79</f>
        <v>AG,AG2</v>
      </c>
      <c r="I80" s="278">
        <f>'zestawienie 2022'!I79</f>
        <v>0.18</v>
      </c>
      <c r="J80" s="298">
        <v>0.18</v>
      </c>
      <c r="K80" s="305">
        <v>0.18</v>
      </c>
      <c r="L80" s="271" t="s">
        <v>260</v>
      </c>
      <c r="M80" s="256" t="s">
        <v>374</v>
      </c>
      <c r="O80" s="322" t="str">
        <f>'zestawienie 2022'!G79</f>
        <v>ONW</v>
      </c>
    </row>
    <row r="81" spans="1:15" ht="15" customHeight="1" thickBot="1" x14ac:dyDescent="0.3">
      <c r="A81" s="43" t="s">
        <v>297</v>
      </c>
      <c r="B81" s="306" t="str">
        <f>'zestawienie 2022'!B80</f>
        <v>13-28-2-10-235   -d   -00</v>
      </c>
      <c r="C81" s="306" t="str">
        <f>'zestawienie 2022'!C80</f>
        <v>ps</v>
      </c>
      <c r="D81" s="306">
        <f>'zestawienie 2022'!D80</f>
        <v>1.08</v>
      </c>
      <c r="E81" s="306">
        <f>'zestawienie 2022'!E80</f>
        <v>1.08</v>
      </c>
      <c r="F81" s="319" t="str">
        <f>'zestawienie 2022'!F80</f>
        <v>02-21-055-0004-217/235</v>
      </c>
      <c r="G81" s="254" t="s">
        <v>193</v>
      </c>
      <c r="H81" s="307" t="str">
        <f>'zestawienie 2022'!H80</f>
        <v>AY, AY1</v>
      </c>
      <c r="I81" s="307">
        <f>'zestawienie 2022'!I80</f>
        <v>1.08</v>
      </c>
      <c r="J81" s="300">
        <v>1.08</v>
      </c>
      <c r="K81" s="308">
        <v>0.81</v>
      </c>
      <c r="L81" s="309" t="s">
        <v>350</v>
      </c>
      <c r="M81" s="257" t="s">
        <v>374</v>
      </c>
      <c r="O81" s="322" t="str">
        <f>'zestawienie 2022'!G80</f>
        <v>ONW</v>
      </c>
    </row>
    <row r="82" spans="1:15" ht="15" customHeight="1" thickBot="1" x14ac:dyDescent="0.3">
      <c r="A82" s="39" t="s">
        <v>298</v>
      </c>
      <c r="B82" s="200" t="str">
        <f>'zestawienie 2022'!B81</f>
        <v>13-28-2-12-291   -d   -00</v>
      </c>
      <c r="C82" s="200" t="str">
        <f>'zestawienie 2022'!C81</f>
        <v>ł</v>
      </c>
      <c r="D82" s="200">
        <f>'zestawienie 2022'!D81</f>
        <v>3.11</v>
      </c>
      <c r="E82" s="200">
        <f>'zestawienie 2022'!E81</f>
        <v>3.11</v>
      </c>
      <c r="F82" s="200" t="str">
        <f>'zestawienie 2022'!F81</f>
        <v>02-21-065-0007-153/291</v>
      </c>
      <c r="G82" s="75" t="s">
        <v>169</v>
      </c>
      <c r="H82" s="112" t="str">
        <f>'zestawienie 2022'!H81</f>
        <v>AI, AI1</v>
      </c>
      <c r="I82" s="112">
        <f>'zestawienie 2022'!I81</f>
        <v>3.11</v>
      </c>
      <c r="J82" s="297">
        <v>2.62</v>
      </c>
      <c r="K82" s="303">
        <f>SUM(I82)</f>
        <v>3.11</v>
      </c>
      <c r="L82" s="304" t="s">
        <v>203</v>
      </c>
      <c r="M82" s="255" t="s">
        <v>370</v>
      </c>
      <c r="N82" s="328">
        <f>I82-J82</f>
        <v>0.48999999999999977</v>
      </c>
      <c r="O82" s="322" t="str">
        <f>'zestawienie 2022'!G81</f>
        <v>4.5</v>
      </c>
    </row>
    <row r="83" spans="1:15" ht="14.45" customHeight="1" x14ac:dyDescent="0.25">
      <c r="A83" s="41" t="s">
        <v>298</v>
      </c>
      <c r="B83" s="273" t="str">
        <f>'zestawienie 2022'!B82</f>
        <v>13-28-2-12-291   -m   -00</v>
      </c>
      <c r="C83" s="273" t="str">
        <f>'zestawienie 2022'!C82</f>
        <v>ł</v>
      </c>
      <c r="D83" s="273">
        <f>'zestawienie 2022'!D82</f>
        <v>0.33</v>
      </c>
      <c r="E83" s="273">
        <f>'zestawienie 2022'!E82</f>
        <v>0.33</v>
      </c>
      <c r="F83" s="273" t="str">
        <f>'zestawienie 2022'!F82</f>
        <v>02-21-065-0007-188</v>
      </c>
      <c r="G83" s="45" t="s">
        <v>169</v>
      </c>
      <c r="H83" s="278" t="str">
        <f>'zestawienie 2022'!H82</f>
        <v>C, C1</v>
      </c>
      <c r="I83" s="278">
        <f>'zestawienie 2022'!I82</f>
        <v>0.33</v>
      </c>
      <c r="J83" s="520">
        <v>4.87</v>
      </c>
      <c r="K83" s="305">
        <f>SUM(I83:I87)</f>
        <v>5.79</v>
      </c>
      <c r="L83" s="271" t="s">
        <v>173</v>
      </c>
      <c r="M83" s="256" t="s">
        <v>370</v>
      </c>
      <c r="N83" s="324">
        <f>SUM(I83:I87)-J83</f>
        <v>0.91999999999999993</v>
      </c>
      <c r="O83" s="322" t="str">
        <f>'zestawienie 2022'!G82</f>
        <v>4.5</v>
      </c>
    </row>
    <row r="84" spans="1:15" ht="14.45" customHeight="1" x14ac:dyDescent="0.25">
      <c r="A84" s="41" t="s">
        <v>298</v>
      </c>
      <c r="B84" s="273" t="str">
        <f>'zestawienie 2022'!B83</f>
        <v>13-28-2-12-291   -n   -00</v>
      </c>
      <c r="C84" s="273" t="str">
        <f>'zestawienie 2022'!C83</f>
        <v>ł</v>
      </c>
      <c r="D84" s="273">
        <f>'zestawienie 2022'!D83</f>
        <v>0.38</v>
      </c>
      <c r="E84" s="273">
        <f>'zestawienie 2022'!E83</f>
        <v>0.38</v>
      </c>
      <c r="F84" s="273" t="str">
        <f>'zestawienie 2022'!F83</f>
        <v>02-21-065-0007-188</v>
      </c>
      <c r="G84" s="45" t="s">
        <v>169</v>
      </c>
      <c r="H84" s="278" t="str">
        <f>'zestawienie 2022'!H83</f>
        <v>C, C1</v>
      </c>
      <c r="I84" s="278">
        <f>'zestawienie 2022'!I83</f>
        <v>0.38</v>
      </c>
      <c r="J84" s="520"/>
      <c r="K84" s="271"/>
      <c r="L84" s="271"/>
      <c r="M84" s="256" t="s">
        <v>370</v>
      </c>
      <c r="N84" s="325"/>
      <c r="O84" s="322" t="str">
        <f>'zestawienie 2022'!G83</f>
        <v>4.5</v>
      </c>
    </row>
    <row r="85" spans="1:15" ht="14.45" customHeight="1" x14ac:dyDescent="0.25">
      <c r="A85" s="41" t="s">
        <v>298</v>
      </c>
      <c r="B85" s="273" t="str">
        <f>'zestawienie 2022'!B84</f>
        <v>13-28-2-12-291   -o   -00</v>
      </c>
      <c r="C85" s="273" t="str">
        <f>'zestawienie 2022'!C84</f>
        <v>ps</v>
      </c>
      <c r="D85" s="273">
        <f>'zestawienie 2022'!D84</f>
        <v>4.91</v>
      </c>
      <c r="E85" s="273">
        <f>'zestawienie 2022'!E84</f>
        <v>3.69</v>
      </c>
      <c r="F85" s="273" t="str">
        <f>'zestawienie 2022'!F84</f>
        <v>02-21-065-0007-188</v>
      </c>
      <c r="G85" s="45" t="s">
        <v>169</v>
      </c>
      <c r="H85" s="278" t="str">
        <f>'zestawienie 2022'!H84</f>
        <v>C, C1</v>
      </c>
      <c r="I85" s="278">
        <f>'zestawienie 2022'!I84</f>
        <v>3.69</v>
      </c>
      <c r="J85" s="520"/>
      <c r="K85" s="271"/>
      <c r="L85" s="271"/>
      <c r="M85" s="256" t="s">
        <v>370</v>
      </c>
      <c r="N85" s="325"/>
      <c r="O85" s="322" t="str">
        <f>'zestawienie 2022'!G84</f>
        <v>4.5</v>
      </c>
    </row>
    <row r="86" spans="1:15" ht="14.45" customHeight="1" x14ac:dyDescent="0.25">
      <c r="A86" s="41" t="s">
        <v>298</v>
      </c>
      <c r="B86" s="273" t="str">
        <f>'zestawienie 2022'!B85</f>
        <v>13-28-2-12-291   -p   -00</v>
      </c>
      <c r="C86" s="273" t="str">
        <f>'zestawienie 2022'!C85</f>
        <v>ps</v>
      </c>
      <c r="D86" s="273">
        <f>'zestawienie 2022'!D85</f>
        <v>3.15</v>
      </c>
      <c r="E86" s="273">
        <f>'zestawienie 2022'!E85</f>
        <v>0.88</v>
      </c>
      <c r="F86" s="273" t="str">
        <f>'zestawienie 2022'!F85</f>
        <v>02-21-065-0007-188</v>
      </c>
      <c r="G86" s="45" t="s">
        <v>169</v>
      </c>
      <c r="H86" s="278" t="str">
        <f>'zestawienie 2022'!H85</f>
        <v>C, C1</v>
      </c>
      <c r="I86" s="278">
        <f>'zestawienie 2022'!I85</f>
        <v>0.88</v>
      </c>
      <c r="J86" s="520"/>
      <c r="K86" s="271"/>
      <c r="L86" s="271"/>
      <c r="M86" s="256" t="s">
        <v>370</v>
      </c>
      <c r="N86" s="325"/>
      <c r="O86" s="322" t="str">
        <f>'zestawienie 2022'!G85</f>
        <v>4.5</v>
      </c>
    </row>
    <row r="87" spans="1:15" ht="15" customHeight="1" thickBot="1" x14ac:dyDescent="0.3">
      <c r="A87" s="41" t="s">
        <v>298</v>
      </c>
      <c r="B87" s="273" t="str">
        <f>'zestawienie 2022'!B86</f>
        <v>13-28-2-12-291   -r   -00</v>
      </c>
      <c r="C87" s="273" t="str">
        <f>'zestawienie 2022'!C86</f>
        <v>ps</v>
      </c>
      <c r="D87" s="273">
        <f>'zestawienie 2022'!D86</f>
        <v>0.51</v>
      </c>
      <c r="E87" s="273">
        <f>'zestawienie 2022'!E86</f>
        <v>0.51</v>
      </c>
      <c r="F87" s="273" t="str">
        <f>'zestawienie 2022'!F86</f>
        <v>02-21-065-0007-188</v>
      </c>
      <c r="G87" s="45" t="s">
        <v>169</v>
      </c>
      <c r="H87" s="278" t="str">
        <f>'zestawienie 2022'!H86</f>
        <v>C, C1</v>
      </c>
      <c r="I87" s="278">
        <f>'zestawienie 2022'!I86</f>
        <v>0.51</v>
      </c>
      <c r="J87" s="520"/>
      <c r="K87" s="271"/>
      <c r="L87" s="271"/>
      <c r="M87" s="256" t="s">
        <v>370</v>
      </c>
      <c r="N87" s="326"/>
      <c r="O87" s="322" t="str">
        <f>'zestawienie 2022'!G86</f>
        <v>4.5</v>
      </c>
    </row>
    <row r="88" spans="1:15" ht="14.45" customHeight="1" x14ac:dyDescent="0.25">
      <c r="A88" s="41" t="s">
        <v>298</v>
      </c>
      <c r="B88" s="273" t="str">
        <f>'zestawienie 2022'!B87</f>
        <v>13-28-2-12-291   -w   -00</v>
      </c>
      <c r="C88" s="273" t="str">
        <f>'zestawienie 2022'!C87</f>
        <v>ł</v>
      </c>
      <c r="D88" s="273">
        <f>'zestawienie 2022'!D87</f>
        <v>0.11</v>
      </c>
      <c r="E88" s="273">
        <f>'zestawienie 2022'!E87</f>
        <v>0.21</v>
      </c>
      <c r="F88" s="273" t="str">
        <f>'zestawienie 2022'!F87</f>
        <v>02-21-065-0007-188</v>
      </c>
      <c r="G88" s="56" t="s">
        <v>161</v>
      </c>
      <c r="H88" s="278" t="str">
        <f>'zestawienie 2022'!H87</f>
        <v>AF,AF1</v>
      </c>
      <c r="I88" s="278">
        <f>'zestawienie 2022'!I87</f>
        <v>0.21</v>
      </c>
      <c r="J88" s="520">
        <v>0.82</v>
      </c>
      <c r="K88" s="305">
        <f>SUM(I88:I90)</f>
        <v>0.82000000000000006</v>
      </c>
      <c r="L88" s="271" t="s">
        <v>281</v>
      </c>
      <c r="M88" s="256" t="s">
        <v>370</v>
      </c>
      <c r="O88" s="322" t="str">
        <f>'zestawienie 2022'!G87</f>
        <v>4.7</v>
      </c>
    </row>
    <row r="89" spans="1:15" ht="14.45" customHeight="1" x14ac:dyDescent="0.25">
      <c r="A89" s="41" t="s">
        <v>298</v>
      </c>
      <c r="B89" s="273" t="str">
        <f>'zestawienie 2022'!B88</f>
        <v>13-28-2-12-291   -t   -00</v>
      </c>
      <c r="C89" s="273" t="str">
        <f>'zestawienie 2022'!C88</f>
        <v>ł</v>
      </c>
      <c r="D89" s="273">
        <f>'zestawienie 2022'!D88</f>
        <v>0.43</v>
      </c>
      <c r="E89" s="273">
        <f>'zestawienie 2022'!E88</f>
        <v>0.43</v>
      </c>
      <c r="F89" s="273" t="str">
        <f>'zestawienie 2022'!F88</f>
        <v>02-21-065-0007-188</v>
      </c>
      <c r="G89" s="56" t="s">
        <v>161</v>
      </c>
      <c r="H89" s="278" t="str">
        <f>'zestawienie 2022'!H88</f>
        <v>AF,AF1</v>
      </c>
      <c r="I89" s="278">
        <f>'zestawienie 2022'!I88</f>
        <v>0.43</v>
      </c>
      <c r="J89" s="520"/>
      <c r="K89" s="271"/>
      <c r="L89" s="271"/>
      <c r="M89" s="256" t="s">
        <v>370</v>
      </c>
      <c r="O89" s="322" t="str">
        <f>'zestawienie 2022'!G88</f>
        <v>4.7</v>
      </c>
    </row>
    <row r="90" spans="1:15" ht="14.45" customHeight="1" x14ac:dyDescent="0.25">
      <c r="A90" s="41" t="s">
        <v>298</v>
      </c>
      <c r="B90" s="273" t="str">
        <f>'zestawienie 2022'!B89</f>
        <v>13-28-2-12-291   -z   -00</v>
      </c>
      <c r="C90" s="273" t="str">
        <f>'zestawienie 2022'!C89</f>
        <v>r</v>
      </c>
      <c r="D90" s="273">
        <f>'zestawienie 2022'!D89</f>
        <v>0.18</v>
      </c>
      <c r="E90" s="273">
        <f>'zestawienie 2022'!E89</f>
        <v>0.18</v>
      </c>
      <c r="F90" s="273" t="str">
        <f>'zestawienie 2022'!F89</f>
        <v>02-21-065-0007-188</v>
      </c>
      <c r="G90" s="56" t="s">
        <v>161</v>
      </c>
      <c r="H90" s="278" t="str">
        <f>'zestawienie 2022'!H89</f>
        <v>AF,AF1</v>
      </c>
      <c r="I90" s="278">
        <f>'zestawienie 2022'!I89</f>
        <v>0.18</v>
      </c>
      <c r="J90" s="520"/>
      <c r="K90" s="271"/>
      <c r="L90" s="271"/>
      <c r="M90" s="256" t="s">
        <v>370</v>
      </c>
      <c r="O90" s="322" t="str">
        <f>'zestawienie 2022'!G89</f>
        <v>4.7</v>
      </c>
    </row>
    <row r="91" spans="1:15" ht="14.45" customHeight="1" x14ac:dyDescent="0.25">
      <c r="A91" s="41" t="s">
        <v>298</v>
      </c>
      <c r="B91" s="273" t="str">
        <f>'zestawienie 2022'!B90</f>
        <v>13-28-2-12-291   -ax  -00</v>
      </c>
      <c r="C91" s="273" t="str">
        <f>'zestawienie 2022'!C90</f>
        <v>r</v>
      </c>
      <c r="D91" s="273">
        <f>'zestawienie 2022'!D90</f>
        <v>0.34</v>
      </c>
      <c r="E91" s="273">
        <f>'zestawienie 2022'!E90</f>
        <v>0.34</v>
      </c>
      <c r="F91" s="273" t="str">
        <f>'zestawienie 2022'!F90</f>
        <v>02-21-065-0007-188</v>
      </c>
      <c r="G91" s="56" t="s">
        <v>161</v>
      </c>
      <c r="H91" s="278" t="str">
        <f>'zestawienie 2022'!H90</f>
        <v>B, B1</v>
      </c>
      <c r="I91" s="278">
        <f>'zestawienie 2022'!I90</f>
        <v>0.34</v>
      </c>
      <c r="J91" s="298">
        <v>0.34</v>
      </c>
      <c r="K91" s="305">
        <v>0.28999999999999998</v>
      </c>
      <c r="L91" s="271" t="s">
        <v>272</v>
      </c>
      <c r="M91" s="256" t="s">
        <v>370</v>
      </c>
      <c r="O91" s="322" t="str">
        <f>'zestawienie 2022'!G90</f>
        <v>4.7</v>
      </c>
    </row>
    <row r="92" spans="1:15" s="370" customFormat="1" ht="14.45" customHeight="1" x14ac:dyDescent="0.25">
      <c r="A92" s="371" t="s">
        <v>298</v>
      </c>
      <c r="B92" s="372" t="str">
        <f>'zestawienie 2022'!B91</f>
        <v>13-28-2-12-292   -a   -00</v>
      </c>
      <c r="C92" s="372" t="str">
        <f>'zestawienie 2022'!C91</f>
        <v>ł</v>
      </c>
      <c r="D92" s="372">
        <f>'zestawienie 2022'!D91</f>
        <v>5.7910000000000004</v>
      </c>
      <c r="E92" s="372">
        <f>'zestawienie 2022'!E91</f>
        <v>4.13</v>
      </c>
      <c r="F92" s="372" t="str">
        <f>'zestawienie 2022'!F91</f>
        <v>02-21-065-0007-32</v>
      </c>
      <c r="G92" s="373" t="s">
        <v>171</v>
      </c>
      <c r="H92" s="374" t="str">
        <f>'zestawienie 2022'!H91</f>
        <v>A, A1</v>
      </c>
      <c r="I92" s="374">
        <f>'zestawienie 2022'!I91</f>
        <v>0.84</v>
      </c>
      <c r="J92" s="375">
        <v>0.84</v>
      </c>
      <c r="K92" s="376">
        <f>SUM(I92)</f>
        <v>0.84</v>
      </c>
      <c r="L92" s="377" t="s">
        <v>174</v>
      </c>
      <c r="M92" s="378" t="s">
        <v>370</v>
      </c>
      <c r="N92" s="379"/>
      <c r="O92" s="380" t="str">
        <f>'zestawienie 2022'!G91</f>
        <v>4.7 , 4.5</v>
      </c>
    </row>
    <row r="93" spans="1:15" s="370" customFormat="1" ht="15.75" thickBot="1" x14ac:dyDescent="0.3">
      <c r="A93" s="371" t="s">
        <v>298</v>
      </c>
      <c r="B93" s="372" t="str">
        <f>'zestawienie 2022'!B92</f>
        <v>13-28-2-12-292   -cx   -00</v>
      </c>
      <c r="C93" s="372" t="str">
        <f>'zestawienie 2022'!C92</f>
        <v>ps</v>
      </c>
      <c r="D93" s="372">
        <f>'zestawienie 2022'!D92</f>
        <v>1.27</v>
      </c>
      <c r="E93" s="372">
        <f>'zestawienie 2022'!E92</f>
        <v>0.6</v>
      </c>
      <c r="F93" s="372" t="str">
        <f>'zestawienie 2022'!F92</f>
        <v>02-21-065-0007-32</v>
      </c>
      <c r="G93" s="381" t="s">
        <v>180</v>
      </c>
      <c r="H93" s="374" t="str">
        <f>'zestawienie 2022'!H92</f>
        <v>I, I1</v>
      </c>
      <c r="I93" s="374">
        <f>'zestawienie 2022'!I92</f>
        <v>0.6</v>
      </c>
      <c r="J93" s="382">
        <v>0.6</v>
      </c>
      <c r="K93" s="383">
        <f>SUM(I93)</f>
        <v>0.6</v>
      </c>
      <c r="L93" s="377" t="s">
        <v>183</v>
      </c>
      <c r="M93" s="378" t="s">
        <v>370</v>
      </c>
      <c r="N93" s="379"/>
      <c r="O93" s="380" t="str">
        <f>'zestawienie 2022'!G92</f>
        <v>4.7</v>
      </c>
    </row>
    <row r="94" spans="1:15" s="370" customFormat="1" ht="15" customHeight="1" thickBot="1" x14ac:dyDescent="0.3">
      <c r="A94" s="371" t="s">
        <v>298</v>
      </c>
      <c r="B94" s="372" t="str">
        <f>'zestawienie 2022'!B93</f>
        <v>13-28-2-12-292   -f   -00</v>
      </c>
      <c r="C94" s="372" t="str">
        <f>'zestawienie 2022'!C93</f>
        <v>ps</v>
      </c>
      <c r="D94" s="384">
        <f>'zestawienie 2022'!D93</f>
        <v>0.79800000000000004</v>
      </c>
      <c r="E94" s="384">
        <f>'zestawienie 2022'!E93</f>
        <v>0.79800000000000004</v>
      </c>
      <c r="F94" s="372" t="str">
        <f>'zestawienie 2022'!F93</f>
        <v>02-21-065-0007-32</v>
      </c>
      <c r="G94" s="373" t="s">
        <v>169</v>
      </c>
      <c r="H94" s="374" t="str">
        <f>'zestawienie 2022'!H93</f>
        <v>E, E1</v>
      </c>
      <c r="I94" s="385">
        <f>'zestawienie 2022'!I93</f>
        <v>0.79800000000000004</v>
      </c>
      <c r="J94" s="375">
        <v>3.44</v>
      </c>
      <c r="K94" s="383" t="e">
        <f>SUM(I94+#REF!)</f>
        <v>#REF!</v>
      </c>
      <c r="L94" s="377" t="s">
        <v>175</v>
      </c>
      <c r="M94" s="378" t="s">
        <v>370</v>
      </c>
      <c r="N94" s="386">
        <f>4.09-J94</f>
        <v>0.64999999999999991</v>
      </c>
      <c r="O94" s="380" t="str">
        <f>'zestawienie 2022'!G93</f>
        <v>4.5</v>
      </c>
    </row>
    <row r="95" spans="1:15" s="370" customFormat="1" ht="14.45" customHeight="1" x14ac:dyDescent="0.25">
      <c r="A95" s="371" t="s">
        <v>298</v>
      </c>
      <c r="B95" s="372" t="str">
        <f>'zestawienie 2022'!B94</f>
        <v>13-28-2-12-292   -r   -00</v>
      </c>
      <c r="C95" s="372" t="str">
        <f>'zestawienie 2022'!C94</f>
        <v>ps</v>
      </c>
      <c r="D95" s="372">
        <f>'zestawienie 2022'!D94</f>
        <v>2.12</v>
      </c>
      <c r="E95" s="372">
        <f>'zestawienie 2022'!E94</f>
        <v>1.95</v>
      </c>
      <c r="F95" s="372" t="str">
        <f>'zestawienie 2022'!F94</f>
        <v>02-21-065-0007-32</v>
      </c>
      <c r="G95" s="373" t="s">
        <v>169</v>
      </c>
      <c r="H95" s="374" t="str">
        <f>'zestawienie 2022'!H94</f>
        <v>F, F1</v>
      </c>
      <c r="I95" s="374">
        <f>'zestawienie 2022'!I94</f>
        <v>1.95</v>
      </c>
      <c r="J95" s="534">
        <v>2.78</v>
      </c>
      <c r="K95" s="376">
        <f>SUM(I95:I96)</f>
        <v>3.38</v>
      </c>
      <c r="L95" s="377" t="s">
        <v>177</v>
      </c>
      <c r="M95" s="378" t="s">
        <v>370</v>
      </c>
      <c r="N95" s="387">
        <f>SUM(I95:I96)-J95</f>
        <v>0.60000000000000009</v>
      </c>
      <c r="O95" s="380" t="str">
        <f>'zestawienie 2022'!G94</f>
        <v>4.5</v>
      </c>
    </row>
    <row r="96" spans="1:15" s="370" customFormat="1" ht="15" customHeight="1" thickBot="1" x14ac:dyDescent="0.3">
      <c r="A96" s="371" t="s">
        <v>298</v>
      </c>
      <c r="B96" s="372" t="str">
        <f>'zestawienie 2022'!B95</f>
        <v>13-28-2-12-292   -s   -00</v>
      </c>
      <c r="C96" s="372" t="str">
        <f>'zestawienie 2022'!C95</f>
        <v>ł</v>
      </c>
      <c r="D96" s="372">
        <f>'zestawienie 2022'!D95</f>
        <v>1.72</v>
      </c>
      <c r="E96" s="372">
        <f>'zestawienie 2022'!E95</f>
        <v>1.43</v>
      </c>
      <c r="F96" s="372" t="str">
        <f>'zestawienie 2022'!F95</f>
        <v>02-21-065-0007-32</v>
      </c>
      <c r="G96" s="373" t="s">
        <v>169</v>
      </c>
      <c r="H96" s="374" t="str">
        <f>'zestawienie 2022'!H95</f>
        <v>F, F1</v>
      </c>
      <c r="I96" s="374">
        <f>'zestawienie 2022'!I95</f>
        <v>1.43</v>
      </c>
      <c r="J96" s="534"/>
      <c r="K96" s="377"/>
      <c r="L96" s="377"/>
      <c r="M96" s="378" t="s">
        <v>370</v>
      </c>
      <c r="N96" s="388"/>
      <c r="O96" s="380" t="str">
        <f>'zestawienie 2022'!G95</f>
        <v>4.5</v>
      </c>
    </row>
    <row r="97" spans="1:15" s="370" customFormat="1" ht="14.45" customHeight="1" x14ac:dyDescent="0.25">
      <c r="A97" s="371" t="s">
        <v>298</v>
      </c>
      <c r="B97" s="372" t="str">
        <f>'zestawienie 2022'!B96</f>
        <v>13-28-2-12-292   -w   -00</v>
      </c>
      <c r="C97" s="372" t="str">
        <f>'zestawienie 2022'!C96</f>
        <v>ł</v>
      </c>
      <c r="D97" s="372">
        <f>'zestawienie 2022'!D96</f>
        <v>1.1299999999999999</v>
      </c>
      <c r="E97" s="372">
        <f>'zestawienie 2022'!E96</f>
        <v>0.48</v>
      </c>
      <c r="F97" s="372" t="str">
        <f>'zestawienie 2022'!F96</f>
        <v>02-21-065-0007-32</v>
      </c>
      <c r="G97" s="381" t="s">
        <v>161</v>
      </c>
      <c r="H97" s="374" t="str">
        <f>'zestawienie 2022'!H96</f>
        <v>H,H1</v>
      </c>
      <c r="I97" s="374">
        <f>'zestawienie 2022'!I96</f>
        <v>0.48</v>
      </c>
      <c r="J97" s="375">
        <v>0.48</v>
      </c>
      <c r="K97" s="376">
        <f>SUM(I97)</f>
        <v>0.48</v>
      </c>
      <c r="L97" s="377" t="s">
        <v>179</v>
      </c>
      <c r="M97" s="378" t="s">
        <v>370</v>
      </c>
      <c r="N97" s="379"/>
      <c r="O97" s="380" t="str">
        <f>'zestawienie 2022'!G96</f>
        <v>4.7</v>
      </c>
    </row>
    <row r="98" spans="1:15" s="370" customFormat="1" ht="14.45" customHeight="1" x14ac:dyDescent="0.25">
      <c r="A98" s="371" t="s">
        <v>298</v>
      </c>
      <c r="B98" s="372" t="str">
        <f>'zestawienie 2022'!B97</f>
        <v>13-28-2-12-292   -y   -00</v>
      </c>
      <c r="C98" s="372" t="str">
        <f>'zestawienie 2022'!C97</f>
        <v>ps</v>
      </c>
      <c r="D98" s="372">
        <f>'zestawienie 2022'!D97</f>
        <v>0.13</v>
      </c>
      <c r="E98" s="372">
        <f>'zestawienie 2022'!E97</f>
        <v>0.22</v>
      </c>
      <c r="F98" s="372" t="str">
        <f>'zestawienie 2022'!F97</f>
        <v>02-21-065-0007-32</v>
      </c>
      <c r="G98" s="381" t="s">
        <v>161</v>
      </c>
      <c r="H98" s="374" t="str">
        <f>'zestawienie 2022'!H97</f>
        <v>K, K1</v>
      </c>
      <c r="I98" s="374">
        <f>'zestawienie 2022'!I97</f>
        <v>0.22</v>
      </c>
      <c r="J98" s="535">
        <v>0.33</v>
      </c>
      <c r="K98" s="376">
        <f>SUM(I98:I99)</f>
        <v>0.33</v>
      </c>
      <c r="L98" s="377" t="s">
        <v>187</v>
      </c>
      <c r="M98" s="378" t="s">
        <v>370</v>
      </c>
      <c r="N98" s="379"/>
      <c r="O98" s="380" t="str">
        <f>'zestawienie 2022'!G97</f>
        <v>4.7</v>
      </c>
    </row>
    <row r="99" spans="1:15" s="370" customFormat="1" ht="14.45" customHeight="1" thickBot="1" x14ac:dyDescent="0.3">
      <c r="A99" s="371" t="s">
        <v>298</v>
      </c>
      <c r="B99" s="372" t="str">
        <f>'zestawienie 2022'!B98</f>
        <v xml:space="preserve">13-28-2-12-292   -z   -00 </v>
      </c>
      <c r="C99" s="372" t="str">
        <f>'zestawienie 2022'!C98</f>
        <v>ps</v>
      </c>
      <c r="D99" s="372">
        <f>'zestawienie 2022'!D98</f>
        <v>0.11</v>
      </c>
      <c r="E99" s="372">
        <f>'zestawienie 2022'!E98</f>
        <v>0.11</v>
      </c>
      <c r="F99" s="372" t="str">
        <f>'zestawienie 2022'!F98</f>
        <v>02-21-065-0007-32</v>
      </c>
      <c r="G99" s="381" t="s">
        <v>161</v>
      </c>
      <c r="H99" s="374" t="str">
        <f>'zestawienie 2022'!H98</f>
        <v>K, K1</v>
      </c>
      <c r="I99" s="374">
        <f>'zestawienie 2022'!I98</f>
        <v>0.11</v>
      </c>
      <c r="J99" s="535"/>
      <c r="K99" s="377"/>
      <c r="L99" s="377"/>
      <c r="M99" s="378" t="s">
        <v>370</v>
      </c>
      <c r="N99" s="379"/>
      <c r="O99" s="380" t="str">
        <f>'zestawienie 2022'!G98</f>
        <v>4.7</v>
      </c>
    </row>
    <row r="100" spans="1:15" ht="15" customHeight="1" thickBot="1" x14ac:dyDescent="0.3">
      <c r="A100" s="41" t="s">
        <v>298</v>
      </c>
      <c r="B100" s="273" t="str">
        <f>'zestawienie 2022'!B99</f>
        <v xml:space="preserve">13-28-2-12-295   -a   -00 </v>
      </c>
      <c r="C100" s="273" t="str">
        <f>'zestawienie 2022'!C99</f>
        <v>Ps</v>
      </c>
      <c r="D100" s="273">
        <f>'zestawienie 2022'!D99</f>
        <v>2.73</v>
      </c>
      <c r="E100" s="273">
        <f>'zestawienie 2022'!E99</f>
        <v>2.67</v>
      </c>
      <c r="F100" s="273" t="str">
        <f>'zestawienie 2022'!F99</f>
        <v>02-21-065-0008-541</v>
      </c>
      <c r="G100" s="65" t="s">
        <v>252</v>
      </c>
      <c r="H100" s="278" t="str">
        <f>'zestawienie 2022'!H99</f>
        <v>AP, AP1</v>
      </c>
      <c r="I100" s="278">
        <f>'zestawienie 2022'!I99</f>
        <v>2.48</v>
      </c>
      <c r="J100" s="299">
        <v>2.1</v>
      </c>
      <c r="K100" s="305">
        <f>SUM(I100:I100)</f>
        <v>2.48</v>
      </c>
      <c r="L100" s="271" t="s">
        <v>274</v>
      </c>
      <c r="M100" s="256" t="s">
        <v>375</v>
      </c>
      <c r="N100" s="330">
        <f>I100-J100</f>
        <v>0.37999999999999989</v>
      </c>
      <c r="O100" s="322" t="str">
        <f>'zestawienie 2022'!G99</f>
        <v>4.11</v>
      </c>
    </row>
    <row r="101" spans="1:15" ht="14.45" customHeight="1" x14ac:dyDescent="0.25">
      <c r="A101" s="41" t="s">
        <v>298</v>
      </c>
      <c r="B101" s="273" t="str">
        <f>'zestawienie 2022'!B100</f>
        <v>13-28-2-12-295   -g   -00</v>
      </c>
      <c r="C101" s="273" t="str">
        <f>'zestawienie 2022'!C100</f>
        <v>ps</v>
      </c>
      <c r="D101" s="273">
        <f>'zestawienie 2022'!D100</f>
        <v>1.65</v>
      </c>
      <c r="E101" s="273">
        <f>'zestawienie 2022'!E100</f>
        <v>1.36</v>
      </c>
      <c r="F101" s="273" t="str">
        <f>'zestawienie 2022'!F100</f>
        <v>02-21-065-0008-577</v>
      </c>
      <c r="G101" s="65" t="s">
        <v>252</v>
      </c>
      <c r="H101" s="278" t="str">
        <f>'zestawienie 2022'!H100</f>
        <v>V, V1</v>
      </c>
      <c r="I101" s="278">
        <f>'zestawienie 2022'!I100</f>
        <v>1.36</v>
      </c>
      <c r="J101" s="522">
        <v>1.32</v>
      </c>
      <c r="K101" s="171">
        <f>SUM(I101:I102)</f>
        <v>1.56</v>
      </c>
      <c r="L101" s="271" t="s">
        <v>268</v>
      </c>
      <c r="M101" s="256" t="s">
        <v>375</v>
      </c>
      <c r="N101" s="329">
        <f>SUM(I101:I102)-J101</f>
        <v>0.24</v>
      </c>
      <c r="O101" s="322" t="str">
        <f>'zestawienie 2022'!G100</f>
        <v>4.11</v>
      </c>
    </row>
    <row r="102" spans="1:15" ht="15" customHeight="1" thickBot="1" x14ac:dyDescent="0.3">
      <c r="A102" s="41" t="s">
        <v>298</v>
      </c>
      <c r="B102" s="273" t="str">
        <f>'zestawienie 2022'!B101</f>
        <v>13-28-2-12-295   -h   -00</v>
      </c>
      <c r="C102" s="273" t="str">
        <f>'zestawienie 2022'!C101</f>
        <v>r</v>
      </c>
      <c r="D102" s="273">
        <f>'zestawienie 2022'!D101</f>
        <v>0.27</v>
      </c>
      <c r="E102" s="273">
        <f>'zestawienie 2022'!E101</f>
        <v>0.2</v>
      </c>
      <c r="F102" s="273" t="str">
        <f>'zestawienie 2022'!F101</f>
        <v>02-21-065-0008-577</v>
      </c>
      <c r="G102" s="65" t="s">
        <v>252</v>
      </c>
      <c r="H102" s="278" t="str">
        <f>'zestawienie 2022'!H101</f>
        <v>V, V1</v>
      </c>
      <c r="I102" s="278">
        <f>'zestawienie 2022'!I101</f>
        <v>0.2</v>
      </c>
      <c r="J102" s="522"/>
      <c r="K102" s="271"/>
      <c r="L102" s="271"/>
      <c r="M102" s="256" t="s">
        <v>375</v>
      </c>
      <c r="N102" s="326"/>
      <c r="O102" s="322" t="str">
        <f>'zestawienie 2022'!G101</f>
        <v>4.11</v>
      </c>
    </row>
    <row r="103" spans="1:15" ht="15" customHeight="1" x14ac:dyDescent="0.25">
      <c r="A103" s="41" t="s">
        <v>298</v>
      </c>
      <c r="B103" s="273" t="str">
        <f>'zestawienie 2022'!B102</f>
        <v>13-28-2-12-303   -j   -00</v>
      </c>
      <c r="C103" s="273" t="str">
        <f>'zestawienie 2022'!C102</f>
        <v>ł</v>
      </c>
      <c r="D103" s="273">
        <f>'zestawienie 2022'!D102</f>
        <v>0.06</v>
      </c>
      <c r="E103" s="273">
        <f>'zestawienie 2022'!E102</f>
        <v>0.06</v>
      </c>
      <c r="F103" s="273" t="str">
        <f>'zestawienie 2022'!F102</f>
        <v>02-21-065-0008-20</v>
      </c>
      <c r="G103" s="56" t="s">
        <v>161</v>
      </c>
      <c r="H103" s="278" t="str">
        <f>'zestawienie 2022'!H102</f>
        <v>U, U1</v>
      </c>
      <c r="I103" s="278">
        <f>'zestawienie 2022'!I102</f>
        <v>0.06</v>
      </c>
      <c r="J103" s="520">
        <v>0.15</v>
      </c>
      <c r="K103" s="305">
        <f>SUM(I103:I104)</f>
        <v>0.15</v>
      </c>
      <c r="L103" s="271" t="s">
        <v>262</v>
      </c>
      <c r="M103" s="256" t="s">
        <v>374</v>
      </c>
      <c r="O103" s="322" t="str">
        <f>'zestawienie 2022'!G102</f>
        <v>ONW</v>
      </c>
    </row>
    <row r="104" spans="1:15" ht="14.45" customHeight="1" x14ac:dyDescent="0.25">
      <c r="A104" s="41" t="s">
        <v>298</v>
      </c>
      <c r="B104" s="273" t="str">
        <f>'zestawienie 2022'!B103</f>
        <v>13-28-2-12-303   -w   -00</v>
      </c>
      <c r="C104" s="273" t="str">
        <f>'zestawienie 2022'!C103</f>
        <v>ł</v>
      </c>
      <c r="D104" s="273">
        <f>'zestawienie 2022'!D103</f>
        <v>0.11</v>
      </c>
      <c r="E104" s="273">
        <f>'zestawienie 2022'!E103</f>
        <v>0.09</v>
      </c>
      <c r="F104" s="273" t="str">
        <f>'zestawienie 2022'!F103</f>
        <v>02-21-065-0008-21</v>
      </c>
      <c r="G104" s="56" t="s">
        <v>161</v>
      </c>
      <c r="H104" s="278" t="str">
        <f>'zestawienie 2022'!H103</f>
        <v>U, U1</v>
      </c>
      <c r="I104" s="278">
        <f>'zestawienie 2022'!I103</f>
        <v>0.09</v>
      </c>
      <c r="J104" s="520"/>
      <c r="K104" s="271"/>
      <c r="L104" s="271"/>
      <c r="M104" s="256" t="s">
        <v>374</v>
      </c>
      <c r="O104" s="322" t="str">
        <f>'zestawienie 2022'!G103</f>
        <v>ONW</v>
      </c>
    </row>
    <row r="105" spans="1:15" ht="14.45" customHeight="1" x14ac:dyDescent="0.25">
      <c r="A105" s="41" t="s">
        <v>298</v>
      </c>
      <c r="B105" s="273" t="str">
        <f>'zestawienie 2022'!B104</f>
        <v>13-28-2-12-313   -t   -00</v>
      </c>
      <c r="C105" s="273" t="str">
        <f>'zestawienie 2022'!C104</f>
        <v>ps</v>
      </c>
      <c r="D105" s="273">
        <f>'zestawienie 2022'!D104</f>
        <v>1.63</v>
      </c>
      <c r="E105" s="273">
        <f>'zestawienie 2022'!E104</f>
        <v>1.24</v>
      </c>
      <c r="F105" s="273" t="str">
        <f>'zestawienie 2022'!F104</f>
        <v>02-21-065-0008-576/4</v>
      </c>
      <c r="G105" s="155" t="s">
        <v>193</v>
      </c>
      <c r="H105" s="278" t="str">
        <f>'zestawienie 2022'!H104</f>
        <v>J,J1</v>
      </c>
      <c r="I105" s="278">
        <f>'zestawienie 2022'!I104</f>
        <v>1.24</v>
      </c>
      <c r="J105" s="298">
        <v>1.05</v>
      </c>
      <c r="K105" s="305">
        <v>0.68</v>
      </c>
      <c r="L105" s="271" t="s">
        <v>365</v>
      </c>
      <c r="M105" s="256" t="s">
        <v>375</v>
      </c>
      <c r="O105" s="322" t="str">
        <f>'zestawienie 2022'!G104</f>
        <v>4.11</v>
      </c>
    </row>
    <row r="106" spans="1:15" ht="14.45" customHeight="1" x14ac:dyDescent="0.25">
      <c r="A106" s="41" t="s">
        <v>298</v>
      </c>
      <c r="B106" s="273" t="str">
        <f>'zestawienie 2022'!B105</f>
        <v>13-28-2-12-317   -g   -00</v>
      </c>
      <c r="C106" s="273" t="str">
        <f>'zestawienie 2022'!C105</f>
        <v>£</v>
      </c>
      <c r="D106" s="273">
        <f>'zestawienie 2022'!D105</f>
        <v>0.11</v>
      </c>
      <c r="E106" s="273">
        <f>'zestawienie 2022'!E105</f>
        <v>0.09</v>
      </c>
      <c r="F106" s="273" t="str">
        <f>'zestawienie 2022'!F105</f>
        <v>02-21-065-0008-575/2</v>
      </c>
      <c r="G106" s="155" t="s">
        <v>193</v>
      </c>
      <c r="H106" s="278" t="str">
        <f>'zestawienie 2022'!H105</f>
        <v>AR, AR1</v>
      </c>
      <c r="I106" s="278">
        <f>'zestawienie 2022'!I105</f>
        <v>0.09</v>
      </c>
      <c r="J106" s="520">
        <v>0.68</v>
      </c>
      <c r="K106" s="305">
        <f>SUM(I106:I107)</f>
        <v>0.67999999999999994</v>
      </c>
      <c r="L106" s="271" t="s">
        <v>366</v>
      </c>
      <c r="M106" s="256" t="s">
        <v>370</v>
      </c>
      <c r="O106" s="322" t="str">
        <f>'zestawienie 2022'!G105</f>
        <v>4.7</v>
      </c>
    </row>
    <row r="107" spans="1:15" ht="14.45" customHeight="1" thickBot="1" x14ac:dyDescent="0.3">
      <c r="A107" s="41" t="s">
        <v>298</v>
      </c>
      <c r="B107" s="273" t="str">
        <f>'zestawienie 2022'!B106</f>
        <v>13-28-2-12-317   -h   -00</v>
      </c>
      <c r="C107" s="273" t="str">
        <f>'zestawienie 2022'!C106</f>
        <v>£</v>
      </c>
      <c r="D107" s="273">
        <f>'zestawienie 2022'!D106</f>
        <v>0.72</v>
      </c>
      <c r="E107" s="273">
        <f>'zestawienie 2022'!E106</f>
        <v>0.59</v>
      </c>
      <c r="F107" s="273" t="str">
        <f>'zestawienie 2022'!F106</f>
        <v>02-21-065-0008-575/2</v>
      </c>
      <c r="G107" s="155" t="s">
        <v>193</v>
      </c>
      <c r="H107" s="278" t="str">
        <f>'zestawienie 2022'!H106</f>
        <v>AR, AR1</v>
      </c>
      <c r="I107" s="278">
        <f>'zestawienie 2022'!I106</f>
        <v>0.59</v>
      </c>
      <c r="J107" s="520"/>
      <c r="K107" s="271"/>
      <c r="L107" s="271"/>
      <c r="M107" s="256" t="s">
        <v>370</v>
      </c>
      <c r="O107" s="322" t="str">
        <f>'zestawienie 2022'!G106</f>
        <v>4.7</v>
      </c>
    </row>
    <row r="108" spans="1:15" ht="15" customHeight="1" x14ac:dyDescent="0.25">
      <c r="A108" s="41" t="s">
        <v>298</v>
      </c>
      <c r="B108" s="273" t="str">
        <f>'zestawienie 2022'!B107</f>
        <v>13-28-2-12-333   -j  -00</v>
      </c>
      <c r="C108" s="273" t="str">
        <f>'zestawienie 2022'!C107</f>
        <v>ps</v>
      </c>
      <c r="D108" s="273">
        <f>'zestawienie 2022'!D107</f>
        <v>1.36</v>
      </c>
      <c r="E108" s="273">
        <f>'zestawienie 2022'!E107</f>
        <v>1.08</v>
      </c>
      <c r="F108" s="273" t="str">
        <f>'zestawienie 2022'!F107</f>
        <v>02-21-065-0002-216/2</v>
      </c>
      <c r="G108" s="65" t="s">
        <v>252</v>
      </c>
      <c r="H108" s="278" t="str">
        <f>'zestawienie 2022'!H107</f>
        <v>P, P1</v>
      </c>
      <c r="I108" s="278">
        <f>'zestawienie 2022'!I107</f>
        <v>1.08</v>
      </c>
      <c r="J108" s="525">
        <v>1.1200000000000001</v>
      </c>
      <c r="K108" s="315">
        <v>1.24</v>
      </c>
      <c r="L108" s="271" t="s">
        <v>264</v>
      </c>
      <c r="M108" s="256" t="s">
        <v>375</v>
      </c>
      <c r="N108" s="324">
        <f>SUM(I108:I109)-J108</f>
        <v>0.20999999999999996</v>
      </c>
      <c r="O108" s="322" t="str">
        <f>'zestawienie 2022'!G107</f>
        <v>4.11</v>
      </c>
    </row>
    <row r="109" spans="1:15" ht="14.45" customHeight="1" thickBot="1" x14ac:dyDescent="0.3">
      <c r="A109" s="41" t="s">
        <v>298</v>
      </c>
      <c r="B109" s="273" t="str">
        <f>'zestawienie 2022'!B108</f>
        <v>13-28-2-12-333   -k   -00</v>
      </c>
      <c r="C109" s="273" t="str">
        <f>'zestawienie 2022'!C108</f>
        <v>r</v>
      </c>
      <c r="D109" s="273">
        <f>'zestawienie 2022'!D108</f>
        <v>0.26</v>
      </c>
      <c r="E109" s="273">
        <f>'zestawienie 2022'!E108</f>
        <v>0.25</v>
      </c>
      <c r="F109" s="273" t="str">
        <f>'zestawienie 2022'!F108</f>
        <v>02-21-065-0002-216/2</v>
      </c>
      <c r="G109" s="56" t="s">
        <v>161</v>
      </c>
      <c r="H109" s="278" t="str">
        <f>'zestawienie 2022'!H108</f>
        <v>P, P1</v>
      </c>
      <c r="I109" s="278">
        <f>'zestawienie 2022'!I108</f>
        <v>0.25</v>
      </c>
      <c r="J109" s="521"/>
      <c r="K109" s="305">
        <f>SUM(I109:I110)</f>
        <v>0.88</v>
      </c>
      <c r="L109" s="271" t="s">
        <v>270</v>
      </c>
      <c r="M109" s="256" t="s">
        <v>375</v>
      </c>
      <c r="N109" s="326"/>
      <c r="O109" s="322" t="str">
        <f>'zestawienie 2022'!G108</f>
        <v>4.11</v>
      </c>
    </row>
    <row r="110" spans="1:15" ht="14.45" customHeight="1" x14ac:dyDescent="0.25">
      <c r="A110" s="41" t="s">
        <v>298</v>
      </c>
      <c r="B110" s="273" t="str">
        <f>'zestawienie 2022'!B109</f>
        <v>13-28-2-12-340   -j   -00</v>
      </c>
      <c r="C110" s="273" t="str">
        <f>'zestawienie 2022'!C109</f>
        <v>ps</v>
      </c>
      <c r="D110" s="273">
        <f>'zestawienie 2022'!D109</f>
        <v>0.65</v>
      </c>
      <c r="E110" s="273">
        <f>'zestawienie 2022'!E109</f>
        <v>0.63</v>
      </c>
      <c r="F110" s="273" t="str">
        <f>'zestawienie 2022'!F109</f>
        <v>02-21-065-0002-237</v>
      </c>
      <c r="G110" s="56" t="s">
        <v>161</v>
      </c>
      <c r="H110" s="278" t="str">
        <f>'zestawienie 2022'!H109</f>
        <v>W, W1</v>
      </c>
      <c r="I110" s="278">
        <f>'zestawienie 2022'!I109</f>
        <v>0.63</v>
      </c>
      <c r="J110" s="525">
        <v>1.29</v>
      </c>
      <c r="K110" s="271"/>
      <c r="L110" s="271"/>
      <c r="M110" s="256" t="s">
        <v>370</v>
      </c>
      <c r="N110" s="260">
        <f>SUM(I110:I111)-J110</f>
        <v>0.24</v>
      </c>
      <c r="O110" s="322" t="str">
        <f>'zestawienie 2022'!G109</f>
        <v>4.5</v>
      </c>
    </row>
    <row r="111" spans="1:15" ht="14.45" customHeight="1" thickBot="1" x14ac:dyDescent="0.3">
      <c r="A111" s="41" t="s">
        <v>298</v>
      </c>
      <c r="B111" s="273" t="str">
        <f>'zestawienie 2022'!B110</f>
        <v>13-28-2-12-340   -n   -00</v>
      </c>
      <c r="C111" s="273" t="str">
        <f>'zestawienie 2022'!C110</f>
        <v>r</v>
      </c>
      <c r="D111" s="273">
        <f>'zestawienie 2022'!D110</f>
        <v>1.07</v>
      </c>
      <c r="E111" s="273">
        <f>'zestawienie 2022'!E110</f>
        <v>0.9</v>
      </c>
      <c r="F111" s="273" t="str">
        <f>'zestawienie 2022'!F110</f>
        <v>02-21-065-0002-237</v>
      </c>
      <c r="G111" s="65" t="s">
        <v>252</v>
      </c>
      <c r="H111" s="278" t="str">
        <f>'zestawienie 2022'!H110</f>
        <v>W, W1</v>
      </c>
      <c r="I111" s="278">
        <f>'zestawienie 2022'!I110</f>
        <v>0.9</v>
      </c>
      <c r="J111" s="521"/>
      <c r="K111" s="305">
        <f>SUM(I111:I112)</f>
        <v>2.2400000000000002</v>
      </c>
      <c r="L111" s="271" t="s">
        <v>266</v>
      </c>
      <c r="M111" s="256" t="s">
        <v>370</v>
      </c>
      <c r="N111" s="261" t="s">
        <v>283</v>
      </c>
      <c r="O111" s="322" t="str">
        <f>'zestawienie 2022'!G110</f>
        <v>4.5</v>
      </c>
    </row>
    <row r="112" spans="1:15" ht="14.45" customHeight="1" thickBot="1" x14ac:dyDescent="0.3">
      <c r="A112" s="43" t="s">
        <v>298</v>
      </c>
      <c r="B112" s="306" t="str">
        <f>'zestawienie 2022'!B111</f>
        <v>13-28-2-12-340   -o   -00</v>
      </c>
      <c r="C112" s="306" t="str">
        <f>'zestawienie 2022'!C111</f>
        <v>r</v>
      </c>
      <c r="D112" s="306">
        <f>'zestawienie 2022'!D111</f>
        <v>1.54</v>
      </c>
      <c r="E112" s="306">
        <f>'zestawienie 2022'!E111</f>
        <v>1.34</v>
      </c>
      <c r="F112" s="306" t="str">
        <f>'zestawienie 2022'!F111</f>
        <v>02-21-065-0002-237</v>
      </c>
      <c r="G112" s="316" t="s">
        <v>252</v>
      </c>
      <c r="H112" s="307" t="str">
        <f>'zestawienie 2022'!H111</f>
        <v>Y, Y1</v>
      </c>
      <c r="I112" s="307">
        <f>'zestawienie 2022'!I111</f>
        <v>1.34</v>
      </c>
      <c r="J112" s="300">
        <v>1.1200000000000001</v>
      </c>
      <c r="K112" s="309"/>
      <c r="L112" s="309"/>
      <c r="M112" s="257" t="s">
        <v>370</v>
      </c>
      <c r="N112" s="328">
        <f>I112-J112</f>
        <v>0.21999999999999997</v>
      </c>
      <c r="O112" s="322" t="str">
        <f>'zestawienie 2022'!G111</f>
        <v>4.5</v>
      </c>
    </row>
    <row r="113" spans="1:10" x14ac:dyDescent="0.25">
      <c r="D113" s="54">
        <f>SUM(D4:D112)</f>
        <v>108.10970000000002</v>
      </c>
      <c r="E113" s="54">
        <f>SUM(E4:E112)</f>
        <v>84.028000000000006</v>
      </c>
      <c r="I113" s="54">
        <f>SUM(I4:I112)</f>
        <v>79.098000000000013</v>
      </c>
      <c r="J113">
        <f>SUM(J4:J112)</f>
        <v>75.539999999999992</v>
      </c>
    </row>
    <row r="114" spans="1:10" x14ac:dyDescent="0.25">
      <c r="I114" s="333">
        <f>SUBTOTAL(9,I70:I109)</f>
        <v>30.478000000000002</v>
      </c>
      <c r="J114" s="333">
        <f>SUBTOTAL(9,J70:J109)</f>
        <v>29.510000000000005</v>
      </c>
    </row>
    <row r="115" spans="1:10" x14ac:dyDescent="0.25">
      <c r="A115" t="s">
        <v>385</v>
      </c>
    </row>
    <row r="116" spans="1:10" x14ac:dyDescent="0.25">
      <c r="I116">
        <f>SUBTOTAL(9,I32:I112)</f>
        <v>54.548000000000016</v>
      </c>
    </row>
    <row r="117" spans="1:10" x14ac:dyDescent="0.25">
      <c r="I117" s="333"/>
    </row>
  </sheetData>
  <autoFilter ref="A3:O115"/>
  <mergeCells count="29">
    <mergeCell ref="J101:J102"/>
    <mergeCell ref="J103:J104"/>
    <mergeCell ref="J106:J107"/>
    <mergeCell ref="J75:J76"/>
    <mergeCell ref="J83:J87"/>
    <mergeCell ref="J88:J90"/>
    <mergeCell ref="J95:J96"/>
    <mergeCell ref="J98:J99"/>
    <mergeCell ref="J30:J31"/>
    <mergeCell ref="J35:J36"/>
    <mergeCell ref="J37:J39"/>
    <mergeCell ref="J70:J74"/>
    <mergeCell ref="J40:J42"/>
    <mergeCell ref="J108:J109"/>
    <mergeCell ref="J110:J111"/>
    <mergeCell ref="J26:J27"/>
    <mergeCell ref="J4:J5"/>
    <mergeCell ref="J6:J7"/>
    <mergeCell ref="J10:J14"/>
    <mergeCell ref="J18:J19"/>
    <mergeCell ref="J22:J25"/>
    <mergeCell ref="J66:J68"/>
    <mergeCell ref="J28:J29"/>
    <mergeCell ref="J44:J45"/>
    <mergeCell ref="J47:J53"/>
    <mergeCell ref="J55:J57"/>
    <mergeCell ref="J60:J63"/>
    <mergeCell ref="J64:J65"/>
    <mergeCell ref="J32:J34"/>
  </mergeCells>
  <pageMargins left="0.51181102362204722" right="0.39370078740157483" top="0.55118110236220474" bottom="0.55118110236220474" header="0.31496062992125984" footer="0.31496062992125984"/>
  <pageSetup paperSize="8" scale="98" fitToHeight="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tabSelected="1" zoomScale="110" zoomScaleNormal="110" workbookViewId="0">
      <pane ySplit="5" topLeftCell="A144" activePane="bottomLeft" state="frozen"/>
      <selection pane="bottomLeft" activeCell="N160" sqref="N160"/>
    </sheetView>
  </sheetViews>
  <sheetFormatPr defaultRowHeight="15" x14ac:dyDescent="0.25"/>
  <cols>
    <col min="1" max="1" width="19.7109375" style="392" customWidth="1"/>
    <col min="2" max="2" width="23.28515625" style="392" customWidth="1"/>
    <col min="3" max="3" width="17.42578125" style="393" customWidth="1"/>
    <col min="4" max="4" width="13.7109375" style="392" customWidth="1"/>
    <col min="5" max="5" width="10.5703125" style="392" hidden="1" customWidth="1"/>
    <col min="6" max="6" width="23.5703125" style="392" customWidth="1"/>
    <col min="7" max="7" width="22.28515625" style="392" customWidth="1"/>
    <col min="8" max="8" width="13.140625" style="393" customWidth="1"/>
    <col min="9" max="9" width="11.7109375" style="393" customWidth="1"/>
    <col min="10" max="10" width="9.7109375" style="393" customWidth="1"/>
    <col min="11" max="11" width="9.140625" style="393" customWidth="1"/>
    <col min="12" max="12" width="12.5703125" style="393" customWidth="1"/>
    <col min="13" max="13" width="11.28515625" style="477" customWidth="1"/>
  </cols>
  <sheetData>
    <row r="1" spans="1:13" s="332" customFormat="1" x14ac:dyDescent="0.25">
      <c r="A1" s="539"/>
      <c r="B1" s="539"/>
      <c r="C1" s="539"/>
      <c r="D1" s="539"/>
      <c r="E1" s="539"/>
      <c r="F1" s="539"/>
      <c r="G1" s="539"/>
      <c r="H1" s="539"/>
      <c r="I1" s="539"/>
      <c r="J1" s="539"/>
      <c r="K1" s="417"/>
      <c r="L1" s="417"/>
      <c r="M1" s="477"/>
    </row>
    <row r="2" spans="1:13" s="332" customFormat="1" x14ac:dyDescent="0.25">
      <c r="A2" s="417"/>
      <c r="B2" s="417"/>
      <c r="C2" s="417"/>
      <c r="D2" s="417"/>
      <c r="E2" s="417"/>
      <c r="F2" s="417"/>
      <c r="G2" s="417"/>
      <c r="H2" s="417"/>
      <c r="I2" s="471"/>
      <c r="J2" s="417"/>
      <c r="K2" s="417"/>
      <c r="L2" s="417"/>
      <c r="M2" s="477"/>
    </row>
    <row r="3" spans="1:13" ht="30" customHeight="1" x14ac:dyDescent="0.25">
      <c r="A3" s="541" t="s">
        <v>469</v>
      </c>
      <c r="B3" s="541"/>
      <c r="C3" s="541"/>
      <c r="D3" s="541"/>
      <c r="E3" s="541"/>
      <c r="F3" s="541"/>
      <c r="G3" s="541"/>
      <c r="H3" s="541"/>
      <c r="I3" s="541"/>
      <c r="J3" s="541"/>
      <c r="K3" s="458"/>
      <c r="L3" s="458"/>
      <c r="M3" s="478" t="s">
        <v>470</v>
      </c>
    </row>
    <row r="4" spans="1:13" ht="15.75" thickBot="1" x14ac:dyDescent="0.3"/>
    <row r="5" spans="1:13" s="331" customFormat="1" ht="75.75" thickBot="1" x14ac:dyDescent="0.3">
      <c r="A5" s="455" t="s">
        <v>299</v>
      </c>
      <c r="B5" s="456" t="s">
        <v>369</v>
      </c>
      <c r="C5" s="456" t="s">
        <v>1</v>
      </c>
      <c r="D5" s="456" t="s">
        <v>2</v>
      </c>
      <c r="E5" s="456" t="s">
        <v>415</v>
      </c>
      <c r="F5" s="456" t="s">
        <v>96</v>
      </c>
      <c r="G5" s="456" t="s">
        <v>462</v>
      </c>
      <c r="H5" s="456" t="s">
        <v>463</v>
      </c>
      <c r="I5" s="456" t="s">
        <v>465</v>
      </c>
      <c r="J5" s="456" t="s">
        <v>459</v>
      </c>
      <c r="K5" s="456" t="s">
        <v>461</v>
      </c>
      <c r="L5" s="456" t="s">
        <v>460</v>
      </c>
      <c r="M5" s="457" t="s">
        <v>373</v>
      </c>
    </row>
    <row r="6" spans="1:13" s="409" customFormat="1" ht="15" customHeight="1" x14ac:dyDescent="0.25">
      <c r="A6" s="424" t="s">
        <v>291</v>
      </c>
      <c r="B6" s="425" t="str">
        <f>'zestawienie 2022'!B3</f>
        <v>13-28-1-01-8     -d   -00</v>
      </c>
      <c r="C6" s="426" t="s">
        <v>94</v>
      </c>
      <c r="D6" s="425">
        <f>'zestawienie 2022'!D3</f>
        <v>9.1499999999999998E-2</v>
      </c>
      <c r="E6" s="425" t="s">
        <v>410</v>
      </c>
      <c r="F6" s="425" t="str">
        <f>'zestawienie 2022'!F3</f>
        <v>02-19-021-0003-1090</v>
      </c>
      <c r="G6" s="427" t="s">
        <v>427</v>
      </c>
      <c r="H6" s="428" t="s">
        <v>258</v>
      </c>
      <c r="I6" s="428">
        <v>55</v>
      </c>
      <c r="J6" s="420">
        <f>'zestawienie 2022'!I3</f>
        <v>0.03</v>
      </c>
      <c r="K6" s="420"/>
      <c r="L6" s="420">
        <f>J6-K6</f>
        <v>0.03</v>
      </c>
      <c r="M6" s="479" t="s">
        <v>467</v>
      </c>
    </row>
    <row r="7" spans="1:13" s="409" customFormat="1" x14ac:dyDescent="0.25">
      <c r="A7" s="421" t="s">
        <v>291</v>
      </c>
      <c r="B7" s="422" t="str">
        <f>'zestawienie 2022'!B4</f>
        <v>13-28-1-01-8     -f   -00</v>
      </c>
      <c r="C7" s="423" t="s">
        <v>93</v>
      </c>
      <c r="D7" s="422">
        <f>'zestawienie 2022'!D4</f>
        <v>0.74370000000000003</v>
      </c>
      <c r="E7" s="429" t="s">
        <v>410</v>
      </c>
      <c r="F7" s="422" t="str">
        <f>'zestawienie 2022'!F4</f>
        <v>02-19-021-0003-1089</v>
      </c>
      <c r="G7" s="335" t="s">
        <v>427</v>
      </c>
      <c r="H7" s="336" t="s">
        <v>258</v>
      </c>
      <c r="I7" s="336">
        <v>55</v>
      </c>
      <c r="J7" s="337">
        <v>0.7</v>
      </c>
      <c r="K7" s="337"/>
      <c r="L7" s="337">
        <f t="shared" ref="L7:L67" si="0">J7-K7</f>
        <v>0.7</v>
      </c>
      <c r="M7" s="475" t="s">
        <v>467</v>
      </c>
    </row>
    <row r="8" spans="1:13" ht="13.5" customHeight="1" x14ac:dyDescent="0.25">
      <c r="A8" s="421" t="s">
        <v>291</v>
      </c>
      <c r="B8" s="422" t="str">
        <f>'zestawienie 2022'!B5</f>
        <v>13-28-1-01-8     -m   -00</v>
      </c>
      <c r="C8" s="423" t="s">
        <v>94</v>
      </c>
      <c r="D8" s="422">
        <f>'zestawienie 2022'!D5</f>
        <v>0.39960000000000001</v>
      </c>
      <c r="E8" s="422" t="s">
        <v>410</v>
      </c>
      <c r="F8" s="422" t="str">
        <f>'zestawienie 2022'!F5</f>
        <v>02-19-021-0003-1089</v>
      </c>
      <c r="G8" s="335" t="s">
        <v>433</v>
      </c>
      <c r="H8" s="336" t="s">
        <v>270</v>
      </c>
      <c r="I8" s="336">
        <v>17</v>
      </c>
      <c r="J8" s="337">
        <f>'zestawienie 2022'!I5</f>
        <v>0.26</v>
      </c>
      <c r="K8" s="337"/>
      <c r="L8" s="337">
        <f t="shared" si="0"/>
        <v>0.26</v>
      </c>
      <c r="M8" s="475" t="s">
        <v>467</v>
      </c>
    </row>
    <row r="9" spans="1:13" x14ac:dyDescent="0.25">
      <c r="A9" s="421" t="s">
        <v>291</v>
      </c>
      <c r="B9" s="422" t="str">
        <f>'zestawienie 2022'!B6</f>
        <v>13-28-1-01-8     -n   -00</v>
      </c>
      <c r="C9" s="423" t="s">
        <v>94</v>
      </c>
      <c r="D9" s="422">
        <f>'zestawienie 2022'!D6</f>
        <v>0.83</v>
      </c>
      <c r="E9" s="422" t="s">
        <v>410</v>
      </c>
      <c r="F9" s="422" t="str">
        <f>'zestawienie 2022'!F6</f>
        <v>02-19-021-0003-1089</v>
      </c>
      <c r="G9" s="335" t="s">
        <v>433</v>
      </c>
      <c r="H9" s="336" t="s">
        <v>270</v>
      </c>
      <c r="I9" s="336">
        <v>17</v>
      </c>
      <c r="J9" s="337">
        <f>'zestawienie 2022'!I6</f>
        <v>0.62</v>
      </c>
      <c r="K9" s="337"/>
      <c r="L9" s="337">
        <f t="shared" si="0"/>
        <v>0.62</v>
      </c>
      <c r="M9" s="475" t="s">
        <v>467</v>
      </c>
    </row>
    <row r="10" spans="1:13" s="334" customFormat="1" ht="15.75" thickBot="1" x14ac:dyDescent="0.3">
      <c r="A10" s="430" t="s">
        <v>291</v>
      </c>
      <c r="B10" s="431" t="str">
        <f>'zestawienie 2022'!B7</f>
        <v>13-28-1-01-9     -d   -00</v>
      </c>
      <c r="C10" s="432" t="s">
        <v>94</v>
      </c>
      <c r="D10" s="431">
        <f>'zestawienie 2022'!D7</f>
        <v>0.76</v>
      </c>
      <c r="E10" s="431" t="s">
        <v>410</v>
      </c>
      <c r="F10" s="431" t="str">
        <f>'zestawienie 2022'!F7</f>
        <v>02-19-021-0003-1086/2</v>
      </c>
      <c r="G10" s="433" t="s">
        <v>427</v>
      </c>
      <c r="H10" s="434" t="s">
        <v>198</v>
      </c>
      <c r="I10" s="434">
        <v>12</v>
      </c>
      <c r="J10" s="389">
        <f>'zestawienie 2022'!I7</f>
        <v>0.34</v>
      </c>
      <c r="K10" s="389"/>
      <c r="L10" s="389">
        <f t="shared" si="0"/>
        <v>0.34</v>
      </c>
      <c r="M10" s="476" t="s">
        <v>467</v>
      </c>
    </row>
    <row r="11" spans="1:13" s="414" customFormat="1" x14ac:dyDescent="0.25">
      <c r="A11" s="424" t="s">
        <v>292</v>
      </c>
      <c r="B11" s="425" t="str">
        <f>'zestawienie 2022'!B8</f>
        <v>13-28-1-02-63     -ax   -00</v>
      </c>
      <c r="C11" s="426" t="s">
        <v>93</v>
      </c>
      <c r="D11" s="425">
        <f>'zestawienie 2022'!D8</f>
        <v>1.34</v>
      </c>
      <c r="E11" s="425" t="s">
        <v>411</v>
      </c>
      <c r="F11" s="425" t="str">
        <f>'zestawienie 2022'!F8</f>
        <v>02-21-072-0007-363</v>
      </c>
      <c r="G11" s="427" t="s">
        <v>427</v>
      </c>
      <c r="H11" s="428" t="s">
        <v>187</v>
      </c>
      <c r="I11" s="428">
        <v>51</v>
      </c>
      <c r="J11" s="420">
        <v>1.32</v>
      </c>
      <c r="K11" s="420">
        <v>0.24</v>
      </c>
      <c r="L11" s="420">
        <f t="shared" si="0"/>
        <v>1.08</v>
      </c>
      <c r="M11" s="479" t="s">
        <v>467</v>
      </c>
    </row>
    <row r="12" spans="1:13" x14ac:dyDescent="0.25">
      <c r="A12" s="421" t="s">
        <v>292</v>
      </c>
      <c r="B12" s="422" t="str">
        <f>'zestawienie 2022'!B9</f>
        <v>13-28-1-02-63    -l   -00</v>
      </c>
      <c r="C12" s="423" t="s">
        <v>93</v>
      </c>
      <c r="D12" s="422">
        <f>'zestawienie 2022'!D9</f>
        <v>0.15310000000000001</v>
      </c>
      <c r="E12" s="422" t="s">
        <v>411</v>
      </c>
      <c r="F12" s="422" t="str">
        <f>'zestawienie 2022'!F9</f>
        <v>02-21-072-0007-350/63</v>
      </c>
      <c r="G12" s="335" t="s">
        <v>427</v>
      </c>
      <c r="H12" s="336" t="s">
        <v>220</v>
      </c>
      <c r="I12" s="336">
        <v>58</v>
      </c>
      <c r="J12" s="337">
        <f>'zestawienie 2022'!I9</f>
        <v>0.15</v>
      </c>
      <c r="K12" s="337">
        <v>0.15</v>
      </c>
      <c r="L12" s="337">
        <f t="shared" si="0"/>
        <v>0</v>
      </c>
      <c r="M12" s="474" t="s">
        <v>467</v>
      </c>
    </row>
    <row r="13" spans="1:13" x14ac:dyDescent="0.25">
      <c r="A13" s="421" t="s">
        <v>292</v>
      </c>
      <c r="B13" s="422" t="str">
        <f>'zestawienie 2022'!B10</f>
        <v>13-28-1-02-63    -m   -00</v>
      </c>
      <c r="C13" s="423" t="str">
        <f>'zestawienie 2022'!C10</f>
        <v>R</v>
      </c>
      <c r="D13" s="422">
        <f>'zestawienie 2022'!D10</f>
        <v>0.15</v>
      </c>
      <c r="E13" s="422" t="s">
        <v>411</v>
      </c>
      <c r="F13" s="422" t="str">
        <f>'zestawienie 2022'!F10</f>
        <v>02-21-072-0007-350/63</v>
      </c>
      <c r="G13" s="335" t="s">
        <v>427</v>
      </c>
      <c r="H13" s="336" t="s">
        <v>220</v>
      </c>
      <c r="I13" s="336">
        <v>58</v>
      </c>
      <c r="J13" s="337">
        <f>'zestawienie 2022'!I10</f>
        <v>0.15</v>
      </c>
      <c r="K13" s="337">
        <v>0.02</v>
      </c>
      <c r="L13" s="337">
        <f t="shared" si="0"/>
        <v>0.13</v>
      </c>
      <c r="M13" s="474" t="s">
        <v>467</v>
      </c>
    </row>
    <row r="14" spans="1:13" x14ac:dyDescent="0.25">
      <c r="A14" s="421" t="s">
        <v>292</v>
      </c>
      <c r="B14" s="422" t="str">
        <f>'zestawienie 2022'!B11</f>
        <v>13-28-1-02-63    -n   -00</v>
      </c>
      <c r="C14" s="423" t="str">
        <f>'zestawienie 2022'!C11</f>
        <v>R</v>
      </c>
      <c r="D14" s="422">
        <f>'zestawienie 2022'!D11</f>
        <v>0.55000000000000004</v>
      </c>
      <c r="E14" s="422" t="s">
        <v>411</v>
      </c>
      <c r="F14" s="422" t="str">
        <f>'zestawienie 2022'!F11</f>
        <v>02-21-072-0007-350/63</v>
      </c>
      <c r="G14" s="335" t="s">
        <v>427</v>
      </c>
      <c r="H14" s="336" t="s">
        <v>220</v>
      </c>
      <c r="I14" s="336">
        <v>58</v>
      </c>
      <c r="J14" s="337">
        <f>'zestawienie 2022'!I11</f>
        <v>0.55000000000000004</v>
      </c>
      <c r="K14" s="337"/>
      <c r="L14" s="337">
        <f t="shared" si="0"/>
        <v>0.55000000000000004</v>
      </c>
      <c r="M14" s="474" t="s">
        <v>467</v>
      </c>
    </row>
    <row r="15" spans="1:13" x14ac:dyDescent="0.25">
      <c r="A15" s="421" t="s">
        <v>292</v>
      </c>
      <c r="B15" s="422" t="str">
        <f>'zestawienie 2022'!B12</f>
        <v>13-28-1-02-63    -o   -00</v>
      </c>
      <c r="C15" s="423" t="str">
        <f>'zestawienie 2022'!C12</f>
        <v>R</v>
      </c>
      <c r="D15" s="422">
        <f>'zestawienie 2022'!D12</f>
        <v>0.22</v>
      </c>
      <c r="E15" s="422" t="s">
        <v>411</v>
      </c>
      <c r="F15" s="422" t="str">
        <f>'zestawienie 2022'!F12</f>
        <v>02-21-072-0007-350/63</v>
      </c>
      <c r="G15" s="335" t="s">
        <v>427</v>
      </c>
      <c r="H15" s="336" t="s">
        <v>220</v>
      </c>
      <c r="I15" s="336">
        <v>58</v>
      </c>
      <c r="J15" s="337">
        <f>'zestawienie 2022'!I12</f>
        <v>0.22</v>
      </c>
      <c r="K15" s="337"/>
      <c r="L15" s="337">
        <f t="shared" si="0"/>
        <v>0.22</v>
      </c>
      <c r="M15" s="474" t="s">
        <v>467</v>
      </c>
    </row>
    <row r="16" spans="1:13" x14ac:dyDescent="0.25">
      <c r="A16" s="421" t="s">
        <v>292</v>
      </c>
      <c r="B16" s="422" t="str">
        <f>'zestawienie 2022'!B13</f>
        <v>13-28-1-02-63    -p   -00</v>
      </c>
      <c r="C16" s="423" t="str">
        <f>'zestawienie 2022'!C13</f>
        <v>R</v>
      </c>
      <c r="D16" s="422">
        <f>'zestawienie 2022'!D13</f>
        <v>0.12</v>
      </c>
      <c r="E16" s="422" t="s">
        <v>411</v>
      </c>
      <c r="F16" s="422" t="str">
        <f>'zestawienie 2022'!F13</f>
        <v>02-21-072-0007-350/63</v>
      </c>
      <c r="G16" s="335" t="s">
        <v>427</v>
      </c>
      <c r="H16" s="336" t="s">
        <v>220</v>
      </c>
      <c r="I16" s="336">
        <v>58</v>
      </c>
      <c r="J16" s="337">
        <f>'zestawienie 2022'!I13</f>
        <v>0.12</v>
      </c>
      <c r="K16" s="337"/>
      <c r="L16" s="337">
        <f t="shared" si="0"/>
        <v>0.12</v>
      </c>
      <c r="M16" s="474" t="s">
        <v>467</v>
      </c>
    </row>
    <row r="17" spans="1:13" s="334" customFormat="1" x14ac:dyDescent="0.25">
      <c r="A17" s="421" t="s">
        <v>292</v>
      </c>
      <c r="B17" s="422" t="str">
        <f>'zestawienie 2022'!B14</f>
        <v>13-28-1-02-63    -t   -01</v>
      </c>
      <c r="C17" s="423" t="str">
        <f>'zestawienie 2022'!C14</f>
        <v>Ps</v>
      </c>
      <c r="D17" s="422">
        <f>'zestawienie 2022'!D14</f>
        <v>3.29</v>
      </c>
      <c r="E17" s="422" t="s">
        <v>411</v>
      </c>
      <c r="F17" s="422" t="str">
        <f>'zestawienie 2022'!F14</f>
        <v>02-21-072-0007-344/63</v>
      </c>
      <c r="G17" s="335" t="s">
        <v>427</v>
      </c>
      <c r="H17" s="336" t="s">
        <v>268</v>
      </c>
      <c r="I17" s="336">
        <v>59</v>
      </c>
      <c r="J17" s="337">
        <v>0.92</v>
      </c>
      <c r="K17" s="337"/>
      <c r="L17" s="337">
        <f t="shared" si="0"/>
        <v>0.92</v>
      </c>
      <c r="M17" s="474" t="s">
        <v>467</v>
      </c>
    </row>
    <row r="18" spans="1:13" ht="15.75" thickBot="1" x14ac:dyDescent="0.3">
      <c r="A18" s="430" t="s">
        <v>292</v>
      </c>
      <c r="B18" s="431" t="str">
        <f>'zestawienie 2022'!B15</f>
        <v>13-28-1-02-75    -f   -00</v>
      </c>
      <c r="C18" s="432" t="s">
        <v>421</v>
      </c>
      <c r="D18" s="431">
        <f>'zestawienie 2022'!D15</f>
        <v>1.33</v>
      </c>
      <c r="E18" s="431" t="s">
        <v>411</v>
      </c>
      <c r="F18" s="431" t="str">
        <f>'zestawienie 2022'!F15</f>
        <v>02-21-072-0007-569/75</v>
      </c>
      <c r="G18" s="433" t="s">
        <v>427</v>
      </c>
      <c r="H18" s="434" t="s">
        <v>242</v>
      </c>
      <c r="I18" s="434">
        <v>14</v>
      </c>
      <c r="J18" s="389">
        <f>'zestawienie 2022'!I15</f>
        <v>1.27</v>
      </c>
      <c r="K18" s="389">
        <v>0.21</v>
      </c>
      <c r="L18" s="389">
        <f t="shared" si="0"/>
        <v>1.06</v>
      </c>
      <c r="M18" s="480" t="s">
        <v>467</v>
      </c>
    </row>
    <row r="19" spans="1:13" s="414" customFormat="1" x14ac:dyDescent="0.25">
      <c r="A19" s="424" t="s">
        <v>293</v>
      </c>
      <c r="B19" s="425" t="str">
        <f>'zestawienie 2022'!B16</f>
        <v>13-28-1-03-130   -i   -00</v>
      </c>
      <c r="C19" s="426" t="s">
        <v>93</v>
      </c>
      <c r="D19" s="425">
        <f>'zestawienie 2022'!D16</f>
        <v>1.88</v>
      </c>
      <c r="E19" s="425" t="s">
        <v>412</v>
      </c>
      <c r="F19" s="425" t="str">
        <f>'zestawienie 2022'!F16</f>
        <v>02-21-042-0006-361</v>
      </c>
      <c r="G19" s="427" t="s">
        <v>427</v>
      </c>
      <c r="H19" s="428" t="s">
        <v>234</v>
      </c>
      <c r="I19" s="428">
        <v>54</v>
      </c>
      <c r="J19" s="420">
        <f>'zestawienie 2022'!I16</f>
        <v>1.76</v>
      </c>
      <c r="K19" s="420">
        <v>0.31</v>
      </c>
      <c r="L19" s="420">
        <f t="shared" si="0"/>
        <v>1.45</v>
      </c>
      <c r="M19" s="479" t="s">
        <v>467</v>
      </c>
    </row>
    <row r="20" spans="1:13" s="390" customFormat="1" x14ac:dyDescent="0.25">
      <c r="A20" s="421" t="s">
        <v>293</v>
      </c>
      <c r="B20" s="422" t="s">
        <v>13</v>
      </c>
      <c r="C20" s="423" t="s">
        <v>93</v>
      </c>
      <c r="D20" s="411">
        <f>'zestawienie 2022'!D17</f>
        <v>7.24</v>
      </c>
      <c r="E20" s="435" t="s">
        <v>412</v>
      </c>
      <c r="F20" s="422" t="s">
        <v>104</v>
      </c>
      <c r="G20" s="335" t="s">
        <v>427</v>
      </c>
      <c r="H20" s="336" t="s">
        <v>449</v>
      </c>
      <c r="I20" s="336">
        <v>54</v>
      </c>
      <c r="J20" s="337">
        <v>0.96</v>
      </c>
      <c r="K20" s="337"/>
      <c r="L20" s="337">
        <f t="shared" si="0"/>
        <v>0.96</v>
      </c>
      <c r="M20" s="475" t="s">
        <v>467</v>
      </c>
    </row>
    <row r="21" spans="1:13" s="390" customFormat="1" x14ac:dyDescent="0.25">
      <c r="A21" s="421" t="str">
        <f>A20</f>
        <v>Witków</v>
      </c>
      <c r="B21" s="422" t="str">
        <f>B20</f>
        <v>13-28-1-03-137   -b   -00</v>
      </c>
      <c r="C21" s="423" t="str">
        <f>C20</f>
        <v>R</v>
      </c>
      <c r="D21" s="411">
        <f>D20</f>
        <v>7.24</v>
      </c>
      <c r="E21" s="435"/>
      <c r="F21" s="422" t="str">
        <f>F20</f>
        <v>02-21-042-0006-362</v>
      </c>
      <c r="G21" s="335" t="s">
        <v>427</v>
      </c>
      <c r="H21" s="336" t="s">
        <v>450</v>
      </c>
      <c r="I21" s="336">
        <v>54</v>
      </c>
      <c r="J21" s="337">
        <v>0.61</v>
      </c>
      <c r="K21" s="337"/>
      <c r="L21" s="337">
        <f t="shared" si="0"/>
        <v>0.61</v>
      </c>
      <c r="M21" s="475" t="s">
        <v>467</v>
      </c>
    </row>
    <row r="22" spans="1:13" s="405" customFormat="1" x14ac:dyDescent="0.25">
      <c r="A22" s="421" t="s">
        <v>293</v>
      </c>
      <c r="B22" s="422" t="str">
        <f>'zestawienie 2022'!B17</f>
        <v>13-28-1-03-137   -b   -00</v>
      </c>
      <c r="C22" s="423" t="s">
        <v>93</v>
      </c>
      <c r="D22" s="411">
        <v>7.24</v>
      </c>
      <c r="E22" s="435" t="s">
        <v>412</v>
      </c>
      <c r="F22" s="422" t="str">
        <f>'zestawienie 2022'!F17</f>
        <v>02-21-042-0006-362</v>
      </c>
      <c r="G22" s="335" t="s">
        <v>427</v>
      </c>
      <c r="H22" s="336" t="s">
        <v>189</v>
      </c>
      <c r="I22" s="336">
        <v>54</v>
      </c>
      <c r="J22" s="337">
        <v>4.68</v>
      </c>
      <c r="K22" s="337">
        <v>0.62</v>
      </c>
      <c r="L22" s="337">
        <f t="shared" si="0"/>
        <v>4.0599999999999996</v>
      </c>
      <c r="M22" s="475" t="s">
        <v>467</v>
      </c>
    </row>
    <row r="23" spans="1:13" s="414" customFormat="1" x14ac:dyDescent="0.25">
      <c r="A23" s="421" t="s">
        <v>293</v>
      </c>
      <c r="B23" s="436" t="str">
        <f>'zestawienie 2022'!B18</f>
        <v>13-28-1-03-137   -g   -00</v>
      </c>
      <c r="C23" s="423" t="s">
        <v>421</v>
      </c>
      <c r="D23" s="422">
        <f>'zestawienie 2022'!D18</f>
        <v>0.49</v>
      </c>
      <c r="E23" s="422" t="s">
        <v>412</v>
      </c>
      <c r="F23" s="422" t="str">
        <f>'zestawienie 2022'!F18</f>
        <v>02-21-042-0006-362</v>
      </c>
      <c r="G23" s="335" t="s">
        <v>427</v>
      </c>
      <c r="H23" s="336" t="s">
        <v>189</v>
      </c>
      <c r="I23" s="336">
        <v>54</v>
      </c>
      <c r="J23" s="337">
        <v>0.48</v>
      </c>
      <c r="K23" s="337"/>
      <c r="L23" s="337">
        <f t="shared" si="0"/>
        <v>0.48</v>
      </c>
      <c r="M23" s="475" t="s">
        <v>467</v>
      </c>
    </row>
    <row r="24" spans="1:13" s="403" customFormat="1" x14ac:dyDescent="0.25">
      <c r="A24" s="421" t="s">
        <v>293</v>
      </c>
      <c r="B24" s="422" t="str">
        <f>'zestawienie 2022'!B19</f>
        <v>13-28-1-03-143   -a   -00</v>
      </c>
      <c r="C24" s="423" t="s">
        <v>421</v>
      </c>
      <c r="D24" s="422">
        <f>'zestawienie 2022'!D19</f>
        <v>3.68</v>
      </c>
      <c r="E24" s="422" t="s">
        <v>411</v>
      </c>
      <c r="F24" s="422" t="str">
        <f>'zestawienie 2022'!F19</f>
        <v>02-21-072-0004-117/143</v>
      </c>
      <c r="G24" s="335" t="s">
        <v>427</v>
      </c>
      <c r="H24" s="336" t="s">
        <v>173</v>
      </c>
      <c r="I24" s="336">
        <v>42</v>
      </c>
      <c r="J24" s="337">
        <f>'zestawienie 2022'!I19</f>
        <v>2.08</v>
      </c>
      <c r="K24" s="337">
        <v>0.33</v>
      </c>
      <c r="L24" s="337">
        <f t="shared" si="0"/>
        <v>1.75</v>
      </c>
      <c r="M24" s="474" t="s">
        <v>467</v>
      </c>
    </row>
    <row r="25" spans="1:13" s="334" customFormat="1" x14ac:dyDescent="0.25">
      <c r="A25" s="421" t="s">
        <v>293</v>
      </c>
      <c r="B25" s="436" t="str">
        <f>'zestawienie 2022'!B20</f>
        <v>13-28-1-03-98    -g   -00</v>
      </c>
      <c r="C25" s="423" t="s">
        <v>93</v>
      </c>
      <c r="D25" s="422">
        <f>'zestawienie 2022'!D20</f>
        <v>2.12</v>
      </c>
      <c r="E25" s="422" t="s">
        <v>411</v>
      </c>
      <c r="F25" s="422" t="str">
        <f>'zestawienie 2022'!F20</f>
        <v>02-21-072-0006-213</v>
      </c>
      <c r="G25" s="335" t="s">
        <v>427</v>
      </c>
      <c r="H25" s="336" t="s">
        <v>342</v>
      </c>
      <c r="I25" s="336">
        <v>19</v>
      </c>
      <c r="J25" s="337">
        <f>'zestawienie 2022'!I20</f>
        <v>2.12</v>
      </c>
      <c r="K25" s="337">
        <v>0.32</v>
      </c>
      <c r="L25" s="337">
        <f t="shared" si="0"/>
        <v>1.8</v>
      </c>
      <c r="M25" s="475" t="s">
        <v>467</v>
      </c>
    </row>
    <row r="26" spans="1:13" s="334" customFormat="1" ht="15.75" thickBot="1" x14ac:dyDescent="0.3">
      <c r="A26" s="430" t="s">
        <v>293</v>
      </c>
      <c r="B26" s="431" t="s">
        <v>394</v>
      </c>
      <c r="C26" s="432" t="s">
        <v>94</v>
      </c>
      <c r="D26" s="431">
        <v>1.62</v>
      </c>
      <c r="E26" s="431" t="s">
        <v>411</v>
      </c>
      <c r="F26" s="431" t="s">
        <v>305</v>
      </c>
      <c r="G26" s="433" t="s">
        <v>427</v>
      </c>
      <c r="H26" s="434" t="s">
        <v>395</v>
      </c>
      <c r="I26" s="434">
        <v>33</v>
      </c>
      <c r="J26" s="389">
        <v>0.85</v>
      </c>
      <c r="K26" s="389"/>
      <c r="L26" s="389">
        <f t="shared" si="0"/>
        <v>0.85</v>
      </c>
      <c r="M26" s="476" t="s">
        <v>467</v>
      </c>
    </row>
    <row r="27" spans="1:13" x14ac:dyDescent="0.25">
      <c r="A27" s="424" t="s">
        <v>372</v>
      </c>
      <c r="B27" s="425" t="str">
        <f>'zestawienie 2022'!B21</f>
        <v>13-28-1-05-215   -m  -00</v>
      </c>
      <c r="C27" s="426" t="s">
        <v>94</v>
      </c>
      <c r="D27" s="425">
        <f>'zestawienie 2022'!D21</f>
        <v>0.97</v>
      </c>
      <c r="E27" s="425" t="s">
        <v>416</v>
      </c>
      <c r="F27" s="425" t="str">
        <f>'zestawienie 2022'!F21</f>
        <v>02-21-021-0001-184</v>
      </c>
      <c r="G27" s="427" t="s">
        <v>427</v>
      </c>
      <c r="H27" s="428" t="s">
        <v>350</v>
      </c>
      <c r="I27" s="428">
        <v>22</v>
      </c>
      <c r="J27" s="420">
        <f>'zestawienie 2022'!I21</f>
        <v>0.9</v>
      </c>
      <c r="K27" s="420">
        <v>0.03</v>
      </c>
      <c r="L27" s="420">
        <f t="shared" si="0"/>
        <v>0.87</v>
      </c>
      <c r="M27" s="481" t="s">
        <v>467</v>
      </c>
    </row>
    <row r="28" spans="1:13" s="332" customFormat="1" x14ac:dyDescent="0.25">
      <c r="A28" s="421" t="s">
        <v>372</v>
      </c>
      <c r="B28" s="422" t="s">
        <v>434</v>
      </c>
      <c r="C28" s="423" t="s">
        <v>94</v>
      </c>
      <c r="D28" s="422">
        <v>0.14000000000000001</v>
      </c>
      <c r="E28" s="422" t="s">
        <v>416</v>
      </c>
      <c r="F28" s="422" t="s">
        <v>310</v>
      </c>
      <c r="G28" s="335" t="s">
        <v>427</v>
      </c>
      <c r="H28" s="336" t="s">
        <v>350</v>
      </c>
      <c r="I28" s="336">
        <v>22</v>
      </c>
      <c r="J28" s="337">
        <v>0.04</v>
      </c>
      <c r="K28" s="337"/>
      <c r="L28" s="337">
        <f t="shared" si="0"/>
        <v>0.04</v>
      </c>
      <c r="M28" s="474" t="s">
        <v>467</v>
      </c>
    </row>
    <row r="29" spans="1:13" x14ac:dyDescent="0.25">
      <c r="A29" s="421" t="s">
        <v>372</v>
      </c>
      <c r="B29" s="422" t="str">
        <f>'zestawienie 2022'!B22</f>
        <v>13-28-1-05-215   -o  -00</v>
      </c>
      <c r="C29" s="423" t="s">
        <v>94</v>
      </c>
      <c r="D29" s="422">
        <f>'zestawienie 2022'!D22</f>
        <v>0.32</v>
      </c>
      <c r="E29" s="422" t="s">
        <v>416</v>
      </c>
      <c r="F29" s="422" t="str">
        <f>'zestawienie 2022'!F22</f>
        <v>02-21-021-0001-184</v>
      </c>
      <c r="G29" s="335" t="s">
        <v>427</v>
      </c>
      <c r="H29" s="336" t="s">
        <v>350</v>
      </c>
      <c r="I29" s="336">
        <v>22</v>
      </c>
      <c r="J29" s="337">
        <f>'zestawienie 2022'!I22</f>
        <v>0.23</v>
      </c>
      <c r="K29" s="337">
        <v>0.13</v>
      </c>
      <c r="L29" s="337">
        <f t="shared" si="0"/>
        <v>0.1</v>
      </c>
      <c r="M29" s="474" t="s">
        <v>467</v>
      </c>
    </row>
    <row r="30" spans="1:13" x14ac:dyDescent="0.25">
      <c r="A30" s="421" t="s">
        <v>372</v>
      </c>
      <c r="B30" s="422" t="str">
        <f>'zestawienie 2022'!B23</f>
        <v>13-28-1-05-215   -p  -00</v>
      </c>
      <c r="C30" s="423" t="s">
        <v>94</v>
      </c>
      <c r="D30" s="422">
        <f>'zestawienie 2022'!D23</f>
        <v>0.08</v>
      </c>
      <c r="E30" s="422" t="s">
        <v>416</v>
      </c>
      <c r="F30" s="422" t="str">
        <f>'zestawienie 2022'!F23</f>
        <v>02-21-021-0001-184</v>
      </c>
      <c r="G30" s="335" t="s">
        <v>427</v>
      </c>
      <c r="H30" s="336" t="s">
        <v>350</v>
      </c>
      <c r="I30" s="336">
        <v>22</v>
      </c>
      <c r="J30" s="337">
        <f>'zestawienie 2022'!I23</f>
        <v>0.08</v>
      </c>
      <c r="K30" s="337"/>
      <c r="L30" s="337">
        <f t="shared" si="0"/>
        <v>0.08</v>
      </c>
      <c r="M30" s="474" t="s">
        <v>467</v>
      </c>
    </row>
    <row r="31" spans="1:13" x14ac:dyDescent="0.25">
      <c r="A31" s="421" t="s">
        <v>372</v>
      </c>
      <c r="B31" s="422" t="str">
        <f>'zestawienie 2022'!B24</f>
        <v>13-28-1-05-215   -r  -00</v>
      </c>
      <c r="C31" s="423" t="s">
        <v>421</v>
      </c>
      <c r="D31" s="422">
        <f>'zestawienie 2022'!D24</f>
        <v>0.05</v>
      </c>
      <c r="E31" s="422" t="s">
        <v>416</v>
      </c>
      <c r="F31" s="422" t="str">
        <f>'zestawienie 2022'!F24</f>
        <v>02-21-021-0001-184</v>
      </c>
      <c r="G31" s="335" t="s">
        <v>427</v>
      </c>
      <c r="H31" s="336" t="s">
        <v>350</v>
      </c>
      <c r="I31" s="336">
        <v>22</v>
      </c>
      <c r="J31" s="337">
        <f>0.04</f>
        <v>0.04</v>
      </c>
      <c r="K31" s="337"/>
      <c r="L31" s="337">
        <f t="shared" si="0"/>
        <v>0.04</v>
      </c>
      <c r="M31" s="474" t="s">
        <v>467</v>
      </c>
    </row>
    <row r="32" spans="1:13" s="390" customFormat="1" x14ac:dyDescent="0.25">
      <c r="A32" s="421" t="s">
        <v>372</v>
      </c>
      <c r="B32" s="422" t="str">
        <f>'zestawienie 2022'!B25</f>
        <v>13-28-1-05-263   -i   -00</v>
      </c>
      <c r="C32" s="423" t="s">
        <v>94</v>
      </c>
      <c r="D32" s="422">
        <f>'zestawienie 2022'!D25</f>
        <v>1.01</v>
      </c>
      <c r="E32" s="422" t="s">
        <v>413</v>
      </c>
      <c r="F32" s="422" t="str">
        <f>'zestawienie 2022'!F25</f>
        <v>02-21-065-0006-349</v>
      </c>
      <c r="G32" s="335" t="s">
        <v>428</v>
      </c>
      <c r="H32" s="336" t="s">
        <v>398</v>
      </c>
      <c r="I32" s="336">
        <v>52</v>
      </c>
      <c r="J32" s="337">
        <f>0.99-J33</f>
        <v>0.52</v>
      </c>
      <c r="K32" s="337"/>
      <c r="L32" s="337">
        <f t="shared" si="0"/>
        <v>0.52</v>
      </c>
      <c r="M32" s="475" t="s">
        <v>467</v>
      </c>
    </row>
    <row r="33" spans="1:13" s="390" customFormat="1" ht="15.75" thickBot="1" x14ac:dyDescent="0.3">
      <c r="A33" s="430" t="s">
        <v>372</v>
      </c>
      <c r="B33" s="431" t="s">
        <v>383</v>
      </c>
      <c r="C33" s="432" t="s">
        <v>421</v>
      </c>
      <c r="D33" s="431">
        <v>0.53</v>
      </c>
      <c r="E33" s="431" t="s">
        <v>413</v>
      </c>
      <c r="F33" s="431" t="str">
        <f>F32</f>
        <v>02-21-065-0006-349</v>
      </c>
      <c r="G33" s="433" t="s">
        <v>428</v>
      </c>
      <c r="H33" s="434" t="s">
        <v>398</v>
      </c>
      <c r="I33" s="434">
        <v>52</v>
      </c>
      <c r="J33" s="389">
        <f>0.53 -(0.04+0.02)</f>
        <v>0.47000000000000003</v>
      </c>
      <c r="K33" s="389"/>
      <c r="L33" s="389">
        <f t="shared" si="0"/>
        <v>0.47000000000000003</v>
      </c>
      <c r="M33" s="476" t="s">
        <v>467</v>
      </c>
    </row>
    <row r="34" spans="1:13" s="403" customFormat="1" x14ac:dyDescent="0.25">
      <c r="A34" s="424" t="s">
        <v>294</v>
      </c>
      <c r="B34" s="425" t="str">
        <f>'zestawienie 2022'!B27</f>
        <v>13-28-1-06-276   -b   -00</v>
      </c>
      <c r="C34" s="426" t="s">
        <v>94</v>
      </c>
      <c r="D34" s="425">
        <f>'zestawienie 2022'!D27</f>
        <v>1.07</v>
      </c>
      <c r="E34" s="425" t="s">
        <v>414</v>
      </c>
      <c r="F34" s="425" t="str">
        <f>'zestawienie 2022'!F27</f>
        <v>02-65-011-0041-45/3</v>
      </c>
      <c r="G34" s="427" t="s">
        <v>427</v>
      </c>
      <c r="H34" s="428" t="s">
        <v>175</v>
      </c>
      <c r="I34" s="428">
        <v>47</v>
      </c>
      <c r="J34" s="420">
        <f>'zestawienie 2022'!I27</f>
        <v>0.98</v>
      </c>
      <c r="K34" s="420"/>
      <c r="L34" s="420">
        <f t="shared" si="0"/>
        <v>0.98</v>
      </c>
      <c r="M34" s="481" t="s">
        <v>467</v>
      </c>
    </row>
    <row r="35" spans="1:13" s="403" customFormat="1" x14ac:dyDescent="0.25">
      <c r="A35" s="421" t="s">
        <v>294</v>
      </c>
      <c r="B35" s="422" t="str">
        <f>'zestawienie 2022'!B28</f>
        <v>13-28-1-06-276   -c   -00</v>
      </c>
      <c r="C35" s="423" t="s">
        <v>93</v>
      </c>
      <c r="D35" s="422">
        <f>'zestawienie 2022'!D28</f>
        <v>0.96</v>
      </c>
      <c r="E35" s="422" t="s">
        <v>414</v>
      </c>
      <c r="F35" s="422" t="str">
        <f>'zestawienie 2022'!F28</f>
        <v>02-65-011-0041-45/3</v>
      </c>
      <c r="G35" s="335" t="s">
        <v>427</v>
      </c>
      <c r="H35" s="336" t="s">
        <v>175</v>
      </c>
      <c r="I35" s="336">
        <v>47</v>
      </c>
      <c r="J35" s="337">
        <f>'zestawienie 2022'!I28</f>
        <v>0.85</v>
      </c>
      <c r="K35" s="337">
        <v>0.3</v>
      </c>
      <c r="L35" s="337">
        <f t="shared" si="0"/>
        <v>0.55000000000000004</v>
      </c>
      <c r="M35" s="474" t="s">
        <v>467</v>
      </c>
    </row>
    <row r="36" spans="1:13" s="403" customFormat="1" x14ac:dyDescent="0.25">
      <c r="A36" s="421" t="s">
        <v>294</v>
      </c>
      <c r="B36" s="422" t="str">
        <f>'zestawienie 2022'!B29</f>
        <v>13-28-1-06-276   -i   -00</v>
      </c>
      <c r="C36" s="423" t="s">
        <v>421</v>
      </c>
      <c r="D36" s="422">
        <f>'zestawienie 2022'!D29</f>
        <v>0.38</v>
      </c>
      <c r="E36" s="422" t="s">
        <v>414</v>
      </c>
      <c r="F36" s="422" t="str">
        <f>'zestawienie 2022'!F29</f>
        <v>02-65-011-0041-45/3</v>
      </c>
      <c r="G36" s="335" t="s">
        <v>427</v>
      </c>
      <c r="H36" s="336" t="s">
        <v>352</v>
      </c>
      <c r="I36" s="336">
        <v>24</v>
      </c>
      <c r="J36" s="337">
        <f>'zestawienie 2022'!I29</f>
        <v>0.43</v>
      </c>
      <c r="K36" s="337"/>
      <c r="L36" s="337">
        <f t="shared" si="0"/>
        <v>0.43</v>
      </c>
      <c r="M36" s="474" t="s">
        <v>467</v>
      </c>
    </row>
    <row r="37" spans="1:13" s="403" customFormat="1" x14ac:dyDescent="0.25">
      <c r="A37" s="421" t="s">
        <v>294</v>
      </c>
      <c r="B37" s="422" t="str">
        <f>'zestawienie 2022'!B30</f>
        <v>13-28-1-06-276   -j   -00</v>
      </c>
      <c r="C37" s="423" t="s">
        <v>421</v>
      </c>
      <c r="D37" s="422">
        <f>'zestawienie 2022'!D30</f>
        <v>0.28000000000000003</v>
      </c>
      <c r="E37" s="422" t="s">
        <v>414</v>
      </c>
      <c r="F37" s="422" t="str">
        <f>'zestawienie 2022'!F30</f>
        <v>02-65-011-0041-45/3</v>
      </c>
      <c r="G37" s="335" t="s">
        <v>427</v>
      </c>
      <c r="H37" s="336" t="s">
        <v>352</v>
      </c>
      <c r="I37" s="336">
        <v>24</v>
      </c>
      <c r="J37" s="337">
        <f>'zestawienie 2022'!I30</f>
        <v>0.28000000000000003</v>
      </c>
      <c r="K37" s="337"/>
      <c r="L37" s="337">
        <f t="shared" si="0"/>
        <v>0.28000000000000003</v>
      </c>
      <c r="M37" s="474" t="s">
        <v>467</v>
      </c>
    </row>
    <row r="38" spans="1:13" s="403" customFormat="1" x14ac:dyDescent="0.25">
      <c r="A38" s="421" t="s">
        <v>294</v>
      </c>
      <c r="B38" s="422" t="str">
        <f>'zestawienie 2022'!B31</f>
        <v>13-28-1-06-282   -n   -00</v>
      </c>
      <c r="C38" s="423" t="s">
        <v>93</v>
      </c>
      <c r="D38" s="422">
        <f>'zestawienie 2022'!D31</f>
        <v>0.30180000000000001</v>
      </c>
      <c r="E38" s="422" t="s">
        <v>414</v>
      </c>
      <c r="F38" s="422" t="str">
        <f>'zestawienie 2022'!F31</f>
        <v>02-65-011-0042-27</v>
      </c>
      <c r="G38" s="335" t="s">
        <v>428</v>
      </c>
      <c r="H38" s="336" t="s">
        <v>355</v>
      </c>
      <c r="I38" s="336">
        <v>25</v>
      </c>
      <c r="J38" s="337">
        <f>'zestawienie 2022'!I31</f>
        <v>0.28999999999999998</v>
      </c>
      <c r="K38" s="337">
        <v>0.18</v>
      </c>
      <c r="L38" s="337">
        <f t="shared" si="0"/>
        <v>0.10999999999999999</v>
      </c>
      <c r="M38" s="474" t="s">
        <v>467</v>
      </c>
    </row>
    <row r="39" spans="1:13" s="403" customFormat="1" x14ac:dyDescent="0.25">
      <c r="A39" s="421" t="s">
        <v>294</v>
      </c>
      <c r="B39" s="422" t="str">
        <f>'zestawienie 2022'!B32</f>
        <v>13-28-1-06-282   -t   -00</v>
      </c>
      <c r="C39" s="423" t="s">
        <v>94</v>
      </c>
      <c r="D39" s="422">
        <f>'zestawienie 2022'!D32</f>
        <v>0.20760000000000001</v>
      </c>
      <c r="E39" s="422" t="s">
        <v>414</v>
      </c>
      <c r="F39" s="422" t="str">
        <f>'zestawienie 2022'!F32</f>
        <v>02-65-011-0042-27</v>
      </c>
      <c r="G39" s="335" t="s">
        <v>428</v>
      </c>
      <c r="H39" s="336" t="s">
        <v>355</v>
      </c>
      <c r="I39" s="336">
        <v>25</v>
      </c>
      <c r="J39" s="337">
        <f>'zestawienie 2022'!I32</f>
        <v>0.2</v>
      </c>
      <c r="K39" s="337"/>
      <c r="L39" s="337">
        <f t="shared" si="0"/>
        <v>0.2</v>
      </c>
      <c r="M39" s="474" t="s">
        <v>467</v>
      </c>
    </row>
    <row r="40" spans="1:13" s="403" customFormat="1" x14ac:dyDescent="0.25">
      <c r="A40" s="421" t="s">
        <v>294</v>
      </c>
      <c r="B40" s="422" t="str">
        <f>'zestawienie 2022'!B33</f>
        <v>13-28-1-06-282   -o   -00</v>
      </c>
      <c r="C40" s="423" t="s">
        <v>94</v>
      </c>
      <c r="D40" s="422">
        <f>'zestawienie 2022'!D33</f>
        <v>0.60919999999999996</v>
      </c>
      <c r="E40" s="422" t="s">
        <v>414</v>
      </c>
      <c r="F40" s="422" t="str">
        <f>'zestawienie 2022'!F33</f>
        <v>02-65-011-0042-27</v>
      </c>
      <c r="G40" s="335" t="s">
        <v>428</v>
      </c>
      <c r="H40" s="336" t="s">
        <v>355</v>
      </c>
      <c r="I40" s="336">
        <v>25</v>
      </c>
      <c r="J40" s="337">
        <f>'zestawienie 2022'!I33</f>
        <v>0.57999999999999996</v>
      </c>
      <c r="K40" s="337"/>
      <c r="L40" s="337">
        <f t="shared" si="0"/>
        <v>0.57999999999999996</v>
      </c>
      <c r="M40" s="474" t="s">
        <v>467</v>
      </c>
    </row>
    <row r="41" spans="1:13" s="334" customFormat="1" x14ac:dyDescent="0.25">
      <c r="A41" s="421" t="s">
        <v>294</v>
      </c>
      <c r="B41" s="422" t="str">
        <f>'zestawienie 2022'!B34</f>
        <v>13-28-1-06-282   -p   -00</v>
      </c>
      <c r="C41" s="423" t="s">
        <v>421</v>
      </c>
      <c r="D41" s="422">
        <f>'zestawienie 2022'!D34</f>
        <v>0.57769999999999999</v>
      </c>
      <c r="E41" s="422" t="s">
        <v>414</v>
      </c>
      <c r="F41" s="422" t="str">
        <f>'zestawienie 2022'!F34</f>
        <v>02-65-011-0042-27</v>
      </c>
      <c r="G41" s="335" t="s">
        <v>428</v>
      </c>
      <c r="H41" s="336" t="s">
        <v>203</v>
      </c>
      <c r="I41" s="336">
        <v>10</v>
      </c>
      <c r="J41" s="337">
        <f>'zestawienie 2022'!I34</f>
        <v>0.55000000000000004</v>
      </c>
      <c r="K41" s="337"/>
      <c r="L41" s="337">
        <f t="shared" si="0"/>
        <v>0.55000000000000004</v>
      </c>
      <c r="M41" s="474" t="s">
        <v>467</v>
      </c>
    </row>
    <row r="42" spans="1:13" s="334" customFormat="1" x14ac:dyDescent="0.25">
      <c r="A42" s="421" t="s">
        <v>294</v>
      </c>
      <c r="B42" s="422" t="str">
        <f>'zestawienie 2022'!B35</f>
        <v>13-28-1-06-282   -r   -00</v>
      </c>
      <c r="C42" s="423" t="s">
        <v>93</v>
      </c>
      <c r="D42" s="422">
        <f>'zestawienie 2022'!D35</f>
        <v>0.30580000000000002</v>
      </c>
      <c r="E42" s="422" t="s">
        <v>414</v>
      </c>
      <c r="F42" s="422" t="str">
        <f>'zestawienie 2022'!F35</f>
        <v>02-65-011-0042-27</v>
      </c>
      <c r="G42" s="335" t="s">
        <v>428</v>
      </c>
      <c r="H42" s="336" t="s">
        <v>203</v>
      </c>
      <c r="I42" s="336">
        <v>10</v>
      </c>
      <c r="J42" s="337">
        <f>'zestawienie 2022'!I35</f>
        <v>0.3</v>
      </c>
      <c r="K42" s="337"/>
      <c r="L42" s="337">
        <f t="shared" si="0"/>
        <v>0.3</v>
      </c>
      <c r="M42" s="474" t="s">
        <v>467</v>
      </c>
    </row>
    <row r="43" spans="1:13" s="414" customFormat="1" x14ac:dyDescent="0.25">
      <c r="A43" s="421" t="s">
        <v>294</v>
      </c>
      <c r="B43" s="422" t="str">
        <f>'zestawienie 2022'!B36</f>
        <v>13-28-1-06-317   -i   -00</v>
      </c>
      <c r="C43" s="423" t="s">
        <v>93</v>
      </c>
      <c r="D43" s="422">
        <f>'zestawienie 2022'!D36</f>
        <v>1.1200000000000001</v>
      </c>
      <c r="E43" s="422" t="s">
        <v>417</v>
      </c>
      <c r="F43" s="422" t="str">
        <f>'zestawienie 2022'!F36</f>
        <v>02-21-011-0006-19</v>
      </c>
      <c r="G43" s="335" t="s">
        <v>428</v>
      </c>
      <c r="H43" s="336" t="s">
        <v>264</v>
      </c>
      <c r="I43" s="336">
        <v>50</v>
      </c>
      <c r="J43" s="337">
        <v>1.1200000000000001</v>
      </c>
      <c r="K43" s="337"/>
      <c r="L43" s="337">
        <f t="shared" si="0"/>
        <v>1.1200000000000001</v>
      </c>
      <c r="M43" s="543" t="str">
        <f>M85</f>
        <v>01.08-30.09</v>
      </c>
    </row>
    <row r="44" spans="1:13" s="418" customFormat="1" x14ac:dyDescent="0.25">
      <c r="A44" s="437" t="s">
        <v>294</v>
      </c>
      <c r="B44" s="411" t="str">
        <f>'zestawienie 2022'!B37</f>
        <v>13-28-1-06-317   -j   -00</v>
      </c>
      <c r="C44" s="438" t="s">
        <v>421</v>
      </c>
      <c r="D44" s="411">
        <f>'zestawienie 2022'!D37</f>
        <v>0.64</v>
      </c>
      <c r="E44" s="411" t="s">
        <v>417</v>
      </c>
      <c r="F44" s="411" t="str">
        <f>'zestawienie 2022'!F37</f>
        <v>02-21-011-0006-19</v>
      </c>
      <c r="G44" s="412" t="s">
        <v>428</v>
      </c>
      <c r="H44" s="416" t="s">
        <v>264</v>
      </c>
      <c r="I44" s="470">
        <v>50</v>
      </c>
      <c r="J44" s="338">
        <f>'zestawienie 2022'!I37</f>
        <v>0.64</v>
      </c>
      <c r="K44" s="338"/>
      <c r="L44" s="337">
        <f t="shared" si="0"/>
        <v>0.64</v>
      </c>
      <c r="M44" s="544" t="str">
        <f>M85</f>
        <v>01.08-30.09</v>
      </c>
    </row>
    <row r="45" spans="1:13" s="414" customFormat="1" x14ac:dyDescent="0.25">
      <c r="A45" s="421" t="s">
        <v>294</v>
      </c>
      <c r="B45" s="422" t="str">
        <f>'zestawienie 2022'!B38</f>
        <v>13-28-1-06-317   -k   -00</v>
      </c>
      <c r="C45" s="423" t="s">
        <v>421</v>
      </c>
      <c r="D45" s="422">
        <f>'zestawienie 2022'!D38</f>
        <v>0.73</v>
      </c>
      <c r="E45" s="422" t="s">
        <v>417</v>
      </c>
      <c r="F45" s="422" t="str">
        <f>'zestawienie 2022'!F38</f>
        <v>02-21-011-0006-19</v>
      </c>
      <c r="G45" s="335" t="s">
        <v>428</v>
      </c>
      <c r="H45" s="336" t="s">
        <v>264</v>
      </c>
      <c r="I45" s="336">
        <v>50</v>
      </c>
      <c r="J45" s="337">
        <v>0.7</v>
      </c>
      <c r="K45" s="337">
        <v>0.4</v>
      </c>
      <c r="L45" s="337">
        <f t="shared" si="0"/>
        <v>0.29999999999999993</v>
      </c>
      <c r="M45" s="543" t="str">
        <f>M85</f>
        <v>01.08-30.09</v>
      </c>
    </row>
    <row r="46" spans="1:13" x14ac:dyDescent="0.25">
      <c r="A46" s="421" t="s">
        <v>294</v>
      </c>
      <c r="B46" s="422" t="str">
        <f>'zestawienie 2022'!B39</f>
        <v>13-28-1-06-303   -b   -00</v>
      </c>
      <c r="C46" s="423" t="s">
        <v>94</v>
      </c>
      <c r="D46" s="422">
        <f>'zestawienie 2022'!D39</f>
        <v>4.0599999999999996</v>
      </c>
      <c r="E46" s="422" t="s">
        <v>417</v>
      </c>
      <c r="F46" s="422" t="str">
        <f>'zestawienie 2022'!F39</f>
        <v>02-21-011-0006-9</v>
      </c>
      <c r="G46" s="335" t="s">
        <v>428</v>
      </c>
      <c r="H46" s="336" t="s">
        <v>227</v>
      </c>
      <c r="I46" s="336">
        <v>16</v>
      </c>
      <c r="J46" s="337">
        <v>1.94</v>
      </c>
      <c r="K46" s="337">
        <v>0.28000000000000003</v>
      </c>
      <c r="L46" s="337">
        <f t="shared" si="0"/>
        <v>1.66</v>
      </c>
      <c r="M46" s="474" t="s">
        <v>467</v>
      </c>
    </row>
    <row r="47" spans="1:13" x14ac:dyDescent="0.25">
      <c r="A47" s="421" t="s">
        <v>294</v>
      </c>
      <c r="B47" s="422" t="str">
        <f>'zestawienie 2022'!B40</f>
        <v>13-28-1-06-303   -c   -00</v>
      </c>
      <c r="C47" s="423" t="s">
        <v>93</v>
      </c>
      <c r="D47" s="422">
        <f>'zestawienie 2022'!D40</f>
        <v>0.75</v>
      </c>
      <c r="E47" s="422" t="s">
        <v>417</v>
      </c>
      <c r="F47" s="422" t="str">
        <f>'zestawienie 2022'!F40</f>
        <v>02-21-011-0006-9</v>
      </c>
      <c r="G47" s="335" t="s">
        <v>428</v>
      </c>
      <c r="H47" s="336" t="s">
        <v>227</v>
      </c>
      <c r="I47" s="336">
        <v>16</v>
      </c>
      <c r="J47" s="337">
        <f>'zestawienie 2022'!I40</f>
        <v>0.7</v>
      </c>
      <c r="K47" s="337"/>
      <c r="L47" s="337">
        <f t="shared" si="0"/>
        <v>0.7</v>
      </c>
      <c r="M47" s="474" t="s">
        <v>467</v>
      </c>
    </row>
    <row r="48" spans="1:13" ht="15.75" thickBot="1" x14ac:dyDescent="0.3">
      <c r="A48" s="430" t="s">
        <v>294</v>
      </c>
      <c r="B48" s="431" t="str">
        <f>'zestawienie 2022'!B41</f>
        <v>13-28-1-06-303   -d   -00</v>
      </c>
      <c r="C48" s="432" t="s">
        <v>93</v>
      </c>
      <c r="D48" s="431">
        <f>'zestawienie 2022'!D41</f>
        <v>0.21</v>
      </c>
      <c r="E48" s="431" t="s">
        <v>417</v>
      </c>
      <c r="F48" s="431" t="str">
        <f>'zestawienie 2022'!F41</f>
        <v>02-21-011-0006-9</v>
      </c>
      <c r="G48" s="433" t="s">
        <v>428</v>
      </c>
      <c r="H48" s="434" t="s">
        <v>227</v>
      </c>
      <c r="I48" s="434">
        <v>16</v>
      </c>
      <c r="J48" s="389">
        <f>'zestawienie 2022'!I41</f>
        <v>0.18</v>
      </c>
      <c r="K48" s="389"/>
      <c r="L48" s="389">
        <f t="shared" si="0"/>
        <v>0.18</v>
      </c>
      <c r="M48" s="480" t="s">
        <v>467</v>
      </c>
    </row>
    <row r="49" spans="1:13" s="334" customFormat="1" x14ac:dyDescent="0.25">
      <c r="A49" s="424" t="s">
        <v>295</v>
      </c>
      <c r="B49" s="425" t="str">
        <f>'zestawienie 2022'!B43</f>
        <v>13-28-2-07-119   -x   -00</v>
      </c>
      <c r="C49" s="426" t="s">
        <v>421</v>
      </c>
      <c r="D49" s="425">
        <f>'zestawienie 2022'!D43</f>
        <v>0.41</v>
      </c>
      <c r="E49" s="425" t="s">
        <v>418</v>
      </c>
      <c r="F49" s="425" t="str">
        <f>'zestawienie 2022'!F43</f>
        <v>02-21-082-0008-231</v>
      </c>
      <c r="G49" s="427" t="s">
        <v>428</v>
      </c>
      <c r="H49" s="428" t="s">
        <v>201</v>
      </c>
      <c r="I49" s="428">
        <v>60</v>
      </c>
      <c r="J49" s="420">
        <f>'zestawienie 2022'!I43</f>
        <v>0.41</v>
      </c>
      <c r="K49" s="420"/>
      <c r="L49" s="420">
        <f t="shared" si="0"/>
        <v>0.41</v>
      </c>
      <c r="M49" s="481" t="s">
        <v>467</v>
      </c>
    </row>
    <row r="50" spans="1:13" s="334" customFormat="1" x14ac:dyDescent="0.25">
      <c r="A50" s="421" t="s">
        <v>295</v>
      </c>
      <c r="B50" s="422" t="str">
        <f>'zestawienie 2022'!B44</f>
        <v>13-28-2-07-119   -w   -00</v>
      </c>
      <c r="C50" s="423" t="str">
        <f>'zestawienie 2022'!C44</f>
        <v>R</v>
      </c>
      <c r="D50" s="422">
        <f>'zestawienie 2022'!D44</f>
        <v>0.4</v>
      </c>
      <c r="E50" s="422" t="s">
        <v>418</v>
      </c>
      <c r="F50" s="422" t="str">
        <f>'zestawienie 2022'!F44</f>
        <v>02-21-082-0008-231</v>
      </c>
      <c r="G50" s="335" t="s">
        <v>428</v>
      </c>
      <c r="H50" s="336" t="s">
        <v>201</v>
      </c>
      <c r="I50" s="336">
        <v>60</v>
      </c>
      <c r="J50" s="337">
        <f>'zestawienie 2022'!I44</f>
        <v>0.27</v>
      </c>
      <c r="K50" s="337"/>
      <c r="L50" s="337">
        <f t="shared" si="0"/>
        <v>0.27</v>
      </c>
      <c r="M50" s="474" t="s">
        <v>467</v>
      </c>
    </row>
    <row r="51" spans="1:13" s="334" customFormat="1" x14ac:dyDescent="0.25">
      <c r="A51" s="421" t="s">
        <v>295</v>
      </c>
      <c r="B51" s="422" t="str">
        <f>'zestawienie 2022'!B42</f>
        <v>13-28-2-07-119   -o   -00</v>
      </c>
      <c r="C51" s="423" t="str">
        <f>'zestawienie 2022'!C42</f>
        <v>R</v>
      </c>
      <c r="D51" s="422">
        <f>'zestawienie 2022'!D42</f>
        <v>0.89</v>
      </c>
      <c r="E51" s="422" t="s">
        <v>418</v>
      </c>
      <c r="F51" s="422" t="str">
        <f>'zestawienie 2022'!F42</f>
        <v>02-21-082-0008-231</v>
      </c>
      <c r="G51" s="335" t="s">
        <v>428</v>
      </c>
      <c r="H51" s="336" t="s">
        <v>357</v>
      </c>
      <c r="I51" s="336">
        <v>26</v>
      </c>
      <c r="J51" s="337">
        <f>'zestawienie 2022'!I42</f>
        <v>0.27</v>
      </c>
      <c r="K51" s="337"/>
      <c r="L51" s="337">
        <f t="shared" si="0"/>
        <v>0.27</v>
      </c>
      <c r="M51" s="474" t="s">
        <v>467</v>
      </c>
    </row>
    <row r="52" spans="1:13" s="334" customFormat="1" x14ac:dyDescent="0.25">
      <c r="A52" s="421" t="str">
        <f>A51</f>
        <v>Sowie Góry</v>
      </c>
      <c r="B52" s="422" t="str">
        <f>B51</f>
        <v>13-28-2-07-119   -o   -00</v>
      </c>
      <c r="C52" s="423" t="str">
        <f>C51</f>
        <v>R</v>
      </c>
      <c r="D52" s="422">
        <f>D51</f>
        <v>0.89</v>
      </c>
      <c r="E52" s="422"/>
      <c r="F52" s="422" t="str">
        <f>F51</f>
        <v>02-21-082-0008-231</v>
      </c>
      <c r="G52" s="335" t="s">
        <v>428</v>
      </c>
      <c r="H52" s="336" t="s">
        <v>216</v>
      </c>
      <c r="I52" s="336">
        <v>13</v>
      </c>
      <c r="J52" s="337">
        <v>0.25</v>
      </c>
      <c r="K52" s="337"/>
      <c r="L52" s="337">
        <f t="shared" si="0"/>
        <v>0.25</v>
      </c>
      <c r="M52" s="474" t="s">
        <v>467</v>
      </c>
    </row>
    <row r="53" spans="1:13" x14ac:dyDescent="0.25">
      <c r="A53" s="421" t="s">
        <v>295</v>
      </c>
      <c r="B53" s="422" t="str">
        <f>'zestawienie 2022'!B45</f>
        <v>13-28-2-07-119   -t   -00</v>
      </c>
      <c r="C53" s="423" t="s">
        <v>421</v>
      </c>
      <c r="D53" s="422">
        <f>'zestawienie 2022'!D45</f>
        <v>0.97</v>
      </c>
      <c r="E53" s="422" t="s">
        <v>418</v>
      </c>
      <c r="F53" s="422" t="str">
        <f>'zestawienie 2022'!F45</f>
        <v>02-21-082-0008-231</v>
      </c>
      <c r="G53" s="335" t="s">
        <v>428</v>
      </c>
      <c r="H53" s="336" t="s">
        <v>216</v>
      </c>
      <c r="I53" s="336">
        <v>13</v>
      </c>
      <c r="J53" s="337">
        <f>1.03-J52</f>
        <v>0.78</v>
      </c>
      <c r="K53" s="337">
        <v>0.15</v>
      </c>
      <c r="L53" s="337">
        <f t="shared" si="0"/>
        <v>0.63</v>
      </c>
      <c r="M53" s="474" t="s">
        <v>467</v>
      </c>
    </row>
    <row r="54" spans="1:13" x14ac:dyDescent="0.25">
      <c r="A54" s="421" t="s">
        <v>295</v>
      </c>
      <c r="B54" s="422" t="str">
        <f>'zestawienie 2022'!B46</f>
        <v>13-28-2-07-119   -cx   -00</v>
      </c>
      <c r="C54" s="423" t="s">
        <v>421</v>
      </c>
      <c r="D54" s="422">
        <f>'zestawienie 2022'!D46</f>
        <v>0.04</v>
      </c>
      <c r="E54" s="422" t="s">
        <v>419</v>
      </c>
      <c r="F54" s="422" t="str">
        <f>'zestawienie 2022'!F46</f>
        <v>02-21-055-0005-486</v>
      </c>
      <c r="G54" s="335" t="s">
        <v>428</v>
      </c>
      <c r="H54" s="336" t="s">
        <v>365</v>
      </c>
      <c r="I54" s="336">
        <v>28</v>
      </c>
      <c r="J54" s="337">
        <f>'zestawienie 2022'!I46</f>
        <v>0.04</v>
      </c>
      <c r="K54" s="337" t="s">
        <v>283</v>
      </c>
      <c r="L54" s="337">
        <f>J54</f>
        <v>0.04</v>
      </c>
      <c r="M54" s="474" t="s">
        <v>467</v>
      </c>
    </row>
    <row r="55" spans="1:13" x14ac:dyDescent="0.25">
      <c r="A55" s="421" t="s">
        <v>295</v>
      </c>
      <c r="B55" s="422" t="str">
        <f>'zestawienie 2022'!B47</f>
        <v>13-28-2-07-119   -dx   -00</v>
      </c>
      <c r="C55" s="423" t="s">
        <v>421</v>
      </c>
      <c r="D55" s="422">
        <f>'zestawienie 2022'!D47</f>
        <v>0.26</v>
      </c>
      <c r="E55" s="422" t="s">
        <v>419</v>
      </c>
      <c r="F55" s="422" t="str">
        <f>'zestawienie 2022'!F47</f>
        <v>02-21-055-0005-486</v>
      </c>
      <c r="G55" s="335" t="s">
        <v>428</v>
      </c>
      <c r="H55" s="336" t="s">
        <v>365</v>
      </c>
      <c r="I55" s="336">
        <f>I54</f>
        <v>28</v>
      </c>
      <c r="J55" s="337">
        <f>'zestawienie 2022'!I47</f>
        <v>0.26</v>
      </c>
      <c r="K55" s="337"/>
      <c r="L55" s="337">
        <f t="shared" si="0"/>
        <v>0.26</v>
      </c>
      <c r="M55" s="474" t="s">
        <v>467</v>
      </c>
    </row>
    <row r="56" spans="1:13" x14ac:dyDescent="0.25">
      <c r="A56" s="421" t="s">
        <v>295</v>
      </c>
      <c r="B56" s="422" t="str">
        <f>'zestawienie 2022'!B48</f>
        <v>13-28-2-07-119   -fx   -00</v>
      </c>
      <c r="C56" s="423" t="s">
        <v>421</v>
      </c>
      <c r="D56" s="422">
        <f>'zestawienie 2022'!D48</f>
        <v>0.44</v>
      </c>
      <c r="E56" s="422" t="s">
        <v>419</v>
      </c>
      <c r="F56" s="422" t="str">
        <f>'zestawienie 2022'!F48</f>
        <v>02-21-055-0005-486</v>
      </c>
      <c r="G56" s="335" t="s">
        <v>428</v>
      </c>
      <c r="H56" s="336" t="s">
        <v>365</v>
      </c>
      <c r="I56" s="336">
        <f>I54</f>
        <v>28</v>
      </c>
      <c r="J56" s="337">
        <f>'zestawienie 2022'!I48</f>
        <v>0.39</v>
      </c>
      <c r="K56" s="337"/>
      <c r="L56" s="337">
        <f t="shared" si="0"/>
        <v>0.39</v>
      </c>
      <c r="M56" s="474" t="s">
        <v>467</v>
      </c>
    </row>
    <row r="57" spans="1:13" x14ac:dyDescent="0.25">
      <c r="A57" s="421" t="s">
        <v>295</v>
      </c>
      <c r="B57" s="422" t="str">
        <f>'zestawienie 2022'!B49</f>
        <v>13-28-2-07-119   -gx   -00</v>
      </c>
      <c r="C57" s="423" t="s">
        <v>93</v>
      </c>
      <c r="D57" s="422">
        <f>'zestawienie 2022'!D49</f>
        <v>0.21</v>
      </c>
      <c r="E57" s="422" t="s">
        <v>419</v>
      </c>
      <c r="F57" s="422" t="str">
        <f>'zestawienie 2022'!F49</f>
        <v>02-21-055-0005-486</v>
      </c>
      <c r="G57" s="335" t="s">
        <v>428</v>
      </c>
      <c r="H57" s="336" t="s">
        <v>365</v>
      </c>
      <c r="I57" s="336">
        <f>I54</f>
        <v>28</v>
      </c>
      <c r="J57" s="337">
        <f>'zestawienie 2022'!I49</f>
        <v>0.15</v>
      </c>
      <c r="K57" s="337">
        <v>0.03</v>
      </c>
      <c r="L57" s="337">
        <f t="shared" si="0"/>
        <v>0.12</v>
      </c>
      <c r="M57" s="474" t="s">
        <v>467</v>
      </c>
    </row>
    <row r="58" spans="1:13" x14ac:dyDescent="0.25">
      <c r="A58" s="421" t="s">
        <v>295</v>
      </c>
      <c r="B58" s="422" t="str">
        <f>'zestawienie 2022'!B50</f>
        <v>13-28-2-07-119   -hx   -00</v>
      </c>
      <c r="C58" s="423" t="s">
        <v>93</v>
      </c>
      <c r="D58" s="422">
        <f>'zestawienie 2022'!D50</f>
        <v>0.82</v>
      </c>
      <c r="E58" s="422" t="s">
        <v>419</v>
      </c>
      <c r="F58" s="422" t="str">
        <f>'zestawienie 2022'!F50</f>
        <v>02-21-055-0005-486</v>
      </c>
      <c r="G58" s="335" t="s">
        <v>428</v>
      </c>
      <c r="H58" s="336" t="s">
        <v>365</v>
      </c>
      <c r="I58" s="336">
        <f>I54</f>
        <v>28</v>
      </c>
      <c r="J58" s="337">
        <f>'zestawienie 2022'!I50</f>
        <v>0.7</v>
      </c>
      <c r="K58" s="337">
        <v>0.31</v>
      </c>
      <c r="L58" s="337">
        <f t="shared" si="0"/>
        <v>0.38999999999999996</v>
      </c>
      <c r="M58" s="474" t="s">
        <v>467</v>
      </c>
    </row>
    <row r="59" spans="1:13" x14ac:dyDescent="0.25">
      <c r="A59" s="421" t="s">
        <v>295</v>
      </c>
      <c r="B59" s="422" t="str">
        <f>'zestawienie 2022'!B51</f>
        <v>13-28-2-07-119   -ix   -00</v>
      </c>
      <c r="C59" s="423" t="s">
        <v>421</v>
      </c>
      <c r="D59" s="422">
        <f>'zestawienie 2022'!D51</f>
        <v>0.28999999999999998</v>
      </c>
      <c r="E59" s="422" t="s">
        <v>419</v>
      </c>
      <c r="F59" s="422" t="str">
        <f>'zestawienie 2022'!F51</f>
        <v>02-21-055-0005-486</v>
      </c>
      <c r="G59" s="335" t="s">
        <v>428</v>
      </c>
      <c r="H59" s="336" t="s">
        <v>365</v>
      </c>
      <c r="I59" s="336">
        <f>I54</f>
        <v>28</v>
      </c>
      <c r="J59" s="337">
        <f>'zestawienie 2022'!I51</f>
        <v>0.28999999999999998</v>
      </c>
      <c r="K59" s="337"/>
      <c r="L59" s="337">
        <f t="shared" si="0"/>
        <v>0.28999999999999998</v>
      </c>
      <c r="M59" s="474" t="s">
        <v>467</v>
      </c>
    </row>
    <row r="60" spans="1:13" x14ac:dyDescent="0.25">
      <c r="A60" s="421" t="s">
        <v>295</v>
      </c>
      <c r="B60" s="422" t="str">
        <f>'zestawienie 2022'!B52</f>
        <v>13-28-2-07-119   -jx   -00</v>
      </c>
      <c r="C60" s="423" t="s">
        <v>93</v>
      </c>
      <c r="D60" s="422">
        <f>'zestawienie 2022'!D52</f>
        <v>0.12</v>
      </c>
      <c r="E60" s="422" t="s">
        <v>419</v>
      </c>
      <c r="F60" s="422" t="str">
        <f>'zestawienie 2022'!F52</f>
        <v>02-21-055-0005-486</v>
      </c>
      <c r="G60" s="335" t="s">
        <v>428</v>
      </c>
      <c r="H60" s="336" t="s">
        <v>365</v>
      </c>
      <c r="I60" s="336">
        <f>I54</f>
        <v>28</v>
      </c>
      <c r="J60" s="337">
        <f>'zestawienie 2022'!I52</f>
        <v>0.12</v>
      </c>
      <c r="K60" s="337"/>
      <c r="L60" s="337">
        <f t="shared" si="0"/>
        <v>0.12</v>
      </c>
      <c r="M60" s="474" t="s">
        <v>467</v>
      </c>
    </row>
    <row r="61" spans="1:13" s="332" customFormat="1" x14ac:dyDescent="0.25">
      <c r="A61" s="421" t="s">
        <v>295</v>
      </c>
      <c r="B61" s="422" t="str">
        <f>B62</f>
        <v>13-28-2-07-7   -J   -99</v>
      </c>
      <c r="C61" s="423" t="s">
        <v>421</v>
      </c>
      <c r="D61" s="422">
        <v>4.13</v>
      </c>
      <c r="E61" s="422" t="s">
        <v>418</v>
      </c>
      <c r="F61" s="422" t="s">
        <v>110</v>
      </c>
      <c r="G61" s="335" t="s">
        <v>428</v>
      </c>
      <c r="H61" s="336" t="s">
        <v>228</v>
      </c>
      <c r="I61" s="336">
        <v>18</v>
      </c>
      <c r="J61" s="337">
        <v>0.52</v>
      </c>
      <c r="K61" s="337"/>
      <c r="L61" s="337">
        <f t="shared" si="0"/>
        <v>0.52</v>
      </c>
      <c r="M61" s="474" t="s">
        <v>467</v>
      </c>
    </row>
    <row r="62" spans="1:13" s="414" customFormat="1" ht="15.75" thickBot="1" x14ac:dyDescent="0.3">
      <c r="A62" s="430" t="s">
        <v>295</v>
      </c>
      <c r="B62" s="431" t="s">
        <v>451</v>
      </c>
      <c r="C62" s="432" t="s">
        <v>421</v>
      </c>
      <c r="D62" s="431">
        <f>'zestawienie 2022'!D53</f>
        <v>4.13</v>
      </c>
      <c r="E62" s="431" t="s">
        <v>418</v>
      </c>
      <c r="F62" s="431" t="str">
        <f>'zestawienie 2022'!F53</f>
        <v>02-21-082-0002-306/7</v>
      </c>
      <c r="G62" s="433" t="s">
        <v>428</v>
      </c>
      <c r="H62" s="434" t="s">
        <v>191</v>
      </c>
      <c r="I62" s="434">
        <v>53</v>
      </c>
      <c r="J62" s="389">
        <v>0.28000000000000003</v>
      </c>
      <c r="K62" s="389"/>
      <c r="L62" s="389">
        <f t="shared" si="0"/>
        <v>0.28000000000000003</v>
      </c>
      <c r="M62" s="476" t="s">
        <v>467</v>
      </c>
    </row>
    <row r="63" spans="1:13" x14ac:dyDescent="0.25">
      <c r="A63" s="424" t="s">
        <v>296</v>
      </c>
      <c r="B63" s="425" t="str">
        <f>'zestawienie 2022'!B54</f>
        <v>13-28-2-09-110   -f   -00</v>
      </c>
      <c r="C63" s="426" t="str">
        <f>'zestawienie 2022'!C54</f>
        <v>Ps</v>
      </c>
      <c r="D63" s="425">
        <f>'zestawienie 2022'!D54</f>
        <v>1.89</v>
      </c>
      <c r="E63" s="425" t="s">
        <v>420</v>
      </c>
      <c r="F63" s="425" t="str">
        <f>'zestawienie 2022'!F54</f>
        <v>02-21-054-0003-56</v>
      </c>
      <c r="G63" s="427" t="s">
        <v>428</v>
      </c>
      <c r="H63" s="428" t="s">
        <v>399</v>
      </c>
      <c r="I63" s="428">
        <v>30</v>
      </c>
      <c r="J63" s="420">
        <f>1.85-(J64+J65)</f>
        <v>1.1000000000000001</v>
      </c>
      <c r="K63" s="420">
        <v>0.23</v>
      </c>
      <c r="L63" s="420">
        <f t="shared" si="0"/>
        <v>0.87000000000000011</v>
      </c>
      <c r="M63" s="481" t="s">
        <v>467</v>
      </c>
    </row>
    <row r="64" spans="1:13" x14ac:dyDescent="0.25">
      <c r="A64" s="421" t="s">
        <v>296</v>
      </c>
      <c r="B64" s="422" t="str">
        <f>'zestawienie 2022'!B55</f>
        <v>13-28-2-09-110   -h   -00</v>
      </c>
      <c r="C64" s="423" t="str">
        <f>'zestawienie 2022'!C55</f>
        <v>Ps</v>
      </c>
      <c r="D64" s="422">
        <f>'zestawienie 2022'!D55</f>
        <v>0.54</v>
      </c>
      <c r="E64" s="422" t="s">
        <v>420</v>
      </c>
      <c r="F64" s="422" t="str">
        <f>'zestawienie 2022'!F55</f>
        <v>02-21-054-0003-56</v>
      </c>
      <c r="G64" s="335" t="s">
        <v>428</v>
      </c>
      <c r="H64" s="336" t="s">
        <v>399</v>
      </c>
      <c r="I64" s="336">
        <f>I63</f>
        <v>30</v>
      </c>
      <c r="J64" s="337">
        <f>'zestawienie 2022'!I55</f>
        <v>0.51</v>
      </c>
      <c r="K64" s="337"/>
      <c r="L64" s="337">
        <f t="shared" si="0"/>
        <v>0.51</v>
      </c>
      <c r="M64" s="475" t="s">
        <v>467</v>
      </c>
    </row>
    <row r="65" spans="1:13" x14ac:dyDescent="0.25">
      <c r="A65" s="421" t="s">
        <v>296</v>
      </c>
      <c r="B65" s="422" t="str">
        <f>'zestawienie 2022'!B56</f>
        <v>13-28-2-09-110   -g   -00</v>
      </c>
      <c r="C65" s="423" t="str">
        <f>'zestawienie 2022'!C56</f>
        <v>R</v>
      </c>
      <c r="D65" s="422">
        <f>'zestawienie 2022'!D56</f>
        <v>0.31</v>
      </c>
      <c r="E65" s="422" t="s">
        <v>420</v>
      </c>
      <c r="F65" s="422" t="str">
        <f>'zestawienie 2022'!F56</f>
        <v>02-21-054-0003-56</v>
      </c>
      <c r="G65" s="335" t="s">
        <v>428</v>
      </c>
      <c r="H65" s="336" t="s">
        <v>399</v>
      </c>
      <c r="I65" s="336">
        <f>I63</f>
        <v>30</v>
      </c>
      <c r="J65" s="337">
        <f>'zestawienie 2022'!I56</f>
        <v>0.24</v>
      </c>
      <c r="K65" s="337"/>
      <c r="L65" s="337">
        <f t="shared" si="0"/>
        <v>0.24</v>
      </c>
      <c r="M65" s="475" t="s">
        <v>467</v>
      </c>
    </row>
    <row r="66" spans="1:13" s="334" customFormat="1" x14ac:dyDescent="0.25">
      <c r="A66" s="421" t="s">
        <v>296</v>
      </c>
      <c r="B66" s="422" t="str">
        <f>'zestawienie 2022'!B57</f>
        <v>13-28-2-09-130   -j   -00</v>
      </c>
      <c r="C66" s="423" t="str">
        <f>'zestawienie 2022'!C57</f>
        <v>Ps</v>
      </c>
      <c r="D66" s="422">
        <f>'zestawienie 2022'!D57</f>
        <v>1.3307</v>
      </c>
      <c r="E66" s="422" t="s">
        <v>419</v>
      </c>
      <c r="F66" s="422" t="s">
        <v>340</v>
      </c>
      <c r="G66" s="335" t="s">
        <v>387</v>
      </c>
      <c r="H66" s="336" t="s">
        <v>214</v>
      </c>
      <c r="I66" s="336">
        <v>57</v>
      </c>
      <c r="J66" s="337">
        <v>0.81</v>
      </c>
      <c r="K66" s="337"/>
      <c r="L66" s="337">
        <f t="shared" si="0"/>
        <v>0.81</v>
      </c>
      <c r="M66" s="475" t="s">
        <v>472</v>
      </c>
    </row>
    <row r="67" spans="1:13" s="403" customFormat="1" x14ac:dyDescent="0.25">
      <c r="A67" s="421" t="s">
        <v>296</v>
      </c>
      <c r="B67" s="422" t="str">
        <f>'zestawienie 2022'!B58</f>
        <v>13-28-2-09-142   -a   -00</v>
      </c>
      <c r="C67" s="423" t="s">
        <v>94</v>
      </c>
      <c r="D67" s="422">
        <f>'zestawienie 2022'!D58</f>
        <v>1.33</v>
      </c>
      <c r="E67" s="422" t="s">
        <v>419</v>
      </c>
      <c r="F67" s="422" t="str">
        <f>'zestawienie 2022'!F58</f>
        <v>02-21-055-0001-307/142</v>
      </c>
      <c r="G67" s="335" t="s">
        <v>428</v>
      </c>
      <c r="H67" s="336" t="s">
        <v>441</v>
      </c>
      <c r="I67" s="336">
        <v>41</v>
      </c>
      <c r="J67" s="337">
        <v>1.06</v>
      </c>
      <c r="K67" s="337">
        <v>0.09</v>
      </c>
      <c r="L67" s="337">
        <f t="shared" si="0"/>
        <v>0.97000000000000008</v>
      </c>
      <c r="M67" s="475" t="s">
        <v>467</v>
      </c>
    </row>
    <row r="68" spans="1:13" s="403" customFormat="1" x14ac:dyDescent="0.25">
      <c r="A68" s="421" t="s">
        <v>296</v>
      </c>
      <c r="B68" s="422" t="str">
        <f>'zestawienie 2022'!B59</f>
        <v>13-28-2-09-153   -a  -00</v>
      </c>
      <c r="C68" s="423" t="s">
        <v>94</v>
      </c>
      <c r="D68" s="422">
        <f>'zestawienie 2022'!D59</f>
        <v>1.47</v>
      </c>
      <c r="E68" s="422" t="s">
        <v>419</v>
      </c>
      <c r="F68" s="422" t="str">
        <f>'zestawienie 2022'!F59</f>
        <v>02-21-055-0001-312/153</v>
      </c>
      <c r="G68" s="335" t="s">
        <v>428</v>
      </c>
      <c r="H68" s="336" t="s">
        <v>363</v>
      </c>
      <c r="I68" s="336">
        <v>27</v>
      </c>
      <c r="J68" s="337">
        <v>1.36</v>
      </c>
      <c r="K68" s="337">
        <v>7.0000000000000007E-2</v>
      </c>
      <c r="L68" s="337">
        <f t="shared" ref="L68:L124" si="1">J68-K68</f>
        <v>1.29</v>
      </c>
      <c r="M68" s="475" t="s">
        <v>467</v>
      </c>
    </row>
    <row r="69" spans="1:13" s="403" customFormat="1" x14ac:dyDescent="0.25">
      <c r="A69" s="421" t="s">
        <v>296</v>
      </c>
      <c r="B69" s="422" t="str">
        <f>'zestawienie 2022'!B60</f>
        <v>13-28-2-09-153   -b   -00</v>
      </c>
      <c r="C69" s="423" t="s">
        <v>93</v>
      </c>
      <c r="D69" s="422">
        <f>'zestawienie 2022'!D60</f>
        <v>0.14000000000000001</v>
      </c>
      <c r="E69" s="422" t="s">
        <v>419</v>
      </c>
      <c r="F69" s="422" t="str">
        <f>'zestawienie 2022'!F60</f>
        <v>02-21-055-0001-312/153</v>
      </c>
      <c r="G69" s="335" t="s">
        <v>428</v>
      </c>
      <c r="H69" s="336" t="s">
        <v>363</v>
      </c>
      <c r="I69" s="336">
        <v>27</v>
      </c>
      <c r="J69" s="337">
        <f>'zestawienie 2022'!I60</f>
        <v>0.14000000000000001</v>
      </c>
      <c r="K69" s="337"/>
      <c r="L69" s="337">
        <f t="shared" si="1"/>
        <v>0.14000000000000001</v>
      </c>
      <c r="M69" s="475" t="s">
        <v>467</v>
      </c>
    </row>
    <row r="70" spans="1:13" s="403" customFormat="1" x14ac:dyDescent="0.25">
      <c r="A70" s="421" t="s">
        <v>296</v>
      </c>
      <c r="B70" s="422" t="str">
        <f>'zestawienie 2022'!B61</f>
        <v>13-28-2-09-153   -c   -00</v>
      </c>
      <c r="C70" s="423" t="s">
        <v>94</v>
      </c>
      <c r="D70" s="422">
        <f>'zestawienie 2022'!D61</f>
        <v>0.59</v>
      </c>
      <c r="E70" s="422" t="s">
        <v>419</v>
      </c>
      <c r="F70" s="422" t="str">
        <f>'zestawienie 2022'!F61</f>
        <v>02-21-055-0001-312/153</v>
      </c>
      <c r="G70" s="335" t="s">
        <v>428</v>
      </c>
      <c r="H70" s="336" t="s">
        <v>363</v>
      </c>
      <c r="I70" s="336">
        <v>27</v>
      </c>
      <c r="J70" s="337">
        <f>'zestawienie 2022'!I61</f>
        <v>0.32</v>
      </c>
      <c r="K70" s="337">
        <v>0.31</v>
      </c>
      <c r="L70" s="337">
        <f t="shared" si="1"/>
        <v>1.0000000000000009E-2</v>
      </c>
      <c r="M70" s="475" t="s">
        <v>467</v>
      </c>
    </row>
    <row r="71" spans="1:13" s="403" customFormat="1" x14ac:dyDescent="0.25">
      <c r="A71" s="421" t="s">
        <v>296</v>
      </c>
      <c r="B71" s="422" t="str">
        <f>'zestawienie 2022'!B62</f>
        <v>13-28-2-09-153   -d   -00</v>
      </c>
      <c r="C71" s="423" t="s">
        <v>93</v>
      </c>
      <c r="D71" s="422">
        <f>'zestawienie 2022'!D62</f>
        <v>0.47</v>
      </c>
      <c r="E71" s="422" t="s">
        <v>419</v>
      </c>
      <c r="F71" s="422" t="str">
        <f>'zestawienie 2022'!F62</f>
        <v>02-21-055-0001-312/153</v>
      </c>
      <c r="G71" s="335" t="s">
        <v>428</v>
      </c>
      <c r="H71" s="336" t="s">
        <v>363</v>
      </c>
      <c r="I71" s="336">
        <v>27</v>
      </c>
      <c r="J71" s="337">
        <f>'zestawienie 2022'!I62</f>
        <v>0.4</v>
      </c>
      <c r="K71" s="337"/>
      <c r="L71" s="337">
        <f t="shared" si="1"/>
        <v>0.4</v>
      </c>
      <c r="M71" s="475" t="s">
        <v>467</v>
      </c>
    </row>
    <row r="72" spans="1:13" x14ac:dyDescent="0.25">
      <c r="A72" s="421" t="s">
        <v>296</v>
      </c>
      <c r="B72" s="422" t="str">
        <f>'zestawienie 2022'!B63</f>
        <v>13-28-2-09-160   -b   -00</v>
      </c>
      <c r="C72" s="423" t="s">
        <v>94</v>
      </c>
      <c r="D72" s="422">
        <f>'zestawienie 2022'!D63</f>
        <v>1.1499999999999999</v>
      </c>
      <c r="E72" s="422" t="s">
        <v>419</v>
      </c>
      <c r="F72" s="422" t="str">
        <f>'zestawienie 2022'!F63</f>
        <v>02-21-055-0001-566</v>
      </c>
      <c r="G72" s="335" t="s">
        <v>387</v>
      </c>
      <c r="H72" s="336" t="s">
        <v>272</v>
      </c>
      <c r="I72" s="336">
        <v>23</v>
      </c>
      <c r="J72" s="337">
        <v>0.41</v>
      </c>
      <c r="K72" s="337"/>
      <c r="L72" s="337">
        <f t="shared" si="1"/>
        <v>0.41</v>
      </c>
      <c r="M72" s="475" t="s">
        <v>472</v>
      </c>
    </row>
    <row r="73" spans="1:13" ht="15.75" thickBot="1" x14ac:dyDescent="0.3">
      <c r="A73" s="430" t="s">
        <v>296</v>
      </c>
      <c r="B73" s="431" t="str">
        <f>'zestawienie 2022'!B64</f>
        <v>13-28-2-09-160   -c   -00</v>
      </c>
      <c r="C73" s="432" t="s">
        <v>94</v>
      </c>
      <c r="D73" s="431">
        <f>'zestawienie 2022'!D64</f>
        <v>0.25</v>
      </c>
      <c r="E73" s="431" t="s">
        <v>419</v>
      </c>
      <c r="F73" s="431" t="str">
        <f>'zestawienie 2022'!F64</f>
        <v>02-21-055-0001-566</v>
      </c>
      <c r="G73" s="433" t="s">
        <v>387</v>
      </c>
      <c r="H73" s="434" t="s">
        <v>272</v>
      </c>
      <c r="I73" s="434">
        <v>23</v>
      </c>
      <c r="J73" s="389">
        <v>0.1</v>
      </c>
      <c r="K73" s="389"/>
      <c r="L73" s="389">
        <f t="shared" si="1"/>
        <v>0.1</v>
      </c>
      <c r="M73" s="476" t="s">
        <v>472</v>
      </c>
    </row>
    <row r="74" spans="1:13" s="5" customFormat="1" x14ac:dyDescent="0.25">
      <c r="A74" s="424" t="s">
        <v>297</v>
      </c>
      <c r="B74" s="425" t="str">
        <f>'zestawienie 2022'!B65</f>
        <v>13-28-2-10-187   -c   -00</v>
      </c>
      <c r="C74" s="426" t="s">
        <v>93</v>
      </c>
      <c r="D74" s="425">
        <f>'zestawienie 2022'!D65</f>
        <v>0.36</v>
      </c>
      <c r="E74" s="425" t="s">
        <v>413</v>
      </c>
      <c r="F74" s="425" t="str">
        <f>'zestawienie 2022'!F65</f>
        <v>02-21-065-0006-312</v>
      </c>
      <c r="G74" s="427" t="s">
        <v>428</v>
      </c>
      <c r="H74" s="428" t="s">
        <v>236</v>
      </c>
      <c r="I74" s="428">
        <v>3</v>
      </c>
      <c r="J74" s="420">
        <f>'zestawienie 2022'!I65</f>
        <v>0.26</v>
      </c>
      <c r="K74" s="420">
        <v>0.13</v>
      </c>
      <c r="L74" s="420">
        <f t="shared" si="1"/>
        <v>0.13</v>
      </c>
      <c r="M74" s="481" t="s">
        <v>467</v>
      </c>
    </row>
    <row r="75" spans="1:13" s="5" customFormat="1" x14ac:dyDescent="0.25">
      <c r="A75" s="421" t="s">
        <v>297</v>
      </c>
      <c r="B75" s="422" t="str">
        <f>'zestawienie 2022'!B66</f>
        <v>13-28-2-10-187   -d   -00</v>
      </c>
      <c r="C75" s="423" t="s">
        <v>421</v>
      </c>
      <c r="D75" s="422">
        <f>'zestawienie 2022'!D66</f>
        <v>0.66</v>
      </c>
      <c r="E75" s="422" t="s">
        <v>413</v>
      </c>
      <c r="F75" s="422" t="str">
        <f>'zestawienie 2022'!F66</f>
        <v>02-21-065-0006-312</v>
      </c>
      <c r="G75" s="335" t="s">
        <v>428</v>
      </c>
      <c r="H75" s="336" t="s">
        <v>236</v>
      </c>
      <c r="I75" s="336">
        <v>3</v>
      </c>
      <c r="J75" s="337">
        <f>'zestawienie 2022'!I66</f>
        <v>0.49</v>
      </c>
      <c r="K75" s="337">
        <v>0.21</v>
      </c>
      <c r="L75" s="337">
        <f t="shared" si="1"/>
        <v>0.28000000000000003</v>
      </c>
      <c r="M75" s="474" t="s">
        <v>467</v>
      </c>
    </row>
    <row r="76" spans="1:13" s="5" customFormat="1" x14ac:dyDescent="0.25">
      <c r="A76" s="421" t="s">
        <v>297</v>
      </c>
      <c r="B76" s="422" t="str">
        <f>'zestawienie 2022'!B67</f>
        <v>13-28-2-10-187   -g   -00</v>
      </c>
      <c r="C76" s="423" t="s">
        <v>93</v>
      </c>
      <c r="D76" s="422">
        <f>'zestawienie 2022'!D67</f>
        <v>1.4</v>
      </c>
      <c r="E76" s="422" t="s">
        <v>413</v>
      </c>
      <c r="F76" s="422" t="str">
        <f>'zestawienie 2022'!F67</f>
        <v>02-21-065-0006-312</v>
      </c>
      <c r="G76" s="335" t="s">
        <v>428</v>
      </c>
      <c r="H76" s="336" t="s">
        <v>236</v>
      </c>
      <c r="I76" s="336">
        <v>3</v>
      </c>
      <c r="J76" s="337">
        <f>'zestawienie 2022'!I67</f>
        <v>1.02</v>
      </c>
      <c r="K76" s="337"/>
      <c r="L76" s="337">
        <f t="shared" si="1"/>
        <v>1.02</v>
      </c>
      <c r="M76" s="474" t="s">
        <v>467</v>
      </c>
    </row>
    <row r="77" spans="1:13" s="488" customFormat="1" ht="20.25" customHeight="1" x14ac:dyDescent="0.25">
      <c r="A77" s="437" t="s">
        <v>297</v>
      </c>
      <c r="B77" s="411" t="str">
        <f>'zestawienie 2022'!B68</f>
        <v>13-28-2-10-187   -o   -00</v>
      </c>
      <c r="C77" s="438" t="s">
        <v>93</v>
      </c>
      <c r="D77" s="411">
        <f>'zestawienie 2022'!D68</f>
        <v>0.44</v>
      </c>
      <c r="E77" s="435" t="s">
        <v>413</v>
      </c>
      <c r="F77" s="411" t="str">
        <f>'zestawienie 2022'!F68</f>
        <v>02-21-065-0006-312</v>
      </c>
      <c r="G77" s="412" t="s">
        <v>428</v>
      </c>
      <c r="H77" s="472" t="s">
        <v>249</v>
      </c>
      <c r="I77" s="472">
        <v>5</v>
      </c>
      <c r="J77" s="473">
        <v>0.44</v>
      </c>
      <c r="K77" s="473"/>
      <c r="L77" s="473">
        <f t="shared" si="1"/>
        <v>0.44</v>
      </c>
      <c r="M77" s="487" t="s">
        <v>467</v>
      </c>
    </row>
    <row r="78" spans="1:13" s="408" customFormat="1" x14ac:dyDescent="0.25">
      <c r="A78" s="439" t="s">
        <v>297</v>
      </c>
      <c r="B78" s="440" t="str">
        <f>'zestawienie 2022'!B72</f>
        <v>13-28-2-10-223   -i   -00</v>
      </c>
      <c r="C78" s="441" t="s">
        <v>93</v>
      </c>
      <c r="D78" s="442">
        <v>0.1</v>
      </c>
      <c r="E78" s="440" t="s">
        <v>419</v>
      </c>
      <c r="F78" s="440" t="str">
        <f>'zestawienie 2022'!F72</f>
        <v>02-21-055-0004-225</v>
      </c>
      <c r="G78" s="335" t="s">
        <v>387</v>
      </c>
      <c r="H78" s="336" t="s">
        <v>447</v>
      </c>
      <c r="I78" s="336">
        <v>49</v>
      </c>
      <c r="J78" s="337">
        <v>7.0000000000000007E-2</v>
      </c>
      <c r="K78" s="337"/>
      <c r="L78" s="337">
        <f t="shared" si="1"/>
        <v>7.0000000000000007E-2</v>
      </c>
      <c r="M78" s="475" t="s">
        <v>467</v>
      </c>
    </row>
    <row r="79" spans="1:13" s="405" customFormat="1" x14ac:dyDescent="0.25">
      <c r="A79" s="421" t="s">
        <v>297</v>
      </c>
      <c r="B79" s="422" t="str">
        <f>'zestawienie 2022'!B69</f>
        <v>13-28-2-10-223   -d   -00</v>
      </c>
      <c r="C79" s="423" t="s">
        <v>94</v>
      </c>
      <c r="D79" s="422">
        <f>'zestawienie 2022'!D69</f>
        <v>0.63</v>
      </c>
      <c r="E79" s="422" t="s">
        <v>419</v>
      </c>
      <c r="F79" s="422" t="str">
        <f>'zestawienie 2022'!F69</f>
        <v>02-21-055-0004-225</v>
      </c>
      <c r="G79" s="335" t="s">
        <v>428</v>
      </c>
      <c r="H79" s="336" t="s">
        <v>204</v>
      </c>
      <c r="I79" s="336">
        <v>49</v>
      </c>
      <c r="J79" s="337">
        <f>0.55-(0.06+0.01+0.02+0.01)</f>
        <v>0.45000000000000007</v>
      </c>
      <c r="K79" s="337"/>
      <c r="L79" s="337">
        <f t="shared" si="1"/>
        <v>0.45000000000000007</v>
      </c>
      <c r="M79" s="475" t="s">
        <v>467</v>
      </c>
    </row>
    <row r="80" spans="1:13" s="405" customFormat="1" x14ac:dyDescent="0.25">
      <c r="A80" s="421" t="s">
        <v>297</v>
      </c>
      <c r="B80" s="422" t="str">
        <f>'zestawienie 2022'!B70</f>
        <v xml:space="preserve">13-28-2-10-223   -f   -00 </v>
      </c>
      <c r="C80" s="423" t="s">
        <v>94</v>
      </c>
      <c r="D80" s="422">
        <f>'zestawienie 2022'!D70</f>
        <v>1.55</v>
      </c>
      <c r="E80" s="422" t="s">
        <v>419</v>
      </c>
      <c r="F80" s="422" t="str">
        <f>'zestawienie 2022'!F70</f>
        <v>02-21-055-0004-225</v>
      </c>
      <c r="G80" s="335" t="s">
        <v>428</v>
      </c>
      <c r="H80" s="336" t="s">
        <v>204</v>
      </c>
      <c r="I80" s="336">
        <v>49</v>
      </c>
      <c r="J80" s="337">
        <v>1.25</v>
      </c>
      <c r="K80" s="337">
        <v>0.12</v>
      </c>
      <c r="L80" s="337">
        <f t="shared" si="1"/>
        <v>1.1299999999999999</v>
      </c>
      <c r="M80" s="475" t="s">
        <v>467</v>
      </c>
    </row>
    <row r="81" spans="1:13" s="405" customFormat="1" x14ac:dyDescent="0.25">
      <c r="A81" s="421" t="s">
        <v>297</v>
      </c>
      <c r="B81" s="422" t="str">
        <f>'zestawienie 2022'!B71</f>
        <v xml:space="preserve">13-28-2-10-223   -h   -00 </v>
      </c>
      <c r="C81" s="423" t="s">
        <v>93</v>
      </c>
      <c r="D81" s="422">
        <f>'zestawienie 2022'!D71</f>
        <v>0.2</v>
      </c>
      <c r="E81" s="422" t="s">
        <v>419</v>
      </c>
      <c r="F81" s="422" t="str">
        <f>'zestawienie 2022'!F71</f>
        <v>02-21-055-0004-225</v>
      </c>
      <c r="G81" s="335" t="s">
        <v>387</v>
      </c>
      <c r="H81" s="336" t="s">
        <v>448</v>
      </c>
      <c r="I81" s="336">
        <v>49</v>
      </c>
      <c r="J81" s="337">
        <v>0.13</v>
      </c>
      <c r="K81" s="337"/>
      <c r="L81" s="337">
        <f t="shared" si="1"/>
        <v>0.13</v>
      </c>
      <c r="M81" s="475" t="s">
        <v>467</v>
      </c>
    </row>
    <row r="82" spans="1:13" s="405" customFormat="1" x14ac:dyDescent="0.25">
      <c r="A82" s="421" t="s">
        <v>297</v>
      </c>
      <c r="B82" s="422" t="s">
        <v>33</v>
      </c>
      <c r="C82" s="423" t="s">
        <v>94</v>
      </c>
      <c r="D82" s="422">
        <v>1.55</v>
      </c>
      <c r="E82" s="422"/>
      <c r="F82" s="422" t="str">
        <f>F81</f>
        <v>02-21-055-0004-225</v>
      </c>
      <c r="G82" s="335" t="s">
        <v>387</v>
      </c>
      <c r="H82" s="336" t="s">
        <v>223</v>
      </c>
      <c r="I82" s="336">
        <v>49</v>
      </c>
      <c r="J82" s="337">
        <v>0.04</v>
      </c>
      <c r="K82" s="337"/>
      <c r="L82" s="337">
        <f t="shared" si="1"/>
        <v>0.04</v>
      </c>
      <c r="M82" s="475" t="s">
        <v>467</v>
      </c>
    </row>
    <row r="83" spans="1:13" s="405" customFormat="1" x14ac:dyDescent="0.25">
      <c r="A83" s="421" t="str">
        <f>A82</f>
        <v>Łomnica</v>
      </c>
      <c r="B83" s="422" t="str">
        <f>B82</f>
        <v>13-28-2-10-223   -f   -00</v>
      </c>
      <c r="C83" s="423" t="str">
        <f>C82</f>
        <v>Ps</v>
      </c>
      <c r="D83" s="422">
        <v>1.55</v>
      </c>
      <c r="E83" s="422"/>
      <c r="F83" s="422" t="str">
        <f>F82</f>
        <v>02-21-055-0004-225</v>
      </c>
      <c r="G83" s="335" t="s">
        <v>387</v>
      </c>
      <c r="H83" s="336" t="s">
        <v>443</v>
      </c>
      <c r="I83" s="336">
        <v>49</v>
      </c>
      <c r="J83" s="337">
        <v>0.01</v>
      </c>
      <c r="K83" s="337"/>
      <c r="L83" s="337">
        <f t="shared" si="1"/>
        <v>0.01</v>
      </c>
      <c r="M83" s="475" t="s">
        <v>467</v>
      </c>
    </row>
    <row r="84" spans="1:13" s="414" customFormat="1" x14ac:dyDescent="0.25">
      <c r="A84" s="421" t="s">
        <v>297</v>
      </c>
      <c r="B84" s="422" t="str">
        <f>'zestawienie 2022'!B73</f>
        <v xml:space="preserve">13-28-2-10-223   -j   -00 </v>
      </c>
      <c r="C84" s="423" t="s">
        <v>94</v>
      </c>
      <c r="D84" s="422">
        <f>'zestawienie 2022'!D73</f>
        <v>0.28999999999999998</v>
      </c>
      <c r="E84" s="422" t="s">
        <v>419</v>
      </c>
      <c r="F84" s="422" t="str">
        <f>'zestawienie 2022'!F73</f>
        <v>02-21-055-0004-225</v>
      </c>
      <c r="G84" s="335" t="s">
        <v>428</v>
      </c>
      <c r="H84" s="336" t="s">
        <v>204</v>
      </c>
      <c r="I84" s="336">
        <v>49</v>
      </c>
      <c r="J84" s="337">
        <v>0.24</v>
      </c>
      <c r="K84" s="337">
        <v>0.24</v>
      </c>
      <c r="L84" s="337">
        <f t="shared" si="1"/>
        <v>0</v>
      </c>
      <c r="M84" s="475" t="s">
        <v>467</v>
      </c>
    </row>
    <row r="85" spans="1:13" s="408" customFormat="1" x14ac:dyDescent="0.25">
      <c r="A85" s="421" t="s">
        <v>297</v>
      </c>
      <c r="B85" s="422" t="str">
        <f>'zestawienie 2022'!B74</f>
        <v>13-28-2-10-229   -m   -00</v>
      </c>
      <c r="C85" s="423" t="s">
        <v>93</v>
      </c>
      <c r="D85" s="422">
        <f>'zestawienie 2022'!D74</f>
        <v>0.43</v>
      </c>
      <c r="E85" s="422" t="s">
        <v>419</v>
      </c>
      <c r="F85" s="422" t="str">
        <f>'zestawienie 2022'!F74</f>
        <v>02-21-055-0004-226</v>
      </c>
      <c r="G85" s="335" t="s">
        <v>428</v>
      </c>
      <c r="H85" s="336" t="s">
        <v>281</v>
      </c>
      <c r="I85" s="336">
        <v>7</v>
      </c>
      <c r="J85" s="337">
        <f>'zestawienie 2022'!I74</f>
        <v>0.3</v>
      </c>
      <c r="K85" s="337"/>
      <c r="L85" s="337">
        <f t="shared" si="1"/>
        <v>0.3</v>
      </c>
      <c r="M85" s="545" t="s">
        <v>466</v>
      </c>
    </row>
    <row r="86" spans="1:13" s="408" customFormat="1" x14ac:dyDescent="0.25">
      <c r="A86" s="421" t="s">
        <v>297</v>
      </c>
      <c r="B86" s="422" t="str">
        <f>'zestawienie 2022'!B75</f>
        <v>13-28-2-10-229   -l   -00</v>
      </c>
      <c r="C86" s="423" t="s">
        <v>93</v>
      </c>
      <c r="D86" s="422">
        <f>'zestawienie 2022'!D75</f>
        <v>0.46</v>
      </c>
      <c r="E86" s="422" t="s">
        <v>419</v>
      </c>
      <c r="F86" s="422" t="str">
        <f>'zestawienie 2022'!F75</f>
        <v>02-21-055-0004-226</v>
      </c>
      <c r="G86" s="335" t="s">
        <v>428</v>
      </c>
      <c r="H86" s="336" t="s">
        <v>281</v>
      </c>
      <c r="I86" s="336">
        <v>7</v>
      </c>
      <c r="J86" s="337">
        <f>'zestawienie 2022'!I75</f>
        <v>0.43</v>
      </c>
      <c r="K86" s="337"/>
      <c r="L86" s="337">
        <f t="shared" si="1"/>
        <v>0.43</v>
      </c>
      <c r="M86" s="474" t="s">
        <v>466</v>
      </c>
    </row>
    <row r="87" spans="1:13" x14ac:dyDescent="0.25">
      <c r="A87" s="421" t="s">
        <v>297</v>
      </c>
      <c r="B87" s="422" t="str">
        <f>'zestawienie 2022'!B76</f>
        <v>13-28-2-10-229   -g   -00</v>
      </c>
      <c r="C87" s="423" t="s">
        <v>94</v>
      </c>
      <c r="D87" s="422">
        <f>'zestawienie 2022'!D76</f>
        <v>0.87</v>
      </c>
      <c r="E87" s="422" t="s">
        <v>419</v>
      </c>
      <c r="F87" s="422" t="str">
        <f>'zestawienie 2022'!F76</f>
        <v>02-21-055-0004-226</v>
      </c>
      <c r="G87" s="335" t="s">
        <v>431</v>
      </c>
      <c r="H87" s="336" t="s">
        <v>274</v>
      </c>
      <c r="I87" s="336">
        <v>15</v>
      </c>
      <c r="J87" s="337">
        <v>0.23</v>
      </c>
      <c r="K87" s="337"/>
      <c r="L87" s="337">
        <f t="shared" si="1"/>
        <v>0.23</v>
      </c>
      <c r="M87" s="545" t="str">
        <f>M85</f>
        <v>01.08-30.09</v>
      </c>
    </row>
    <row r="88" spans="1:13" s="332" customFormat="1" x14ac:dyDescent="0.25">
      <c r="A88" s="421" t="s">
        <v>297</v>
      </c>
      <c r="B88" s="422" t="s">
        <v>356</v>
      </c>
      <c r="C88" s="423" t="s">
        <v>94</v>
      </c>
      <c r="D88" s="422">
        <v>0.87</v>
      </c>
      <c r="E88" s="422" t="s">
        <v>419</v>
      </c>
      <c r="F88" s="422" t="s">
        <v>118</v>
      </c>
      <c r="G88" s="335" t="s">
        <v>428</v>
      </c>
      <c r="H88" s="336" t="s">
        <v>432</v>
      </c>
      <c r="I88" s="336">
        <v>46</v>
      </c>
      <c r="J88" s="337">
        <v>0.51</v>
      </c>
      <c r="K88" s="337"/>
      <c r="L88" s="337">
        <f t="shared" si="1"/>
        <v>0.51</v>
      </c>
      <c r="M88" s="474" t="s">
        <v>466</v>
      </c>
    </row>
    <row r="89" spans="1:13" s="332" customFormat="1" x14ac:dyDescent="0.25">
      <c r="A89" s="421" t="s">
        <v>297</v>
      </c>
      <c r="B89" s="422" t="s">
        <v>407</v>
      </c>
      <c r="C89" s="423" t="s">
        <v>421</v>
      </c>
      <c r="D89" s="422">
        <v>0.32</v>
      </c>
      <c r="E89" s="422" t="s">
        <v>419</v>
      </c>
      <c r="F89" s="422" t="s">
        <v>118</v>
      </c>
      <c r="G89" s="335" t="s">
        <v>387</v>
      </c>
      <c r="H89" s="336" t="s">
        <v>408</v>
      </c>
      <c r="I89" s="336">
        <v>38</v>
      </c>
      <c r="J89" s="337">
        <v>0.12</v>
      </c>
      <c r="K89" s="337"/>
      <c r="L89" s="337">
        <f t="shared" si="1"/>
        <v>0.12</v>
      </c>
      <c r="M89" s="475" t="s">
        <v>466</v>
      </c>
    </row>
    <row r="90" spans="1:13" s="409" customFormat="1" x14ac:dyDescent="0.25">
      <c r="A90" s="421" t="s">
        <v>297</v>
      </c>
      <c r="B90" s="422" t="str">
        <f>'zestawienie 2022'!B77</f>
        <v>13-28-2-10-230   -h   -00</v>
      </c>
      <c r="C90" s="423" t="s">
        <v>93</v>
      </c>
      <c r="D90" s="422">
        <f>'zestawienie 2022'!D77</f>
        <v>1.18</v>
      </c>
      <c r="E90" s="422" t="s">
        <v>419</v>
      </c>
      <c r="F90" s="422" t="str">
        <f>'zestawienie 2022'!F77</f>
        <v>02-21-055-0004-212/230</v>
      </c>
      <c r="G90" s="335" t="s">
        <v>428</v>
      </c>
      <c r="H90" s="336" t="s">
        <v>213</v>
      </c>
      <c r="I90" s="336">
        <v>2</v>
      </c>
      <c r="J90" s="337">
        <v>1.08</v>
      </c>
      <c r="K90" s="337"/>
      <c r="L90" s="337">
        <f t="shared" si="1"/>
        <v>1.08</v>
      </c>
      <c r="M90" s="475" t="s">
        <v>467</v>
      </c>
    </row>
    <row r="91" spans="1:13" s="409" customFormat="1" x14ac:dyDescent="0.25">
      <c r="A91" s="421" t="s">
        <v>297</v>
      </c>
      <c r="B91" s="422" t="str">
        <f>'zestawienie 2022'!B78</f>
        <v>13-28-2-10-230   -i   -00</v>
      </c>
      <c r="C91" s="423" t="s">
        <v>421</v>
      </c>
      <c r="D91" s="422">
        <f>'zestawienie 2022'!D78</f>
        <v>0.48</v>
      </c>
      <c r="E91" s="422" t="s">
        <v>419</v>
      </c>
      <c r="F91" s="422" t="str">
        <f>'zestawienie 2022'!F78</f>
        <v>02-21-055-0004-212/230</v>
      </c>
      <c r="G91" s="335" t="s">
        <v>428</v>
      </c>
      <c r="H91" s="336" t="s">
        <v>213</v>
      </c>
      <c r="I91" s="336">
        <v>2</v>
      </c>
      <c r="J91" s="337">
        <f>'zestawienie 2022'!I78</f>
        <v>0.3</v>
      </c>
      <c r="K91" s="337">
        <v>0.19</v>
      </c>
      <c r="L91" s="337">
        <f t="shared" si="1"/>
        <v>0.10999999999999999</v>
      </c>
      <c r="M91" s="475" t="s">
        <v>467</v>
      </c>
    </row>
    <row r="92" spans="1:13" s="409" customFormat="1" x14ac:dyDescent="0.25">
      <c r="A92" s="421" t="s">
        <v>297</v>
      </c>
      <c r="B92" s="422" t="str">
        <f>'zestawienie 2022'!B79</f>
        <v>13-28-2-10-230   -j   -00</v>
      </c>
      <c r="C92" s="423" t="s">
        <v>421</v>
      </c>
      <c r="D92" s="422">
        <f>'zestawienie 2022'!D79</f>
        <v>0.3</v>
      </c>
      <c r="E92" s="422" t="s">
        <v>419</v>
      </c>
      <c r="F92" s="422" t="str">
        <f>'zestawienie 2022'!F79</f>
        <v>02-21-055-0004-212/230</v>
      </c>
      <c r="G92" s="335" t="s">
        <v>428</v>
      </c>
      <c r="H92" s="336" t="s">
        <v>213</v>
      </c>
      <c r="I92" s="336">
        <v>2</v>
      </c>
      <c r="J92" s="337">
        <v>0.16</v>
      </c>
      <c r="K92" s="337"/>
      <c r="L92" s="337">
        <f t="shared" si="1"/>
        <v>0.16</v>
      </c>
      <c r="M92" s="475" t="s">
        <v>467</v>
      </c>
    </row>
    <row r="93" spans="1:13" x14ac:dyDescent="0.25">
      <c r="A93" s="421" t="s">
        <v>297</v>
      </c>
      <c r="B93" s="422" t="str">
        <f>'zestawienie 2022'!B80</f>
        <v>13-28-2-10-235   -d   -00</v>
      </c>
      <c r="C93" s="423" t="s">
        <v>94</v>
      </c>
      <c r="D93" s="422">
        <f>'zestawienie 2022'!D80</f>
        <v>1.08</v>
      </c>
      <c r="E93" s="422" t="s">
        <v>419</v>
      </c>
      <c r="F93" s="422" t="str">
        <f>'zestawienie 2022'!F80</f>
        <v>02-21-055-0004-217/235</v>
      </c>
      <c r="G93" s="335" t="s">
        <v>428</v>
      </c>
      <c r="H93" s="336" t="s">
        <v>440</v>
      </c>
      <c r="I93" s="336">
        <v>40</v>
      </c>
      <c r="J93" s="337">
        <v>0.7</v>
      </c>
      <c r="K93" s="337"/>
      <c r="L93" s="337">
        <f t="shared" si="1"/>
        <v>0.7</v>
      </c>
      <c r="M93" s="545" t="str">
        <f>M85</f>
        <v>01.08-30.09</v>
      </c>
    </row>
    <row r="94" spans="1:13" s="332" customFormat="1" x14ac:dyDescent="0.25">
      <c r="A94" s="421" t="s">
        <v>297</v>
      </c>
      <c r="B94" s="422" t="s">
        <v>409</v>
      </c>
      <c r="C94" s="423" t="s">
        <v>421</v>
      </c>
      <c r="D94" s="422">
        <v>0.6</v>
      </c>
      <c r="E94" s="422" t="s">
        <v>419</v>
      </c>
      <c r="F94" s="422" t="s">
        <v>386</v>
      </c>
      <c r="G94" s="335" t="s">
        <v>428</v>
      </c>
      <c r="H94" s="336" t="s">
        <v>436</v>
      </c>
      <c r="I94" s="336">
        <v>36</v>
      </c>
      <c r="J94" s="337">
        <v>0.15</v>
      </c>
      <c r="K94" s="337"/>
      <c r="L94" s="337">
        <f t="shared" si="1"/>
        <v>0.15</v>
      </c>
      <c r="M94" s="475" t="s">
        <v>466</v>
      </c>
    </row>
    <row r="95" spans="1:13" s="334" customFormat="1" ht="15.75" thickBot="1" x14ac:dyDescent="0.3">
      <c r="A95" s="430" t="s">
        <v>297</v>
      </c>
      <c r="B95" s="431" t="s">
        <v>409</v>
      </c>
      <c r="C95" s="432" t="s">
        <v>421</v>
      </c>
      <c r="D95" s="431">
        <v>0.6</v>
      </c>
      <c r="E95" s="431" t="s">
        <v>419</v>
      </c>
      <c r="F95" s="431" t="s">
        <v>386</v>
      </c>
      <c r="G95" s="433" t="s">
        <v>431</v>
      </c>
      <c r="H95" s="434" t="s">
        <v>437</v>
      </c>
      <c r="I95" s="434">
        <v>37</v>
      </c>
      <c r="J95" s="389">
        <v>0.24</v>
      </c>
      <c r="K95" s="389"/>
      <c r="L95" s="389">
        <f t="shared" si="1"/>
        <v>0.24</v>
      </c>
      <c r="M95" s="546" t="str">
        <f>M87</f>
        <v>01.08-30.09</v>
      </c>
    </row>
    <row r="96" spans="1:13" s="334" customFormat="1" x14ac:dyDescent="0.25">
      <c r="A96" s="424" t="s">
        <v>423</v>
      </c>
      <c r="B96" s="425" t="s">
        <v>439</v>
      </c>
      <c r="C96" s="426" t="s">
        <v>94</v>
      </c>
      <c r="D96" s="425">
        <v>0.56999999999999995</v>
      </c>
      <c r="E96" s="425" t="s">
        <v>413</v>
      </c>
      <c r="F96" s="425" t="s">
        <v>464</v>
      </c>
      <c r="G96" s="427" t="s">
        <v>428</v>
      </c>
      <c r="H96" s="428" t="s">
        <v>438</v>
      </c>
      <c r="I96" s="428">
        <v>39</v>
      </c>
      <c r="J96" s="420">
        <v>0.5</v>
      </c>
      <c r="K96" s="420"/>
      <c r="L96" s="420">
        <f t="shared" si="1"/>
        <v>0.5</v>
      </c>
      <c r="M96" s="481" t="s">
        <v>467</v>
      </c>
    </row>
    <row r="97" spans="1:13" s="406" customFormat="1" ht="15.75" thickBot="1" x14ac:dyDescent="0.3">
      <c r="A97" s="462" t="s">
        <v>423</v>
      </c>
      <c r="B97" s="465" t="s">
        <v>424</v>
      </c>
      <c r="C97" s="466" t="s">
        <v>94</v>
      </c>
      <c r="D97" s="465">
        <v>0.54</v>
      </c>
      <c r="E97" s="465" t="s">
        <v>413</v>
      </c>
      <c r="F97" s="465" t="s">
        <v>464</v>
      </c>
      <c r="G97" s="463" t="s">
        <v>428</v>
      </c>
      <c r="H97" s="468" t="str">
        <f>H96</f>
        <v>BS</v>
      </c>
      <c r="I97" s="468">
        <v>39</v>
      </c>
      <c r="J97" s="467">
        <v>0.3</v>
      </c>
      <c r="K97" s="467"/>
      <c r="L97" s="459">
        <f t="shared" si="1"/>
        <v>0.3</v>
      </c>
      <c r="M97" s="482" t="s">
        <v>467</v>
      </c>
    </row>
    <row r="98" spans="1:13" s="406" customFormat="1" x14ac:dyDescent="0.25">
      <c r="A98" s="443" t="str">
        <f>A99</f>
        <v>Unisław</v>
      </c>
      <c r="B98" s="444" t="str">
        <f>B99</f>
        <v>13-28-2-12-291   -d   -00</v>
      </c>
      <c r="C98" s="445" t="str">
        <f>C99</f>
        <v>Ł</v>
      </c>
      <c r="D98" s="444">
        <f>D99</f>
        <v>3.11</v>
      </c>
      <c r="E98" s="444"/>
      <c r="F98" s="444" t="str">
        <f>F99</f>
        <v>02-21-065-0007-153/291</v>
      </c>
      <c r="G98" s="446" t="s">
        <v>428</v>
      </c>
      <c r="H98" s="448" t="s">
        <v>177</v>
      </c>
      <c r="I98" s="448">
        <v>48</v>
      </c>
      <c r="J98" s="447">
        <v>2.75</v>
      </c>
      <c r="K98" s="447">
        <v>0.17</v>
      </c>
      <c r="L98" s="420">
        <f t="shared" si="1"/>
        <v>2.58</v>
      </c>
      <c r="M98" s="483" t="s">
        <v>467</v>
      </c>
    </row>
    <row r="99" spans="1:13" s="395" customFormat="1" x14ac:dyDescent="0.25">
      <c r="A99" s="421" t="s">
        <v>298</v>
      </c>
      <c r="B99" s="422" t="str">
        <f>'zestawienie 2022'!B81</f>
        <v>13-28-2-12-291   -d   -00</v>
      </c>
      <c r="C99" s="423" t="s">
        <v>421</v>
      </c>
      <c r="D99" s="422">
        <f>'zestawienie 2022'!D81</f>
        <v>3.11</v>
      </c>
      <c r="E99" s="422" t="s">
        <v>413</v>
      </c>
      <c r="F99" s="422" t="str">
        <f>'zestawienie 2022'!F81</f>
        <v>02-21-065-0007-153/291</v>
      </c>
      <c r="G99" s="335" t="s">
        <v>387</v>
      </c>
      <c r="H99" s="336" t="s">
        <v>251</v>
      </c>
      <c r="I99" s="336">
        <v>48</v>
      </c>
      <c r="J99" s="337">
        <v>0.31</v>
      </c>
      <c r="K99" s="337"/>
      <c r="L99" s="337">
        <f t="shared" si="1"/>
        <v>0.31</v>
      </c>
      <c r="M99" s="475" t="s">
        <v>467</v>
      </c>
    </row>
    <row r="100" spans="1:13" s="404" customFormat="1" x14ac:dyDescent="0.25">
      <c r="A100" s="437" t="s">
        <v>298</v>
      </c>
      <c r="B100" s="411" t="str">
        <f>'zestawienie 2022'!B82</f>
        <v>13-28-2-12-291   -m   -00</v>
      </c>
      <c r="C100" s="438" t="s">
        <v>421</v>
      </c>
      <c r="D100" s="411">
        <f>'zestawienie 2022'!D82</f>
        <v>0.33</v>
      </c>
      <c r="E100" s="411" t="s">
        <v>413</v>
      </c>
      <c r="F100" s="411" t="str">
        <f>'zestawienie 2022'!F82</f>
        <v>02-21-065-0007-188</v>
      </c>
      <c r="G100" s="412" t="s">
        <v>428</v>
      </c>
      <c r="H100" s="416" t="s">
        <v>445</v>
      </c>
      <c r="I100" s="470">
        <v>44</v>
      </c>
      <c r="J100" s="338">
        <f>'zestawienie 2022'!I82</f>
        <v>0.33</v>
      </c>
      <c r="K100" s="338">
        <v>0.21</v>
      </c>
      <c r="L100" s="337">
        <f t="shared" si="1"/>
        <v>0.12000000000000002</v>
      </c>
      <c r="M100" s="475" t="s">
        <v>467</v>
      </c>
    </row>
    <row r="101" spans="1:13" s="404" customFormat="1" x14ac:dyDescent="0.25">
      <c r="A101" s="437" t="str">
        <f t="shared" ref="A101:A103" si="2">A100</f>
        <v>Unisław</v>
      </c>
      <c r="B101" s="411" t="str">
        <f>B102</f>
        <v>13-28-2-12-291   -o   -00</v>
      </c>
      <c r="C101" s="438" t="s">
        <v>94</v>
      </c>
      <c r="D101" s="411">
        <v>4.91</v>
      </c>
      <c r="E101" s="411"/>
      <c r="F101" s="411" t="str">
        <f t="shared" ref="F101:F103" si="3">F100</f>
        <v>02-21-065-0007-188</v>
      </c>
      <c r="G101" s="412" t="s">
        <v>428</v>
      </c>
      <c r="H101" s="416" t="s">
        <v>455</v>
      </c>
      <c r="I101" s="470">
        <v>1</v>
      </c>
      <c r="J101" s="338">
        <v>1.3</v>
      </c>
      <c r="K101" s="338">
        <v>0.24</v>
      </c>
      <c r="L101" s="337">
        <f t="shared" si="1"/>
        <v>1.06</v>
      </c>
      <c r="M101" s="475" t="s">
        <v>467</v>
      </c>
    </row>
    <row r="102" spans="1:13" s="404" customFormat="1" x14ac:dyDescent="0.25">
      <c r="A102" s="437" t="str">
        <f t="shared" si="2"/>
        <v>Unisław</v>
      </c>
      <c r="B102" s="411" t="str">
        <f>B103</f>
        <v>13-28-2-12-291   -o   -00</v>
      </c>
      <c r="C102" s="438" t="str">
        <f t="shared" ref="C102:D103" si="4">C101</f>
        <v>Ps</v>
      </c>
      <c r="D102" s="411">
        <f t="shared" si="4"/>
        <v>4.91</v>
      </c>
      <c r="E102" s="411"/>
      <c r="F102" s="411" t="str">
        <f t="shared" si="3"/>
        <v>02-21-065-0007-188</v>
      </c>
      <c r="G102" s="412" t="s">
        <v>387</v>
      </c>
      <c r="H102" s="416" t="s">
        <v>456</v>
      </c>
      <c r="I102" s="470">
        <v>1</v>
      </c>
      <c r="J102" s="338">
        <v>0.14000000000000001</v>
      </c>
      <c r="K102" s="338"/>
      <c r="L102" s="337">
        <f t="shared" si="1"/>
        <v>0.14000000000000001</v>
      </c>
      <c r="M102" s="475" t="s">
        <v>467</v>
      </c>
    </row>
    <row r="103" spans="1:13" s="404" customFormat="1" x14ac:dyDescent="0.25">
      <c r="A103" s="437" t="str">
        <f t="shared" si="2"/>
        <v>Unisław</v>
      </c>
      <c r="B103" s="411" t="str">
        <f>B104</f>
        <v>13-28-2-12-291   -o   -00</v>
      </c>
      <c r="C103" s="438" t="str">
        <f t="shared" si="4"/>
        <v>Ps</v>
      </c>
      <c r="D103" s="411">
        <f t="shared" si="4"/>
        <v>4.91</v>
      </c>
      <c r="E103" s="411"/>
      <c r="F103" s="411" t="str">
        <f t="shared" si="3"/>
        <v>02-21-065-0007-188</v>
      </c>
      <c r="G103" s="412" t="s">
        <v>428</v>
      </c>
      <c r="H103" s="416" t="s">
        <v>457</v>
      </c>
      <c r="I103" s="470">
        <v>1</v>
      </c>
      <c r="J103" s="338">
        <v>0.63</v>
      </c>
      <c r="K103" s="338"/>
      <c r="L103" s="337">
        <f t="shared" si="1"/>
        <v>0.63</v>
      </c>
      <c r="M103" s="475" t="s">
        <v>467</v>
      </c>
    </row>
    <row r="104" spans="1:13" s="404" customFormat="1" x14ac:dyDescent="0.25">
      <c r="A104" s="437" t="s">
        <v>298</v>
      </c>
      <c r="B104" s="411" t="s">
        <v>45</v>
      </c>
      <c r="C104" s="438" t="s">
        <v>94</v>
      </c>
      <c r="D104" s="411">
        <v>4.91</v>
      </c>
      <c r="E104" s="411"/>
      <c r="F104" s="411" t="str">
        <f>F103</f>
        <v>02-21-065-0007-188</v>
      </c>
      <c r="G104" s="412" t="s">
        <v>428</v>
      </c>
      <c r="H104" s="416" t="s">
        <v>458</v>
      </c>
      <c r="I104" s="470">
        <v>1</v>
      </c>
      <c r="J104" s="338">
        <v>0.56999999999999995</v>
      </c>
      <c r="K104" s="338"/>
      <c r="L104" s="337">
        <f t="shared" si="1"/>
        <v>0.56999999999999995</v>
      </c>
      <c r="M104" s="475" t="s">
        <v>467</v>
      </c>
    </row>
    <row r="105" spans="1:13" s="404" customFormat="1" x14ac:dyDescent="0.25">
      <c r="A105" s="437" t="s">
        <v>298</v>
      </c>
      <c r="B105" s="411" t="str">
        <f>B108</f>
        <v>13-28-2-12-291   -p   -00</v>
      </c>
      <c r="C105" s="438" t="str">
        <f>C108</f>
        <v>Ps</v>
      </c>
      <c r="D105" s="411">
        <v>3.15</v>
      </c>
      <c r="E105" s="411"/>
      <c r="F105" s="411" t="str">
        <f>F104</f>
        <v>02-21-065-0007-188</v>
      </c>
      <c r="G105" s="412" t="s">
        <v>428</v>
      </c>
      <c r="H105" s="416" t="s">
        <v>458</v>
      </c>
      <c r="I105" s="470">
        <v>1</v>
      </c>
      <c r="J105" s="338">
        <f>1.11-0.57</f>
        <v>0.54000000000000015</v>
      </c>
      <c r="K105" s="338">
        <v>0.17</v>
      </c>
      <c r="L105" s="337">
        <f t="shared" si="1"/>
        <v>0.37000000000000011</v>
      </c>
      <c r="M105" s="475" t="s">
        <v>467</v>
      </c>
    </row>
    <row r="106" spans="1:13" s="404" customFormat="1" x14ac:dyDescent="0.25">
      <c r="A106" s="437" t="str">
        <f>A105</f>
        <v>Unisław</v>
      </c>
      <c r="B106" s="411" t="str">
        <f>B107</f>
        <v>13-28-2-12-291   -o   -00</v>
      </c>
      <c r="C106" s="438" t="str">
        <f>C107</f>
        <v>Ps</v>
      </c>
      <c r="D106" s="411">
        <f>D107</f>
        <v>4.91</v>
      </c>
      <c r="E106" s="411"/>
      <c r="F106" s="411" t="str">
        <f>F105</f>
        <v>02-21-065-0007-188</v>
      </c>
      <c r="G106" s="412" t="s">
        <v>387</v>
      </c>
      <c r="H106" s="416" t="s">
        <v>429</v>
      </c>
      <c r="I106" s="470">
        <v>1</v>
      </c>
      <c r="J106" s="338">
        <v>0.03</v>
      </c>
      <c r="K106" s="338"/>
      <c r="L106" s="337">
        <f>J106</f>
        <v>0.03</v>
      </c>
      <c r="M106" s="475" t="s">
        <v>467</v>
      </c>
    </row>
    <row r="107" spans="1:13" s="404" customFormat="1" x14ac:dyDescent="0.25">
      <c r="A107" s="437" t="s">
        <v>298</v>
      </c>
      <c r="B107" s="411" t="str">
        <f>'zestawienie 2022'!B84</f>
        <v>13-28-2-12-291   -o   -00</v>
      </c>
      <c r="C107" s="438" t="s">
        <v>94</v>
      </c>
      <c r="D107" s="411">
        <f>'zestawienie 2022'!D84</f>
        <v>4.91</v>
      </c>
      <c r="E107" s="411" t="s">
        <v>413</v>
      </c>
      <c r="F107" s="411" t="str">
        <f>'zestawienie 2022'!F84</f>
        <v>02-21-065-0007-188</v>
      </c>
      <c r="G107" s="412" t="s">
        <v>428</v>
      </c>
      <c r="H107" s="416" t="s">
        <v>445</v>
      </c>
      <c r="I107" s="470">
        <v>44</v>
      </c>
      <c r="J107" s="338">
        <v>0.51</v>
      </c>
      <c r="K107" s="338">
        <v>0.22</v>
      </c>
      <c r="L107" s="337">
        <f t="shared" si="1"/>
        <v>0.29000000000000004</v>
      </c>
      <c r="M107" s="475" t="s">
        <v>467</v>
      </c>
    </row>
    <row r="108" spans="1:13" s="404" customFormat="1" x14ac:dyDescent="0.25">
      <c r="A108" s="437" t="s">
        <v>298</v>
      </c>
      <c r="B108" s="411" t="str">
        <f>'zestawienie 2022'!B85</f>
        <v>13-28-2-12-291   -p   -00</v>
      </c>
      <c r="C108" s="438" t="s">
        <v>94</v>
      </c>
      <c r="D108" s="411">
        <f>'zestawienie 2022'!D85</f>
        <v>3.15</v>
      </c>
      <c r="E108" s="411" t="s">
        <v>413</v>
      </c>
      <c r="F108" s="411" t="str">
        <f>'zestawienie 2022'!F85</f>
        <v>02-21-065-0007-188</v>
      </c>
      <c r="G108" s="412" t="s">
        <v>428</v>
      </c>
      <c r="H108" s="416" t="s">
        <v>445</v>
      </c>
      <c r="I108" s="470">
        <v>44</v>
      </c>
      <c r="J108" s="338">
        <v>0.83</v>
      </c>
      <c r="K108" s="338"/>
      <c r="L108" s="337">
        <f t="shared" si="1"/>
        <v>0.83</v>
      </c>
      <c r="M108" s="475" t="s">
        <v>467</v>
      </c>
    </row>
    <row r="109" spans="1:13" s="404" customFormat="1" x14ac:dyDescent="0.25">
      <c r="A109" s="437" t="str">
        <f>A108</f>
        <v>Unisław</v>
      </c>
      <c r="B109" s="411" t="s">
        <v>446</v>
      </c>
      <c r="C109" s="438" t="str">
        <f>C110</f>
        <v>Ł</v>
      </c>
      <c r="D109" s="411">
        <v>0.45</v>
      </c>
      <c r="E109" s="411"/>
      <c r="F109" s="411" t="str">
        <f>F110</f>
        <v>02-21-065-0007-188</v>
      </c>
      <c r="G109" s="412" t="s">
        <v>428</v>
      </c>
      <c r="H109" s="416" t="s">
        <v>445</v>
      </c>
      <c r="I109" s="470">
        <v>44</v>
      </c>
      <c r="J109" s="338">
        <v>0.03</v>
      </c>
      <c r="K109" s="338"/>
      <c r="L109" s="337">
        <f t="shared" si="1"/>
        <v>0.03</v>
      </c>
      <c r="M109" s="474" t="s">
        <v>467</v>
      </c>
    </row>
    <row r="110" spans="1:13" s="404" customFormat="1" x14ac:dyDescent="0.25">
      <c r="A110" s="437" t="s">
        <v>298</v>
      </c>
      <c r="B110" s="411" t="s">
        <v>43</v>
      </c>
      <c r="C110" s="438" t="s">
        <v>421</v>
      </c>
      <c r="D110" s="411">
        <v>0.38</v>
      </c>
      <c r="E110" s="411"/>
      <c r="F110" s="411" t="str">
        <f>F111</f>
        <v>02-21-065-0007-188</v>
      </c>
      <c r="G110" s="412" t="s">
        <v>428</v>
      </c>
      <c r="H110" s="416" t="s">
        <v>445</v>
      </c>
      <c r="I110" s="470">
        <v>44</v>
      </c>
      <c r="J110" s="338">
        <f>0.38-J111</f>
        <v>0.31</v>
      </c>
      <c r="K110" s="338"/>
      <c r="L110" s="337">
        <f t="shared" si="1"/>
        <v>0.31</v>
      </c>
      <c r="M110" s="475" t="s">
        <v>467</v>
      </c>
    </row>
    <row r="111" spans="1:13" s="404" customFormat="1" x14ac:dyDescent="0.25">
      <c r="A111" s="437" t="s">
        <v>298</v>
      </c>
      <c r="B111" s="411" t="s">
        <v>43</v>
      </c>
      <c r="C111" s="438" t="s">
        <v>421</v>
      </c>
      <c r="D111" s="411">
        <v>0.38</v>
      </c>
      <c r="E111" s="411"/>
      <c r="F111" s="411" t="str">
        <f>F108</f>
        <v>02-21-065-0007-188</v>
      </c>
      <c r="G111" s="412" t="s">
        <v>387</v>
      </c>
      <c r="H111" s="416" t="s">
        <v>183</v>
      </c>
      <c r="I111" s="470">
        <v>44</v>
      </c>
      <c r="J111" s="338">
        <v>7.0000000000000007E-2</v>
      </c>
      <c r="K111" s="338"/>
      <c r="L111" s="337">
        <f t="shared" si="1"/>
        <v>7.0000000000000007E-2</v>
      </c>
      <c r="M111" s="475" t="s">
        <v>467</v>
      </c>
    </row>
    <row r="112" spans="1:13" s="404" customFormat="1" x14ac:dyDescent="0.25">
      <c r="A112" s="437" t="str">
        <f>A113</f>
        <v>Unisław</v>
      </c>
      <c r="B112" s="411" t="str">
        <f>B113</f>
        <v>13-28-2-12-291   -r   -00</v>
      </c>
      <c r="C112" s="438" t="str">
        <f>C113</f>
        <v>Ps</v>
      </c>
      <c r="D112" s="411">
        <f>D113</f>
        <v>0.51</v>
      </c>
      <c r="E112" s="411"/>
      <c r="F112" s="411" t="str">
        <f>F113</f>
        <v>02-21-065-0007-188</v>
      </c>
      <c r="G112" s="412" t="s">
        <v>428</v>
      </c>
      <c r="H112" s="416" t="s">
        <v>445</v>
      </c>
      <c r="I112" s="470">
        <v>44</v>
      </c>
      <c r="J112" s="338">
        <f>0.51-J113</f>
        <v>0.43</v>
      </c>
      <c r="K112" s="338"/>
      <c r="L112" s="337">
        <f t="shared" si="1"/>
        <v>0.43</v>
      </c>
      <c r="M112" s="487" t="s">
        <v>467</v>
      </c>
    </row>
    <row r="113" spans="1:13" s="404" customFormat="1" x14ac:dyDescent="0.25">
      <c r="A113" s="437" t="s">
        <v>298</v>
      </c>
      <c r="B113" s="411" t="str">
        <f>'zestawienie 2022'!B86</f>
        <v>13-28-2-12-291   -r   -00</v>
      </c>
      <c r="C113" s="438" t="s">
        <v>94</v>
      </c>
      <c r="D113" s="411">
        <f>'zestawienie 2022'!D86</f>
        <v>0.51</v>
      </c>
      <c r="E113" s="411" t="s">
        <v>413</v>
      </c>
      <c r="F113" s="411" t="str">
        <f>'zestawienie 2022'!F86</f>
        <v>02-21-065-0007-188</v>
      </c>
      <c r="G113" s="412" t="s">
        <v>387</v>
      </c>
      <c r="H113" s="416" t="s">
        <v>183</v>
      </c>
      <c r="I113" s="470">
        <v>44</v>
      </c>
      <c r="J113" s="338">
        <v>0.08</v>
      </c>
      <c r="K113" s="338"/>
      <c r="L113" s="337">
        <f t="shared" si="1"/>
        <v>0.08</v>
      </c>
      <c r="M113" s="487" t="s">
        <v>467</v>
      </c>
    </row>
    <row r="114" spans="1:13" s="408" customFormat="1" x14ac:dyDescent="0.25">
      <c r="A114" s="437" t="s">
        <v>298</v>
      </c>
      <c r="B114" s="411" t="s">
        <v>44</v>
      </c>
      <c r="C114" s="438" t="s">
        <v>94</v>
      </c>
      <c r="D114" s="411">
        <v>3.15</v>
      </c>
      <c r="E114" s="411" t="s">
        <v>413</v>
      </c>
      <c r="F114" s="411" t="str">
        <f>'zestawienie 2022'!F87</f>
        <v>02-21-065-0007-188</v>
      </c>
      <c r="G114" s="412" t="s">
        <v>387</v>
      </c>
      <c r="H114" s="416" t="s">
        <v>93</v>
      </c>
      <c r="I114" s="470">
        <v>56</v>
      </c>
      <c r="J114" s="338">
        <v>0.17</v>
      </c>
      <c r="K114" s="338"/>
      <c r="L114" s="337">
        <f t="shared" si="1"/>
        <v>0.17</v>
      </c>
      <c r="M114" s="475" t="s">
        <v>467</v>
      </c>
    </row>
    <row r="115" spans="1:13" s="408" customFormat="1" x14ac:dyDescent="0.25">
      <c r="A115" s="421" t="s">
        <v>298</v>
      </c>
      <c r="B115" s="422" t="str">
        <f>'zestawienie 2022'!B87</f>
        <v>13-28-2-12-291   -w   -00</v>
      </c>
      <c r="C115" s="423" t="s">
        <v>421</v>
      </c>
      <c r="D115" s="422">
        <f>'zestawienie 2022'!D87</f>
        <v>0.11</v>
      </c>
      <c r="E115" s="422" t="s">
        <v>413</v>
      </c>
      <c r="F115" s="422" t="str">
        <f>'zestawienie 2022'!F87</f>
        <v>02-21-065-0007-188</v>
      </c>
      <c r="G115" s="335" t="s">
        <v>387</v>
      </c>
      <c r="H115" s="336" t="s">
        <v>93</v>
      </c>
      <c r="I115" s="336">
        <v>56</v>
      </c>
      <c r="J115" s="337">
        <v>0.04</v>
      </c>
      <c r="K115" s="337"/>
      <c r="L115" s="337">
        <f t="shared" si="1"/>
        <v>0.04</v>
      </c>
      <c r="M115" s="475" t="s">
        <v>467</v>
      </c>
    </row>
    <row r="116" spans="1:13" s="408" customFormat="1" x14ac:dyDescent="0.25">
      <c r="A116" s="421" t="s">
        <v>298</v>
      </c>
      <c r="B116" s="422" t="str">
        <f>'zestawienie 2022'!B88</f>
        <v>13-28-2-12-291   -t   -00</v>
      </c>
      <c r="C116" s="423" t="s">
        <v>93</v>
      </c>
      <c r="D116" s="422">
        <f>'zestawienie 2022'!D88</f>
        <v>0.43</v>
      </c>
      <c r="E116" s="422" t="s">
        <v>413</v>
      </c>
      <c r="F116" s="422" t="str">
        <f>'zestawienie 2022'!F88</f>
        <v>02-21-065-0007-188</v>
      </c>
      <c r="G116" s="335" t="s">
        <v>387</v>
      </c>
      <c r="H116" s="336" t="s">
        <v>93</v>
      </c>
      <c r="I116" s="336">
        <v>56</v>
      </c>
      <c r="J116" s="337">
        <f>'zestawienie 2022'!I88</f>
        <v>0.43</v>
      </c>
      <c r="K116" s="337"/>
      <c r="L116" s="337">
        <f t="shared" si="1"/>
        <v>0.43</v>
      </c>
      <c r="M116" s="475" t="s">
        <v>467</v>
      </c>
    </row>
    <row r="117" spans="1:13" s="403" customFormat="1" x14ac:dyDescent="0.25">
      <c r="A117" s="421" t="s">
        <v>298</v>
      </c>
      <c r="B117" s="422" t="str">
        <f>'zestawienie 2022'!B89</f>
        <v>13-28-2-12-291   -z   -00</v>
      </c>
      <c r="C117" s="423" t="s">
        <v>93</v>
      </c>
      <c r="D117" s="422">
        <f>'zestawienie 2022'!D89</f>
        <v>0.18</v>
      </c>
      <c r="E117" s="422" t="s">
        <v>413</v>
      </c>
      <c r="F117" s="422" t="str">
        <f>'zestawienie 2022'!F89</f>
        <v>02-21-065-0007-188</v>
      </c>
      <c r="G117" s="335" t="s">
        <v>387</v>
      </c>
      <c r="H117" s="336" t="s">
        <v>93</v>
      </c>
      <c r="I117" s="336">
        <v>56</v>
      </c>
      <c r="J117" s="337">
        <f>'zestawienie 2022'!I89</f>
        <v>0.18</v>
      </c>
      <c r="K117" s="337"/>
      <c r="L117" s="337">
        <f t="shared" si="1"/>
        <v>0.18</v>
      </c>
      <c r="M117" s="475" t="s">
        <v>467</v>
      </c>
    </row>
    <row r="118" spans="1:13" s="418" customFormat="1" x14ac:dyDescent="0.25">
      <c r="A118" s="421" t="s">
        <v>298</v>
      </c>
      <c r="B118" s="422" t="str">
        <f>'zestawienie 2022'!B90</f>
        <v>13-28-2-12-291   -ax  -00</v>
      </c>
      <c r="C118" s="423" t="s">
        <v>93</v>
      </c>
      <c r="D118" s="422">
        <f>'zestawienie 2022'!D90</f>
        <v>0.34</v>
      </c>
      <c r="E118" s="422" t="s">
        <v>413</v>
      </c>
      <c r="F118" s="422" t="str">
        <f>'zestawienie 2022'!F90</f>
        <v>02-21-065-0007-188</v>
      </c>
      <c r="G118" s="335" t="s">
        <v>387</v>
      </c>
      <c r="H118" s="336" t="s">
        <v>179</v>
      </c>
      <c r="I118" s="336">
        <v>56</v>
      </c>
      <c r="J118" s="337">
        <f>'zestawienie 2022'!I90</f>
        <v>0.34</v>
      </c>
      <c r="K118" s="337"/>
      <c r="L118" s="337">
        <f t="shared" si="1"/>
        <v>0.34</v>
      </c>
      <c r="M118" s="487" t="s">
        <v>467</v>
      </c>
    </row>
    <row r="119" spans="1:13" s="407" customFormat="1" x14ac:dyDescent="0.25">
      <c r="A119" s="437" t="s">
        <v>298</v>
      </c>
      <c r="B119" s="449" t="str">
        <f>'zestawienie 2022'!B91</f>
        <v>13-28-2-12-292   -a   -00</v>
      </c>
      <c r="C119" s="438" t="s">
        <v>421</v>
      </c>
      <c r="D119" s="450">
        <f>'zestawienie 2022'!D91</f>
        <v>5.7910000000000004</v>
      </c>
      <c r="E119" s="411" t="s">
        <v>413</v>
      </c>
      <c r="F119" s="451" t="str">
        <f>'zestawienie 2022'!F91</f>
        <v>02-21-065-0007-32</v>
      </c>
      <c r="G119" s="412" t="s">
        <v>428</v>
      </c>
      <c r="H119" s="416" t="s">
        <v>397</v>
      </c>
      <c r="I119" s="470">
        <v>6</v>
      </c>
      <c r="J119" s="338">
        <v>0.81</v>
      </c>
      <c r="K119" s="338"/>
      <c r="L119" s="337">
        <f t="shared" si="1"/>
        <v>0.81</v>
      </c>
      <c r="M119" s="487" t="s">
        <v>467</v>
      </c>
    </row>
    <row r="120" spans="1:13" s="403" customFormat="1" x14ac:dyDescent="0.25">
      <c r="A120" s="421" t="s">
        <v>298</v>
      </c>
      <c r="B120" s="422" t="str">
        <f>'zestawienie 2022'!B92</f>
        <v>13-28-2-12-292   -cx   -00</v>
      </c>
      <c r="C120" s="423" t="s">
        <v>94</v>
      </c>
      <c r="D120" s="422">
        <f>'zestawienie 2022'!D92</f>
        <v>1.27</v>
      </c>
      <c r="E120" s="422" t="s">
        <v>413</v>
      </c>
      <c r="F120" s="422" t="str">
        <f>'zestawienie 2022'!F92</f>
        <v>02-21-065-0007-32</v>
      </c>
      <c r="G120" s="335" t="s">
        <v>428</v>
      </c>
      <c r="H120" s="336" t="s">
        <v>402</v>
      </c>
      <c r="I120" s="336">
        <v>32</v>
      </c>
      <c r="J120" s="337">
        <v>0.64</v>
      </c>
      <c r="K120" s="337"/>
      <c r="L120" s="337">
        <f t="shared" si="1"/>
        <v>0.64</v>
      </c>
      <c r="M120" s="475" t="s">
        <v>467</v>
      </c>
    </row>
    <row r="121" spans="1:13" s="419" customFormat="1" x14ac:dyDescent="0.25">
      <c r="A121" s="439" t="s">
        <v>298</v>
      </c>
      <c r="B121" s="440" t="str">
        <f>'zestawienie 2022'!B93</f>
        <v>13-28-2-12-292   -f   -00</v>
      </c>
      <c r="C121" s="441" t="s">
        <v>94</v>
      </c>
      <c r="D121" s="440">
        <v>0.8</v>
      </c>
      <c r="E121" s="440" t="s">
        <v>413</v>
      </c>
      <c r="F121" s="440" t="str">
        <f>'zestawienie 2022'!F93</f>
        <v>02-21-065-0007-32</v>
      </c>
      <c r="G121" s="335" t="s">
        <v>428</v>
      </c>
      <c r="H121" s="453" t="s">
        <v>174</v>
      </c>
      <c r="I121" s="453">
        <v>1</v>
      </c>
      <c r="J121" s="452">
        <v>0.8</v>
      </c>
      <c r="K121" s="452"/>
      <c r="L121" s="337">
        <f t="shared" si="1"/>
        <v>0.8</v>
      </c>
      <c r="M121" s="475" t="s">
        <v>467</v>
      </c>
    </row>
    <row r="122" spans="1:13" s="414" customFormat="1" x14ac:dyDescent="0.25">
      <c r="A122" s="421" t="s">
        <v>298</v>
      </c>
      <c r="B122" s="422" t="s">
        <v>50</v>
      </c>
      <c r="C122" s="423" t="s">
        <v>421</v>
      </c>
      <c r="D122" s="429">
        <v>5.79</v>
      </c>
      <c r="E122" s="429" t="s">
        <v>413</v>
      </c>
      <c r="F122" s="422" t="str">
        <f>'zestawienie 2022'!F93</f>
        <v>02-21-065-0007-32</v>
      </c>
      <c r="G122" s="335" t="s">
        <v>428</v>
      </c>
      <c r="H122" s="336" t="s">
        <v>174</v>
      </c>
      <c r="I122" s="336">
        <v>1</v>
      </c>
      <c r="J122" s="337">
        <f>4.02-J121</f>
        <v>3.2199999999999998</v>
      </c>
      <c r="K122" s="337">
        <v>0.65</v>
      </c>
      <c r="L122" s="337">
        <f t="shared" si="1"/>
        <v>2.57</v>
      </c>
      <c r="M122" s="475" t="s">
        <v>467</v>
      </c>
    </row>
    <row r="123" spans="1:13" s="414" customFormat="1" x14ac:dyDescent="0.25">
      <c r="A123" s="421" t="s">
        <v>298</v>
      </c>
      <c r="B123" s="422" t="s">
        <v>50</v>
      </c>
      <c r="C123" s="423" t="s">
        <v>421</v>
      </c>
      <c r="D123" s="429">
        <v>5.79</v>
      </c>
      <c r="E123" s="429" t="s">
        <v>413</v>
      </c>
      <c r="F123" s="422" t="str">
        <f>'zestawienie 2022'!F94</f>
        <v>02-21-065-0007-32</v>
      </c>
      <c r="G123" s="335" t="s">
        <v>454</v>
      </c>
      <c r="H123" s="336" t="s">
        <v>245</v>
      </c>
      <c r="I123" s="336">
        <v>1</v>
      </c>
      <c r="J123" s="337">
        <v>0.02</v>
      </c>
      <c r="K123" s="337"/>
      <c r="L123" s="337">
        <f t="shared" si="1"/>
        <v>0.02</v>
      </c>
      <c r="M123" s="475" t="s">
        <v>467</v>
      </c>
    </row>
    <row r="124" spans="1:13" s="403" customFormat="1" x14ac:dyDescent="0.25">
      <c r="A124" s="421" t="s">
        <v>298</v>
      </c>
      <c r="B124" s="422" t="str">
        <f>'zestawienie 2022'!B94</f>
        <v>13-28-2-12-292   -r   -00</v>
      </c>
      <c r="C124" s="423" t="s">
        <v>94</v>
      </c>
      <c r="D124" s="422">
        <f>'zestawienie 2022'!D94</f>
        <v>2.12</v>
      </c>
      <c r="E124" s="422" t="s">
        <v>413</v>
      </c>
      <c r="F124" s="422" t="str">
        <f>'zestawienie 2022'!F94</f>
        <v>02-21-065-0007-32</v>
      </c>
      <c r="G124" s="335" t="s">
        <v>428</v>
      </c>
      <c r="H124" s="336" t="s">
        <v>442</v>
      </c>
      <c r="I124" s="336">
        <v>43</v>
      </c>
      <c r="J124" s="337">
        <f>2.12-(J125+J126)</f>
        <v>1.83</v>
      </c>
      <c r="K124" s="337">
        <v>0.2</v>
      </c>
      <c r="L124" s="337">
        <f t="shared" si="1"/>
        <v>1.6300000000000001</v>
      </c>
      <c r="M124" s="475" t="s">
        <v>467</v>
      </c>
    </row>
    <row r="125" spans="1:13" s="403" customFormat="1" x14ac:dyDescent="0.25">
      <c r="A125" s="421" t="s">
        <v>298</v>
      </c>
      <c r="B125" s="422" t="s">
        <v>176</v>
      </c>
      <c r="C125" s="423" t="s">
        <v>94</v>
      </c>
      <c r="D125" s="422">
        <v>2.12</v>
      </c>
      <c r="E125" s="422" t="s">
        <v>413</v>
      </c>
      <c r="F125" s="422" t="s">
        <v>122</v>
      </c>
      <c r="G125" s="335" t="s">
        <v>387</v>
      </c>
      <c r="H125" s="336" t="s">
        <v>266</v>
      </c>
      <c r="I125" s="336">
        <v>43</v>
      </c>
      <c r="J125" s="337">
        <v>0.04</v>
      </c>
      <c r="K125" s="337"/>
      <c r="L125" s="337">
        <f t="shared" ref="L125:L150" si="5">J125-K125</f>
        <v>0.04</v>
      </c>
      <c r="M125" s="475" t="s">
        <v>467</v>
      </c>
    </row>
    <row r="126" spans="1:13" s="403" customFormat="1" x14ac:dyDescent="0.25">
      <c r="A126" s="421" t="s">
        <v>298</v>
      </c>
      <c r="B126" s="422" t="s">
        <v>176</v>
      </c>
      <c r="C126" s="423" t="s">
        <v>94</v>
      </c>
      <c r="D126" s="422">
        <v>2.12</v>
      </c>
      <c r="E126" s="422" t="s">
        <v>413</v>
      </c>
      <c r="F126" s="422" t="s">
        <v>122</v>
      </c>
      <c r="G126" s="335" t="s">
        <v>387</v>
      </c>
      <c r="H126" s="336" t="s">
        <v>444</v>
      </c>
      <c r="I126" s="336">
        <v>43</v>
      </c>
      <c r="J126" s="337">
        <v>0.25</v>
      </c>
      <c r="K126" s="337"/>
      <c r="L126" s="337">
        <f t="shared" si="5"/>
        <v>0.25</v>
      </c>
      <c r="M126" s="475" t="s">
        <v>467</v>
      </c>
    </row>
    <row r="127" spans="1:13" s="403" customFormat="1" x14ac:dyDescent="0.25">
      <c r="A127" s="421" t="s">
        <v>298</v>
      </c>
      <c r="B127" s="422" t="s">
        <v>55</v>
      </c>
      <c r="C127" s="423" t="s">
        <v>421</v>
      </c>
      <c r="D127" s="422">
        <v>1.72</v>
      </c>
      <c r="E127" s="422" t="s">
        <v>413</v>
      </c>
      <c r="F127" s="422" t="str">
        <f>'zestawienie 2022'!F94</f>
        <v>02-21-065-0007-32</v>
      </c>
      <c r="G127" s="335" t="s">
        <v>428</v>
      </c>
      <c r="H127" s="336" t="s">
        <v>442</v>
      </c>
      <c r="I127" s="336">
        <v>43</v>
      </c>
      <c r="J127" s="337">
        <f>2.92-J124</f>
        <v>1.0899999999999999</v>
      </c>
      <c r="K127" s="337">
        <v>0.37</v>
      </c>
      <c r="L127" s="337">
        <f t="shared" si="5"/>
        <v>0.71999999999999986</v>
      </c>
      <c r="M127" s="475" t="s">
        <v>467</v>
      </c>
    </row>
    <row r="128" spans="1:13" s="415" customFormat="1" x14ac:dyDescent="0.25">
      <c r="A128" s="421" t="s">
        <v>298</v>
      </c>
      <c r="B128" s="422" t="s">
        <v>55</v>
      </c>
      <c r="C128" s="423" t="s">
        <v>421</v>
      </c>
      <c r="D128" s="422">
        <v>1.72</v>
      </c>
      <c r="E128" s="422" t="s">
        <v>413</v>
      </c>
      <c r="F128" s="422" t="s">
        <v>122</v>
      </c>
      <c r="G128" s="335" t="s">
        <v>387</v>
      </c>
      <c r="H128" s="336" t="s">
        <v>444</v>
      </c>
      <c r="I128" s="336">
        <v>43</v>
      </c>
      <c r="J128" s="337">
        <v>0.1</v>
      </c>
      <c r="K128" s="337"/>
      <c r="L128" s="337">
        <f t="shared" si="5"/>
        <v>0.1</v>
      </c>
      <c r="M128" s="475" t="s">
        <v>467</v>
      </c>
    </row>
    <row r="129" spans="1:13" s="408" customFormat="1" x14ac:dyDescent="0.25">
      <c r="A129" s="421" t="s">
        <v>298</v>
      </c>
      <c r="B129" s="422" t="str">
        <f>'zestawienie 2022'!B96</f>
        <v>13-28-2-12-292   -w   -00</v>
      </c>
      <c r="C129" s="423" t="s">
        <v>421</v>
      </c>
      <c r="D129" s="422">
        <f>'zestawienie 2022'!D96</f>
        <v>1.1299999999999999</v>
      </c>
      <c r="E129" s="422" t="s">
        <v>413</v>
      </c>
      <c r="F129" s="422" t="str">
        <f>'zestawienie 2022'!F96</f>
        <v>02-21-065-0007-32</v>
      </c>
      <c r="G129" s="335" t="s">
        <v>452</v>
      </c>
      <c r="H129" s="336" t="s">
        <v>233</v>
      </c>
      <c r="I129" s="336">
        <v>61</v>
      </c>
      <c r="J129" s="337">
        <v>0.47</v>
      </c>
      <c r="K129" s="337"/>
      <c r="L129" s="337">
        <f t="shared" si="5"/>
        <v>0.47</v>
      </c>
      <c r="M129" s="475" t="s">
        <v>467</v>
      </c>
    </row>
    <row r="130" spans="1:13" s="408" customFormat="1" x14ac:dyDescent="0.25">
      <c r="A130" s="421" t="s">
        <v>298</v>
      </c>
      <c r="B130" s="422" t="str">
        <f>'zestawienie 2022'!B97</f>
        <v>13-28-2-12-292   -y   -00</v>
      </c>
      <c r="C130" s="423" t="s">
        <v>94</v>
      </c>
      <c r="D130" s="422">
        <f>'zestawienie 2022'!D97</f>
        <v>0.13</v>
      </c>
      <c r="E130" s="422" t="s">
        <v>413</v>
      </c>
      <c r="F130" s="422" t="str">
        <f>'zestawienie 2022'!F97</f>
        <v>02-21-065-0007-32</v>
      </c>
      <c r="G130" s="335" t="s">
        <v>428</v>
      </c>
      <c r="H130" s="336" t="s">
        <v>262</v>
      </c>
      <c r="I130" s="336">
        <v>56</v>
      </c>
      <c r="J130" s="337">
        <f>0.24-J131</f>
        <v>0.21</v>
      </c>
      <c r="K130" s="337"/>
      <c r="L130" s="337">
        <f t="shared" si="5"/>
        <v>0.21</v>
      </c>
      <c r="M130" s="475" t="s">
        <v>467</v>
      </c>
    </row>
    <row r="131" spans="1:13" s="403" customFormat="1" x14ac:dyDescent="0.25">
      <c r="A131" s="421" t="s">
        <v>298</v>
      </c>
      <c r="B131" s="422" t="str">
        <f>'zestawienie 2022'!B98</f>
        <v xml:space="preserve">13-28-2-12-292   -z   -00 </v>
      </c>
      <c r="C131" s="423" t="s">
        <v>94</v>
      </c>
      <c r="D131" s="422">
        <f>'zestawienie 2022'!D98</f>
        <v>0.11</v>
      </c>
      <c r="E131" s="422" t="s">
        <v>413</v>
      </c>
      <c r="F131" s="422" t="str">
        <f>'zestawienie 2022'!F98</f>
        <v>02-21-065-0007-32</v>
      </c>
      <c r="G131" s="335" t="s">
        <v>428</v>
      </c>
      <c r="H131" s="336" t="s">
        <v>262</v>
      </c>
      <c r="I131" s="336">
        <v>56</v>
      </c>
      <c r="J131" s="337">
        <v>0.03</v>
      </c>
      <c r="K131" s="337"/>
      <c r="L131" s="337">
        <f t="shared" si="5"/>
        <v>0.03</v>
      </c>
      <c r="M131" s="475" t="s">
        <v>467</v>
      </c>
    </row>
    <row r="132" spans="1:13" s="403" customFormat="1" x14ac:dyDescent="0.25">
      <c r="A132" s="421" t="s">
        <v>298</v>
      </c>
      <c r="B132" s="422" t="s">
        <v>184</v>
      </c>
      <c r="C132" s="423" t="s">
        <v>94</v>
      </c>
      <c r="D132" s="422">
        <v>0.11</v>
      </c>
      <c r="E132" s="335" t="s">
        <v>387</v>
      </c>
      <c r="F132" s="454" t="str">
        <f>F131</f>
        <v>02-21-065-0007-32</v>
      </c>
      <c r="G132" s="335" t="s">
        <v>387</v>
      </c>
      <c r="H132" s="336" t="s">
        <v>453</v>
      </c>
      <c r="I132" s="336">
        <v>56</v>
      </c>
      <c r="J132" s="337">
        <v>0.02</v>
      </c>
      <c r="K132" s="337"/>
      <c r="L132" s="337">
        <f t="shared" si="5"/>
        <v>0.02</v>
      </c>
      <c r="M132" s="475" t="s">
        <v>467</v>
      </c>
    </row>
    <row r="133" spans="1:13" s="403" customFormat="1" x14ac:dyDescent="0.25">
      <c r="A133" s="421" t="str">
        <f>A131</f>
        <v>Unisław</v>
      </c>
      <c r="B133" s="422" t="str">
        <f>B131</f>
        <v xml:space="preserve">13-28-2-12-292   -z   -00 </v>
      </c>
      <c r="C133" s="423" t="str">
        <f>C131</f>
        <v>Ps</v>
      </c>
      <c r="D133" s="422">
        <f>D131</f>
        <v>0.11</v>
      </c>
      <c r="E133" s="422"/>
      <c r="F133" s="422" t="str">
        <f>F131</f>
        <v>02-21-065-0007-32</v>
      </c>
      <c r="G133" s="335" t="s">
        <v>387</v>
      </c>
      <c r="H133" s="336" t="s">
        <v>453</v>
      </c>
      <c r="I133" s="336">
        <v>56</v>
      </c>
      <c r="J133" s="337">
        <v>7.0000000000000007E-2</v>
      </c>
      <c r="K133" s="337"/>
      <c r="L133" s="337">
        <f t="shared" si="5"/>
        <v>7.0000000000000007E-2</v>
      </c>
      <c r="M133" s="475" t="s">
        <v>467</v>
      </c>
    </row>
    <row r="134" spans="1:13" s="408" customFormat="1" x14ac:dyDescent="0.25">
      <c r="A134" s="421" t="s">
        <v>298</v>
      </c>
      <c r="B134" s="422" t="str">
        <f>'zestawienie 2022'!B99</f>
        <v xml:space="preserve">13-28-2-12-295   -a   -00 </v>
      </c>
      <c r="C134" s="423" t="str">
        <f>'zestawienie 2022'!C99</f>
        <v>Ps</v>
      </c>
      <c r="D134" s="422">
        <f>'zestawienie 2022'!D99</f>
        <v>2.73</v>
      </c>
      <c r="E134" s="422" t="s">
        <v>413</v>
      </c>
      <c r="F134" s="422" t="str">
        <f>'zestawienie 2022'!F99</f>
        <v>02-21-065-0008-541</v>
      </c>
      <c r="G134" s="335" t="s">
        <v>428</v>
      </c>
      <c r="H134" s="336" t="s">
        <v>247</v>
      </c>
      <c r="I134" s="336">
        <v>45</v>
      </c>
      <c r="J134" s="337">
        <v>2.31</v>
      </c>
      <c r="K134" s="337">
        <v>0.41</v>
      </c>
      <c r="L134" s="337">
        <f t="shared" si="5"/>
        <v>1.9000000000000001</v>
      </c>
      <c r="M134" s="475" t="s">
        <v>467</v>
      </c>
    </row>
    <row r="135" spans="1:13" s="403" customFormat="1" x14ac:dyDescent="0.25">
      <c r="A135" s="421" t="s">
        <v>298</v>
      </c>
      <c r="B135" s="422" t="str">
        <f>'zestawienie 2022'!B100</f>
        <v>13-28-2-12-295   -g   -00</v>
      </c>
      <c r="C135" s="423" t="s">
        <v>94</v>
      </c>
      <c r="D135" s="422">
        <f>'zestawienie 2022'!D100</f>
        <v>1.65</v>
      </c>
      <c r="E135" s="422" t="s">
        <v>413</v>
      </c>
      <c r="F135" s="422" t="str">
        <f>'zestawienie 2022'!F100</f>
        <v>02-21-065-0008-577</v>
      </c>
      <c r="G135" s="335" t="s">
        <v>428</v>
      </c>
      <c r="H135" s="336" t="s">
        <v>366</v>
      </c>
      <c r="I135" s="336">
        <v>29</v>
      </c>
      <c r="J135" s="337">
        <f>'zestawienie 2022'!I100</f>
        <v>1.36</v>
      </c>
      <c r="K135" s="337">
        <v>0.21</v>
      </c>
      <c r="L135" s="337">
        <f t="shared" si="5"/>
        <v>1.1500000000000001</v>
      </c>
      <c r="M135" s="475" t="s">
        <v>467</v>
      </c>
    </row>
    <row r="136" spans="1:13" x14ac:dyDescent="0.25">
      <c r="A136" s="421" t="s">
        <v>298</v>
      </c>
      <c r="B136" s="422" t="str">
        <f>'zestawienie 2022'!B101</f>
        <v>13-28-2-12-295   -h   -00</v>
      </c>
      <c r="C136" s="423" t="s">
        <v>93</v>
      </c>
      <c r="D136" s="422">
        <f>'zestawienie 2022'!D101</f>
        <v>0.27</v>
      </c>
      <c r="E136" s="422" t="s">
        <v>413</v>
      </c>
      <c r="F136" s="422" t="str">
        <f>'zestawienie 2022'!F101</f>
        <v>02-21-065-0008-577</v>
      </c>
      <c r="G136" s="335" t="s">
        <v>428</v>
      </c>
      <c r="H136" s="336" t="s">
        <v>366</v>
      </c>
      <c r="I136" s="336">
        <v>29</v>
      </c>
      <c r="J136" s="337">
        <f>'zestawienie 2022'!I101</f>
        <v>0.2</v>
      </c>
      <c r="K136" s="337">
        <v>0.04</v>
      </c>
      <c r="L136" s="337">
        <f t="shared" si="5"/>
        <v>0.16</v>
      </c>
      <c r="M136" s="475" t="s">
        <v>467</v>
      </c>
    </row>
    <row r="137" spans="1:13" s="334" customFormat="1" x14ac:dyDescent="0.25">
      <c r="A137" s="421" t="s">
        <v>298</v>
      </c>
      <c r="B137" s="422" t="s">
        <v>287</v>
      </c>
      <c r="C137" s="423" t="s">
        <v>94</v>
      </c>
      <c r="D137" s="422">
        <v>1.63</v>
      </c>
      <c r="E137" s="422" t="s">
        <v>413</v>
      </c>
      <c r="F137" s="422" t="s">
        <v>336</v>
      </c>
      <c r="G137" s="335" t="s">
        <v>428</v>
      </c>
      <c r="H137" s="336" t="s">
        <v>238</v>
      </c>
      <c r="I137" s="336">
        <v>4</v>
      </c>
      <c r="J137" s="337">
        <v>1.1499999999999999</v>
      </c>
      <c r="K137" s="337">
        <v>0.08</v>
      </c>
      <c r="L137" s="337">
        <f t="shared" si="5"/>
        <v>1.0699999999999998</v>
      </c>
      <c r="M137" s="475" t="s">
        <v>467</v>
      </c>
    </row>
    <row r="138" spans="1:13" s="408" customFormat="1" x14ac:dyDescent="0.25">
      <c r="A138" s="421" t="s">
        <v>298</v>
      </c>
      <c r="B138" s="422" t="str">
        <f>'zestawienie 2022'!B105</f>
        <v>13-28-2-12-317   -g   -00</v>
      </c>
      <c r="C138" s="423" t="s">
        <v>421</v>
      </c>
      <c r="D138" s="422">
        <f>'zestawienie 2022'!D105</f>
        <v>0.11</v>
      </c>
      <c r="E138" s="422" t="s">
        <v>413</v>
      </c>
      <c r="F138" s="422" t="str">
        <f>'zestawienie 2022'!F105</f>
        <v>02-21-065-0008-575/2</v>
      </c>
      <c r="G138" s="335" t="s">
        <v>387</v>
      </c>
      <c r="H138" s="336" t="s">
        <v>346</v>
      </c>
      <c r="I138" s="336">
        <v>21</v>
      </c>
      <c r="J138" s="337">
        <v>0.09</v>
      </c>
      <c r="K138" s="337"/>
      <c r="L138" s="337">
        <f t="shared" si="5"/>
        <v>0.09</v>
      </c>
      <c r="M138" s="475" t="s">
        <v>472</v>
      </c>
    </row>
    <row r="139" spans="1:13" s="403" customFormat="1" x14ac:dyDescent="0.25">
      <c r="A139" s="421" t="s">
        <v>298</v>
      </c>
      <c r="B139" s="422" t="str">
        <f>'zestawienie 2022'!B106</f>
        <v>13-28-2-12-317   -h   -00</v>
      </c>
      <c r="C139" s="423" t="s">
        <v>421</v>
      </c>
      <c r="D139" s="422">
        <f>'zestawienie 2022'!D106</f>
        <v>0.72</v>
      </c>
      <c r="E139" s="422" t="s">
        <v>413</v>
      </c>
      <c r="F139" s="422" t="str">
        <f>'zestawienie 2022'!F106</f>
        <v>02-21-065-0008-575/2</v>
      </c>
      <c r="G139" s="335" t="s">
        <v>387</v>
      </c>
      <c r="H139" s="336" t="s">
        <v>346</v>
      </c>
      <c r="I139" s="336">
        <v>21</v>
      </c>
      <c r="J139" s="337">
        <f>0.62-J138</f>
        <v>0.53</v>
      </c>
      <c r="K139" s="337"/>
      <c r="L139" s="337">
        <f t="shared" si="5"/>
        <v>0.53</v>
      </c>
      <c r="M139" s="475" t="s">
        <v>472</v>
      </c>
    </row>
    <row r="140" spans="1:13" s="403" customFormat="1" x14ac:dyDescent="0.25">
      <c r="A140" s="421" t="s">
        <v>298</v>
      </c>
      <c r="B140" s="422" t="str">
        <f>'zestawienie 2022'!B107</f>
        <v>13-28-2-12-333   -j  -00</v>
      </c>
      <c r="C140" s="423" t="s">
        <v>94</v>
      </c>
      <c r="D140" s="422">
        <f>'zestawienie 2022'!D107</f>
        <v>1.36</v>
      </c>
      <c r="E140" s="422" t="s">
        <v>413</v>
      </c>
      <c r="F140" s="422" t="str">
        <f>'zestawienie 2022'!F107</f>
        <v>02-21-065-0002-216/2</v>
      </c>
      <c r="G140" s="335" t="s">
        <v>428</v>
      </c>
      <c r="H140" s="336" t="s">
        <v>401</v>
      </c>
      <c r="I140" s="336">
        <v>31</v>
      </c>
      <c r="J140" s="337">
        <f>1.05</f>
        <v>1.05</v>
      </c>
      <c r="K140" s="337">
        <v>0.11</v>
      </c>
      <c r="L140" s="337">
        <f t="shared" si="5"/>
        <v>0.94000000000000006</v>
      </c>
      <c r="M140" s="475" t="s">
        <v>467</v>
      </c>
    </row>
    <row r="141" spans="1:13" s="403" customFormat="1" x14ac:dyDescent="0.25">
      <c r="A141" s="421" t="str">
        <f>A140</f>
        <v>Unisław</v>
      </c>
      <c r="B141" s="422" t="str">
        <f>B140</f>
        <v>13-28-2-12-333   -j  -00</v>
      </c>
      <c r="C141" s="423" t="str">
        <f>C140</f>
        <v>Ps</v>
      </c>
      <c r="D141" s="422">
        <f>D140</f>
        <v>1.36</v>
      </c>
      <c r="E141" s="422"/>
      <c r="F141" s="422" t="str">
        <f>F140</f>
        <v>02-21-065-0002-216/2</v>
      </c>
      <c r="G141" s="335" t="s">
        <v>387</v>
      </c>
      <c r="H141" s="336" t="s">
        <v>435</v>
      </c>
      <c r="I141" s="336">
        <v>31</v>
      </c>
      <c r="J141" s="337">
        <v>0.01</v>
      </c>
      <c r="K141" s="337"/>
      <c r="L141" s="337">
        <f t="shared" si="5"/>
        <v>0.01</v>
      </c>
      <c r="M141" s="475" t="s">
        <v>467</v>
      </c>
    </row>
    <row r="142" spans="1:13" s="334" customFormat="1" x14ac:dyDescent="0.25">
      <c r="A142" s="421" t="s">
        <v>298</v>
      </c>
      <c r="B142" s="422" t="str">
        <f>'zestawienie 2022'!B108</f>
        <v>13-28-2-12-333   -k   -00</v>
      </c>
      <c r="C142" s="423" t="s">
        <v>93</v>
      </c>
      <c r="D142" s="422">
        <f>'zestawienie 2022'!D108</f>
        <v>0.26</v>
      </c>
      <c r="E142" s="422" t="s">
        <v>413</v>
      </c>
      <c r="F142" s="422" t="str">
        <f>'zestawienie 2022'!F108</f>
        <v>02-21-065-0002-216/2</v>
      </c>
      <c r="G142" s="335" t="s">
        <v>387</v>
      </c>
      <c r="H142" s="336" t="s">
        <v>435</v>
      </c>
      <c r="I142" s="336">
        <f>I140</f>
        <v>31</v>
      </c>
      <c r="J142" s="337">
        <v>0.25</v>
      </c>
      <c r="K142" s="337"/>
      <c r="L142" s="337">
        <f t="shared" si="5"/>
        <v>0.25</v>
      </c>
      <c r="M142" s="475" t="s">
        <v>467</v>
      </c>
    </row>
    <row r="143" spans="1:13" s="334" customFormat="1" x14ac:dyDescent="0.25">
      <c r="A143" s="421" t="s">
        <v>298</v>
      </c>
      <c r="B143" s="422" t="str">
        <f>'zestawienie 2022'!B109</f>
        <v>13-28-2-12-340   -j   -00</v>
      </c>
      <c r="C143" s="423" t="s">
        <v>94</v>
      </c>
      <c r="D143" s="422">
        <f>'zestawienie 2022'!D109</f>
        <v>0.65</v>
      </c>
      <c r="E143" s="422" t="s">
        <v>413</v>
      </c>
      <c r="F143" s="422" t="str">
        <f>'zestawienie 2022'!F109</f>
        <v>02-21-065-0002-237</v>
      </c>
      <c r="G143" s="335" t="s">
        <v>428</v>
      </c>
      <c r="H143" s="336" t="s">
        <v>211</v>
      </c>
      <c r="I143" s="336">
        <v>9</v>
      </c>
      <c r="J143" s="337">
        <v>0.65</v>
      </c>
      <c r="K143" s="337"/>
      <c r="L143" s="337">
        <f t="shared" si="5"/>
        <v>0.65</v>
      </c>
      <c r="M143" s="475" t="s">
        <v>467</v>
      </c>
    </row>
    <row r="144" spans="1:13" s="334" customFormat="1" x14ac:dyDescent="0.25">
      <c r="A144" s="437" t="s">
        <v>298</v>
      </c>
      <c r="B144" s="451" t="str">
        <f>'zestawienie 2022'!B110</f>
        <v>13-28-2-12-340   -n   -00</v>
      </c>
      <c r="C144" s="438" t="s">
        <v>93</v>
      </c>
      <c r="D144" s="411">
        <f>'zestawienie 2022'!D110</f>
        <v>1.07</v>
      </c>
      <c r="E144" s="411"/>
      <c r="F144" s="451" t="str">
        <f>'zestawienie 2022'!F110</f>
        <v>02-21-065-0002-237</v>
      </c>
      <c r="G144" s="412" t="s">
        <v>428</v>
      </c>
      <c r="H144" s="336" t="s">
        <v>211</v>
      </c>
      <c r="I144" s="336">
        <v>9</v>
      </c>
      <c r="J144" s="337">
        <f>0.9-J143</f>
        <v>0.25</v>
      </c>
      <c r="K144" s="337"/>
      <c r="L144" s="337">
        <f t="shared" si="5"/>
        <v>0.25</v>
      </c>
      <c r="M144" s="475" t="s">
        <v>467</v>
      </c>
    </row>
    <row r="145" spans="1:13" s="408" customFormat="1" x14ac:dyDescent="0.25">
      <c r="A145" s="437" t="str">
        <f>A144</f>
        <v>Unisław</v>
      </c>
      <c r="B145" s="451" t="str">
        <f>B144</f>
        <v>13-28-2-12-340   -n   -00</v>
      </c>
      <c r="C145" s="438" t="str">
        <f>C144</f>
        <v>R</v>
      </c>
      <c r="D145" s="411">
        <f>D144</f>
        <v>1.07</v>
      </c>
      <c r="E145" s="411" t="s">
        <v>413</v>
      </c>
      <c r="F145" s="451" t="str">
        <f>F144</f>
        <v>02-21-065-0002-237</v>
      </c>
      <c r="G145" s="412" t="s">
        <v>428</v>
      </c>
      <c r="H145" s="336" t="s">
        <v>260</v>
      </c>
      <c r="I145" s="336">
        <v>8</v>
      </c>
      <c r="J145" s="337">
        <v>0.63</v>
      </c>
      <c r="K145" s="337"/>
      <c r="L145" s="337">
        <f t="shared" si="5"/>
        <v>0.63</v>
      </c>
      <c r="M145" s="475" t="s">
        <v>467</v>
      </c>
    </row>
    <row r="146" spans="1:13" s="413" customFormat="1" ht="15.75" customHeight="1" x14ac:dyDescent="0.25">
      <c r="A146" s="464" t="s">
        <v>298</v>
      </c>
      <c r="B146" s="422" t="str">
        <f>'zestawienie 2022'!B111</f>
        <v>13-28-2-12-340   -o   -00</v>
      </c>
      <c r="C146" s="423" t="s">
        <v>93</v>
      </c>
      <c r="D146" s="422">
        <f>'zestawienie 2022'!D111</f>
        <v>1.54</v>
      </c>
      <c r="E146" s="422" t="s">
        <v>413</v>
      </c>
      <c r="F146" s="422" t="str">
        <f>'zestawienie 2022'!F111</f>
        <v>02-21-065-0002-237</v>
      </c>
      <c r="G146" s="335" t="s">
        <v>428</v>
      </c>
      <c r="H146" s="336" t="s">
        <v>344</v>
      </c>
      <c r="I146" s="336">
        <v>20</v>
      </c>
      <c r="J146" s="337">
        <f>'zestawienie 2022'!I111</f>
        <v>1.34</v>
      </c>
      <c r="K146" s="337">
        <v>0.24</v>
      </c>
      <c r="L146" s="337">
        <f t="shared" si="5"/>
        <v>1.1000000000000001</v>
      </c>
      <c r="M146" s="484" t="s">
        <v>467</v>
      </c>
    </row>
    <row r="147" spans="1:13" s="410" customFormat="1" ht="18" customHeight="1" x14ac:dyDescent="0.25">
      <c r="A147" s="437" t="s">
        <v>298</v>
      </c>
      <c r="B147" s="411" t="s">
        <v>391</v>
      </c>
      <c r="C147" s="438" t="s">
        <v>421</v>
      </c>
      <c r="D147" s="411">
        <v>2.5</v>
      </c>
      <c r="E147" s="411" t="s">
        <v>413</v>
      </c>
      <c r="F147" s="411" t="s">
        <v>392</v>
      </c>
      <c r="G147" s="412" t="s">
        <v>169</v>
      </c>
      <c r="H147" s="416" t="s">
        <v>393</v>
      </c>
      <c r="I147" s="470">
        <v>35</v>
      </c>
      <c r="J147" s="338">
        <v>2</v>
      </c>
      <c r="K147" s="338">
        <v>0.35</v>
      </c>
      <c r="L147" s="337">
        <f t="shared" si="5"/>
        <v>1.65</v>
      </c>
      <c r="M147" s="484" t="s">
        <v>467</v>
      </c>
    </row>
    <row r="148" spans="1:13" s="410" customFormat="1" ht="15.75" customHeight="1" x14ac:dyDescent="0.25">
      <c r="A148" s="437" t="s">
        <v>298</v>
      </c>
      <c r="B148" s="411" t="s">
        <v>425</v>
      </c>
      <c r="C148" s="438" t="s">
        <v>94</v>
      </c>
      <c r="D148" s="411">
        <v>1.44</v>
      </c>
      <c r="E148" s="411" t="str">
        <f>E147</f>
        <v>02-21-065</v>
      </c>
      <c r="F148" s="411" t="s">
        <v>426</v>
      </c>
      <c r="G148" s="412" t="s">
        <v>428</v>
      </c>
      <c r="H148" s="416" t="s">
        <v>195</v>
      </c>
      <c r="I148" s="470">
        <v>11</v>
      </c>
      <c r="J148" s="338">
        <v>1.04</v>
      </c>
      <c r="K148" s="338">
        <v>0.22</v>
      </c>
      <c r="L148" s="337">
        <f t="shared" si="5"/>
        <v>0.82000000000000006</v>
      </c>
      <c r="M148" s="484" t="s">
        <v>467</v>
      </c>
    </row>
    <row r="149" spans="1:13" s="334" customFormat="1" x14ac:dyDescent="0.25">
      <c r="A149" s="437" t="s">
        <v>298</v>
      </c>
      <c r="B149" s="411" t="s">
        <v>430</v>
      </c>
      <c r="C149" s="438" t="s">
        <v>93</v>
      </c>
      <c r="D149" s="435">
        <f>J149</f>
        <v>0.34</v>
      </c>
      <c r="E149" s="411" t="s">
        <v>413</v>
      </c>
      <c r="F149" s="411" t="s">
        <v>426</v>
      </c>
      <c r="G149" s="412" t="s">
        <v>428</v>
      </c>
      <c r="H149" s="416" t="s">
        <v>195</v>
      </c>
      <c r="I149" s="470">
        <v>11</v>
      </c>
      <c r="J149" s="338">
        <v>0.34</v>
      </c>
      <c r="K149" s="338"/>
      <c r="L149" s="337">
        <f t="shared" si="5"/>
        <v>0.34</v>
      </c>
      <c r="M149" s="474" t="s">
        <v>467</v>
      </c>
    </row>
    <row r="150" spans="1:13" ht="15.75" thickBot="1" x14ac:dyDescent="0.3">
      <c r="A150" s="430" t="s">
        <v>298</v>
      </c>
      <c r="B150" s="431" t="s">
        <v>331</v>
      </c>
      <c r="C150" s="432" t="s">
        <v>421</v>
      </c>
      <c r="D150" s="431">
        <v>0.69</v>
      </c>
      <c r="E150" s="431" t="s">
        <v>413</v>
      </c>
      <c r="F150" s="431" t="s">
        <v>334</v>
      </c>
      <c r="G150" s="433" t="s">
        <v>387</v>
      </c>
      <c r="H150" s="434" t="s">
        <v>396</v>
      </c>
      <c r="I150" s="434">
        <v>34</v>
      </c>
      <c r="J150" s="389">
        <v>0.73</v>
      </c>
      <c r="K150" s="389"/>
      <c r="L150" s="389">
        <f t="shared" si="5"/>
        <v>0.73</v>
      </c>
      <c r="M150" s="476" t="s">
        <v>472</v>
      </c>
    </row>
    <row r="151" spans="1:13" s="332" customFormat="1" ht="15.75" thickBot="1" x14ac:dyDescent="0.3">
      <c r="A151" s="536" t="s">
        <v>422</v>
      </c>
      <c r="B151" s="537"/>
      <c r="C151" s="537"/>
      <c r="D151" s="537"/>
      <c r="E151" s="537"/>
      <c r="F151" s="537"/>
      <c r="G151" s="537"/>
      <c r="H151" s="537"/>
      <c r="I151" s="538"/>
      <c r="J151" s="469">
        <f>SUBTOTAL(9,J6:J150)</f>
        <v>86.360000000000014</v>
      </c>
      <c r="K151" s="460">
        <f>SUBTOTAL(9,K6:K150)</f>
        <v>9.49</v>
      </c>
      <c r="L151" s="461">
        <f>SUBTOTAL(9,L6:L150)</f>
        <v>76.87</v>
      </c>
      <c r="M151" s="485"/>
    </row>
    <row r="152" spans="1:13" s="332" customFormat="1" x14ac:dyDescent="0.25">
      <c r="A152" s="399"/>
      <c r="B152" s="399"/>
      <c r="C152" s="399"/>
      <c r="D152" s="399"/>
      <c r="E152" s="399"/>
      <c r="F152" s="399"/>
      <c r="G152" s="400"/>
      <c r="H152" s="401"/>
      <c r="I152" s="401"/>
      <c r="J152" s="402"/>
      <c r="K152" s="402"/>
      <c r="L152" s="402"/>
      <c r="M152" s="486"/>
    </row>
    <row r="153" spans="1:13" x14ac:dyDescent="0.25">
      <c r="A153" s="542" t="s">
        <v>471</v>
      </c>
      <c r="B153" s="542"/>
      <c r="C153" s="399"/>
      <c r="D153" s="399"/>
      <c r="E153" s="399"/>
      <c r="F153" s="399"/>
      <c r="G153" s="400"/>
      <c r="H153" s="401"/>
      <c r="I153" s="401"/>
      <c r="J153" s="402"/>
      <c r="K153" s="402"/>
      <c r="L153" s="402"/>
    </row>
    <row r="154" spans="1:13" x14ac:dyDescent="0.25">
      <c r="J154" s="394"/>
      <c r="K154" s="394"/>
      <c r="L154" s="394"/>
    </row>
    <row r="155" spans="1:13" s="55" customFormat="1" x14ac:dyDescent="0.25">
      <c r="A155" s="540" t="s">
        <v>468</v>
      </c>
      <c r="B155" s="489"/>
      <c r="C155" s="490"/>
      <c r="D155" s="489"/>
      <c r="E155" s="489"/>
      <c r="F155" s="489"/>
      <c r="G155" s="489"/>
      <c r="H155" s="490"/>
      <c r="I155" s="490"/>
      <c r="J155" s="490"/>
      <c r="K155" s="490"/>
      <c r="L155" s="490"/>
      <c r="M155" s="477"/>
    </row>
    <row r="156" spans="1:13" s="339" customFormat="1" ht="56.25" customHeight="1" x14ac:dyDescent="0.25">
      <c r="A156" s="392"/>
      <c r="B156" s="393"/>
      <c r="C156" s="393"/>
      <c r="D156" s="396"/>
      <c r="E156" s="396"/>
      <c r="F156" s="396"/>
      <c r="G156" s="391"/>
      <c r="M156" s="547"/>
    </row>
    <row r="157" spans="1:13" x14ac:dyDescent="0.25">
      <c r="A157" s="397"/>
      <c r="B157" s="398"/>
      <c r="C157" s="398"/>
      <c r="D157" s="398"/>
      <c r="E157" s="398"/>
      <c r="F157" s="398"/>
      <c r="G157" s="477"/>
      <c r="H157"/>
      <c r="I157"/>
      <c r="J157"/>
      <c r="K157"/>
      <c r="L157"/>
      <c r="M157" s="100"/>
    </row>
    <row r="158" spans="1:13" x14ac:dyDescent="0.25">
      <c r="B158" s="393"/>
      <c r="D158" s="393"/>
      <c r="E158" s="393"/>
      <c r="F158" s="393"/>
      <c r="G158" s="477"/>
      <c r="H158"/>
      <c r="I158"/>
      <c r="J158"/>
      <c r="K158"/>
      <c r="L158"/>
      <c r="M158" s="100"/>
    </row>
    <row r="159" spans="1:13" x14ac:dyDescent="0.25">
      <c r="B159" s="393"/>
      <c r="D159" s="393"/>
      <c r="E159" s="393"/>
      <c r="F159" s="393"/>
      <c r="G159" s="477"/>
      <c r="H159"/>
      <c r="I159"/>
      <c r="J159"/>
      <c r="K159"/>
      <c r="L159"/>
      <c r="M159" s="100"/>
    </row>
    <row r="160" spans="1:13" x14ac:dyDescent="0.25">
      <c r="B160" s="393"/>
      <c r="D160" s="393"/>
      <c r="E160" s="393"/>
      <c r="F160" s="393"/>
      <c r="G160" s="477"/>
      <c r="H160"/>
      <c r="I160"/>
      <c r="J160"/>
      <c r="K160"/>
      <c r="L160"/>
      <c r="M160" s="100"/>
    </row>
    <row r="161" spans="1:13" x14ac:dyDescent="0.25">
      <c r="B161" s="393"/>
      <c r="D161" s="393"/>
      <c r="E161" s="393"/>
      <c r="F161" s="393"/>
      <c r="G161" s="477"/>
      <c r="H161"/>
      <c r="I161"/>
      <c r="J161"/>
      <c r="K161"/>
      <c r="L161"/>
      <c r="M161" s="100"/>
    </row>
    <row r="162" spans="1:13" x14ac:dyDescent="0.25">
      <c r="B162" s="393"/>
      <c r="D162" s="393"/>
      <c r="E162" s="393"/>
      <c r="F162" s="393"/>
      <c r="G162" s="477"/>
      <c r="H162"/>
      <c r="I162"/>
      <c r="J162"/>
      <c r="K162"/>
      <c r="L162"/>
      <c r="M162" s="100"/>
    </row>
    <row r="163" spans="1:13" x14ac:dyDescent="0.25">
      <c r="B163" s="393"/>
      <c r="D163" s="393"/>
      <c r="E163" s="393"/>
      <c r="F163" s="393"/>
      <c r="G163" s="477"/>
      <c r="H163"/>
      <c r="I163"/>
      <c r="J163"/>
      <c r="K163"/>
      <c r="L163"/>
      <c r="M163" s="100"/>
    </row>
    <row r="164" spans="1:13" x14ac:dyDescent="0.25">
      <c r="B164" s="393"/>
      <c r="D164" s="393"/>
      <c r="E164" s="393"/>
      <c r="F164" s="393"/>
      <c r="G164" s="477"/>
      <c r="H164"/>
      <c r="I164"/>
      <c r="J164"/>
      <c r="K164"/>
      <c r="L164"/>
      <c r="M164" s="100"/>
    </row>
    <row r="165" spans="1:13" x14ac:dyDescent="0.25">
      <c r="B165" s="393"/>
      <c r="D165" s="393"/>
      <c r="E165" s="393"/>
      <c r="F165" s="393"/>
      <c r="G165" s="477"/>
      <c r="H165"/>
      <c r="I165"/>
      <c r="J165"/>
      <c r="K165"/>
      <c r="L165"/>
      <c r="M165" s="100"/>
    </row>
    <row r="166" spans="1:13" x14ac:dyDescent="0.25">
      <c r="B166" s="393"/>
      <c r="D166" s="393"/>
      <c r="E166" s="393"/>
      <c r="F166" s="393"/>
      <c r="G166" s="477"/>
      <c r="H166"/>
      <c r="I166"/>
      <c r="J166"/>
      <c r="K166"/>
      <c r="L166"/>
      <c r="M166" s="100"/>
    </row>
    <row r="167" spans="1:13" s="331" customFormat="1" x14ac:dyDescent="0.25">
      <c r="A167" s="392"/>
      <c r="B167" s="393"/>
      <c r="C167" s="393"/>
      <c r="D167" s="393"/>
      <c r="E167" s="393"/>
      <c r="F167" s="393"/>
      <c r="G167" s="391"/>
      <c r="M167" s="391"/>
    </row>
    <row r="168" spans="1:13" x14ac:dyDescent="0.25">
      <c r="A168" s="398"/>
      <c r="B168" s="398"/>
      <c r="C168" s="398"/>
      <c r="D168" s="398"/>
      <c r="E168" s="398"/>
      <c r="F168" s="398"/>
      <c r="G168" s="477"/>
      <c r="H168"/>
      <c r="I168"/>
      <c r="J168"/>
      <c r="K168"/>
      <c r="L168"/>
      <c r="M168" s="100"/>
    </row>
    <row r="169" spans="1:13" x14ac:dyDescent="0.25">
      <c r="B169" s="393"/>
      <c r="D169" s="393"/>
      <c r="E169" s="393"/>
      <c r="F169" s="393"/>
      <c r="G169" s="477"/>
      <c r="H169"/>
      <c r="I169"/>
      <c r="J169"/>
      <c r="K169"/>
      <c r="L169"/>
      <c r="M169" s="100"/>
    </row>
    <row r="170" spans="1:13" x14ac:dyDescent="0.25">
      <c r="B170" s="393"/>
      <c r="D170" s="393"/>
      <c r="E170" s="393"/>
      <c r="F170" s="393"/>
      <c r="G170" s="477"/>
      <c r="H170"/>
      <c r="I170"/>
      <c r="J170"/>
      <c r="K170"/>
      <c r="L170"/>
      <c r="M170" s="100"/>
    </row>
    <row r="171" spans="1:13" x14ac:dyDescent="0.25">
      <c r="B171" s="393"/>
      <c r="D171" s="393"/>
      <c r="E171" s="393"/>
      <c r="F171" s="393"/>
      <c r="G171" s="477"/>
      <c r="H171"/>
      <c r="I171"/>
      <c r="J171"/>
      <c r="K171"/>
      <c r="L171"/>
      <c r="M171" s="100"/>
    </row>
    <row r="172" spans="1:13" x14ac:dyDescent="0.25">
      <c r="B172" s="393"/>
      <c r="D172" s="393"/>
      <c r="E172" s="393"/>
      <c r="F172" s="393"/>
      <c r="G172" s="477"/>
      <c r="H172"/>
      <c r="I172"/>
      <c r="J172"/>
      <c r="K172"/>
      <c r="L172"/>
      <c r="M172" s="100"/>
    </row>
    <row r="173" spans="1:13" x14ac:dyDescent="0.25">
      <c r="B173" s="393"/>
      <c r="D173" s="393"/>
      <c r="E173" s="393"/>
      <c r="F173" s="393"/>
      <c r="G173" s="477"/>
      <c r="H173"/>
      <c r="I173"/>
      <c r="J173"/>
      <c r="K173"/>
      <c r="L173"/>
      <c r="M173" s="100"/>
    </row>
    <row r="174" spans="1:13" x14ac:dyDescent="0.25">
      <c r="B174" s="393"/>
      <c r="D174" s="393"/>
      <c r="E174" s="393"/>
      <c r="F174" s="393"/>
      <c r="G174" s="477"/>
      <c r="H174"/>
      <c r="I174"/>
      <c r="J174"/>
      <c r="K174"/>
      <c r="L174"/>
      <c r="M174" s="100"/>
    </row>
    <row r="175" spans="1:13" x14ac:dyDescent="0.25">
      <c r="B175" s="393"/>
      <c r="D175" s="393"/>
      <c r="E175" s="393"/>
      <c r="F175" s="393"/>
      <c r="G175" s="477"/>
      <c r="H175"/>
      <c r="I175"/>
      <c r="J175"/>
      <c r="K175"/>
      <c r="L175"/>
      <c r="M175" s="100"/>
    </row>
    <row r="176" spans="1:13" x14ac:dyDescent="0.25">
      <c r="B176" s="393"/>
      <c r="D176" s="393"/>
      <c r="E176" s="393"/>
      <c r="F176" s="393"/>
      <c r="G176" s="477"/>
      <c r="H176"/>
      <c r="I176"/>
      <c r="J176"/>
      <c r="K176"/>
      <c r="L176"/>
      <c r="M176" s="100"/>
    </row>
    <row r="177" spans="2:13" x14ac:dyDescent="0.25">
      <c r="B177" s="393"/>
      <c r="D177" s="393"/>
      <c r="E177" s="393"/>
      <c r="F177" s="393"/>
      <c r="G177" s="477"/>
      <c r="H177"/>
      <c r="I177"/>
      <c r="J177"/>
      <c r="K177"/>
      <c r="L177"/>
      <c r="M177" s="100"/>
    </row>
    <row r="178" spans="2:13" x14ac:dyDescent="0.25">
      <c r="B178" s="393"/>
      <c r="D178" s="393"/>
      <c r="E178" s="393"/>
      <c r="F178" s="393"/>
      <c r="G178" s="477"/>
      <c r="H178"/>
      <c r="I178"/>
      <c r="J178"/>
      <c r="K178"/>
      <c r="L178"/>
      <c r="M178" s="100"/>
    </row>
    <row r="179" spans="2:13" x14ac:dyDescent="0.25">
      <c r="B179" s="393"/>
      <c r="D179" s="393"/>
      <c r="E179" s="393"/>
      <c r="F179" s="393"/>
      <c r="G179" s="477"/>
      <c r="H179"/>
      <c r="I179"/>
      <c r="J179"/>
      <c r="K179"/>
      <c r="L179"/>
      <c r="M179" s="100"/>
    </row>
    <row r="180" spans="2:13" x14ac:dyDescent="0.25">
      <c r="B180" s="393"/>
      <c r="D180" s="393"/>
      <c r="E180" s="393"/>
      <c r="F180" s="393"/>
      <c r="G180" s="477"/>
      <c r="H180"/>
      <c r="I180"/>
      <c r="J180"/>
      <c r="K180"/>
      <c r="L180"/>
      <c r="M180" s="100"/>
    </row>
    <row r="181" spans="2:13" x14ac:dyDescent="0.25">
      <c r="B181" s="393"/>
      <c r="D181" s="393"/>
      <c r="E181" s="393"/>
      <c r="F181" s="393"/>
      <c r="G181" s="477"/>
      <c r="H181"/>
      <c r="I181"/>
      <c r="J181"/>
      <c r="K181"/>
      <c r="L181"/>
      <c r="M181" s="100"/>
    </row>
    <row r="182" spans="2:13" x14ac:dyDescent="0.25">
      <c r="B182" s="393"/>
      <c r="D182" s="393"/>
      <c r="E182" s="393"/>
      <c r="F182" s="393"/>
      <c r="G182" s="477"/>
      <c r="H182"/>
      <c r="I182"/>
      <c r="J182"/>
      <c r="K182"/>
      <c r="L182"/>
      <c r="M182" s="100"/>
    </row>
    <row r="183" spans="2:13" x14ac:dyDescent="0.25">
      <c r="B183" s="393"/>
      <c r="D183" s="393"/>
      <c r="E183" s="393"/>
      <c r="F183" s="393"/>
      <c r="G183" s="477"/>
      <c r="H183"/>
      <c r="I183"/>
      <c r="J183"/>
      <c r="K183"/>
      <c r="L183"/>
      <c r="M183" s="100"/>
    </row>
    <row r="184" spans="2:13" x14ac:dyDescent="0.25">
      <c r="B184" s="393"/>
      <c r="D184" s="393"/>
      <c r="E184" s="393"/>
      <c r="F184" s="393"/>
      <c r="G184" s="477"/>
      <c r="H184"/>
      <c r="I184"/>
      <c r="J184"/>
      <c r="K184"/>
      <c r="L184"/>
      <c r="M184" s="100"/>
    </row>
    <row r="185" spans="2:13" x14ac:dyDescent="0.25">
      <c r="B185" s="393"/>
      <c r="D185" s="393"/>
      <c r="E185" s="393"/>
      <c r="F185" s="393"/>
      <c r="G185" s="477"/>
      <c r="H185"/>
      <c r="I185"/>
      <c r="J185"/>
      <c r="K185"/>
      <c r="L185"/>
      <c r="M185" s="100"/>
    </row>
    <row r="186" spans="2:13" x14ac:dyDescent="0.25">
      <c r="B186" s="393"/>
      <c r="D186" s="393"/>
      <c r="E186" s="393"/>
      <c r="F186" s="393"/>
      <c r="G186" s="477"/>
      <c r="H186"/>
      <c r="I186"/>
      <c r="J186"/>
      <c r="K186"/>
      <c r="L186"/>
      <c r="M186" s="100"/>
    </row>
    <row r="187" spans="2:13" x14ac:dyDescent="0.25">
      <c r="B187" s="393"/>
      <c r="D187" s="393"/>
      <c r="E187" s="393"/>
      <c r="F187" s="393"/>
      <c r="G187" s="477"/>
      <c r="H187"/>
      <c r="I187"/>
      <c r="J187"/>
      <c r="K187"/>
      <c r="L187"/>
      <c r="M187" s="100"/>
    </row>
    <row r="188" spans="2:13" x14ac:dyDescent="0.25">
      <c r="B188" s="393"/>
      <c r="D188" s="393"/>
      <c r="E188" s="393"/>
      <c r="F188" s="393"/>
      <c r="G188" s="477"/>
      <c r="H188"/>
      <c r="I188"/>
      <c r="J188"/>
      <c r="K188"/>
      <c r="L188"/>
      <c r="M188" s="100"/>
    </row>
    <row r="189" spans="2:13" x14ac:dyDescent="0.25">
      <c r="B189" s="393"/>
      <c r="D189" s="393"/>
      <c r="E189" s="393"/>
      <c r="F189" s="393"/>
      <c r="G189" s="477"/>
      <c r="H189"/>
      <c r="I189"/>
      <c r="J189"/>
      <c r="K189"/>
      <c r="L189"/>
      <c r="M189" s="100"/>
    </row>
    <row r="190" spans="2:13" x14ac:dyDescent="0.25">
      <c r="B190" s="393"/>
      <c r="D190" s="393"/>
      <c r="E190" s="393"/>
      <c r="F190" s="393"/>
      <c r="G190" s="477"/>
      <c r="H190"/>
      <c r="I190"/>
      <c r="J190"/>
      <c r="K190"/>
      <c r="L190"/>
      <c r="M190" s="100"/>
    </row>
    <row r="191" spans="2:13" x14ac:dyDescent="0.25">
      <c r="B191" s="393"/>
      <c r="D191" s="393"/>
      <c r="E191" s="393"/>
      <c r="F191" s="393"/>
      <c r="G191" s="477"/>
      <c r="H191"/>
      <c r="I191"/>
      <c r="J191"/>
      <c r="K191"/>
      <c r="L191"/>
      <c r="M191" s="100"/>
    </row>
    <row r="192" spans="2:13" x14ac:dyDescent="0.25">
      <c r="B192" s="393"/>
      <c r="D192" s="393"/>
      <c r="E192" s="393"/>
      <c r="F192" s="393"/>
      <c r="G192" s="477"/>
      <c r="H192"/>
      <c r="I192"/>
      <c r="J192"/>
      <c r="K192"/>
      <c r="L192"/>
      <c r="M192" s="100"/>
    </row>
    <row r="193" spans="2:13" x14ac:dyDescent="0.25">
      <c r="B193" s="393"/>
      <c r="D193" s="393"/>
      <c r="E193" s="393"/>
      <c r="F193" s="393"/>
      <c r="G193" s="477"/>
      <c r="H193"/>
      <c r="I193"/>
      <c r="J193"/>
      <c r="K193"/>
      <c r="L193"/>
      <c r="M193" s="100"/>
    </row>
    <row r="194" spans="2:13" x14ac:dyDescent="0.25">
      <c r="B194" s="393"/>
      <c r="D194" s="393"/>
      <c r="E194" s="393"/>
      <c r="F194" s="393"/>
      <c r="G194" s="477"/>
      <c r="H194"/>
      <c r="I194"/>
      <c r="J194"/>
      <c r="K194"/>
      <c r="L194"/>
      <c r="M194" s="100"/>
    </row>
    <row r="195" spans="2:13" x14ac:dyDescent="0.25">
      <c r="B195" s="393"/>
      <c r="D195" s="393"/>
      <c r="E195" s="393"/>
      <c r="F195" s="393"/>
      <c r="G195" s="477"/>
      <c r="H195"/>
      <c r="I195"/>
      <c r="J195"/>
      <c r="K195"/>
      <c r="L195"/>
      <c r="M195" s="100"/>
    </row>
    <row r="196" spans="2:13" x14ac:dyDescent="0.25">
      <c r="B196" s="393"/>
      <c r="D196" s="393"/>
      <c r="E196" s="393"/>
      <c r="F196" s="393"/>
      <c r="G196" s="477"/>
      <c r="H196"/>
      <c r="I196"/>
      <c r="J196"/>
      <c r="K196"/>
      <c r="L196"/>
      <c r="M196" s="100"/>
    </row>
    <row r="197" spans="2:13" x14ac:dyDescent="0.25">
      <c r="B197" s="393"/>
      <c r="D197" s="393"/>
      <c r="E197" s="393"/>
      <c r="F197" s="393"/>
      <c r="G197" s="477"/>
      <c r="H197"/>
      <c r="I197"/>
      <c r="J197"/>
      <c r="K197"/>
      <c r="L197"/>
      <c r="M197" s="100"/>
    </row>
    <row r="198" spans="2:13" x14ac:dyDescent="0.25">
      <c r="B198" s="393"/>
      <c r="D198" s="393"/>
      <c r="E198" s="393"/>
      <c r="F198" s="393"/>
      <c r="G198" s="477"/>
      <c r="H198"/>
      <c r="I198"/>
      <c r="J198"/>
      <c r="K198"/>
      <c r="L198"/>
      <c r="M198" s="100"/>
    </row>
    <row r="199" spans="2:13" x14ac:dyDescent="0.25">
      <c r="B199" s="393"/>
      <c r="D199" s="393"/>
      <c r="E199" s="393"/>
      <c r="F199" s="393"/>
      <c r="G199" s="477"/>
      <c r="H199"/>
      <c r="I199"/>
      <c r="J199"/>
      <c r="K199"/>
      <c r="L199"/>
      <c r="M199" s="100"/>
    </row>
    <row r="200" spans="2:13" x14ac:dyDescent="0.25">
      <c r="B200" s="393"/>
      <c r="D200" s="393"/>
      <c r="E200" s="393"/>
      <c r="F200" s="393"/>
      <c r="G200" s="477"/>
      <c r="H200"/>
      <c r="I200"/>
      <c r="J200"/>
      <c r="K200"/>
      <c r="L200"/>
      <c r="M200" s="100"/>
    </row>
    <row r="201" spans="2:13" x14ac:dyDescent="0.25">
      <c r="B201" s="393"/>
      <c r="D201" s="393"/>
      <c r="E201" s="393"/>
      <c r="F201" s="393"/>
      <c r="G201" s="477"/>
      <c r="H201"/>
      <c r="I201"/>
      <c r="J201"/>
      <c r="K201"/>
      <c r="L201"/>
      <c r="M201" s="100"/>
    </row>
    <row r="202" spans="2:13" x14ac:dyDescent="0.25">
      <c r="B202" s="393"/>
      <c r="D202" s="393"/>
      <c r="E202" s="393"/>
      <c r="F202" s="393"/>
      <c r="G202" s="477"/>
      <c r="H202"/>
      <c r="I202"/>
      <c r="J202"/>
      <c r="K202"/>
      <c r="L202"/>
      <c r="M202" s="100"/>
    </row>
    <row r="203" spans="2:13" x14ac:dyDescent="0.25">
      <c r="B203" s="393"/>
      <c r="D203" s="393"/>
      <c r="E203" s="393"/>
      <c r="F203" s="393"/>
      <c r="G203" s="477"/>
      <c r="H203"/>
      <c r="I203"/>
      <c r="J203"/>
      <c r="K203"/>
      <c r="L203"/>
      <c r="M203" s="100"/>
    </row>
    <row r="204" spans="2:13" x14ac:dyDescent="0.25">
      <c r="B204" s="393"/>
      <c r="D204" s="393"/>
      <c r="E204" s="393"/>
      <c r="F204" s="393"/>
      <c r="G204" s="477"/>
      <c r="H204"/>
      <c r="I204"/>
      <c r="J204"/>
      <c r="K204"/>
      <c r="L204"/>
      <c r="M204" s="100"/>
    </row>
    <row r="205" spans="2:13" x14ac:dyDescent="0.25">
      <c r="B205" s="393"/>
      <c r="D205" s="393"/>
      <c r="E205" s="393"/>
      <c r="F205" s="393"/>
      <c r="G205" s="477"/>
      <c r="H205"/>
      <c r="I205"/>
      <c r="J205"/>
      <c r="K205"/>
      <c r="L205"/>
      <c r="M205" s="100"/>
    </row>
    <row r="206" spans="2:13" x14ac:dyDescent="0.25">
      <c r="B206" s="393"/>
      <c r="D206" s="393"/>
      <c r="E206" s="393"/>
      <c r="F206" s="393"/>
      <c r="G206" s="477"/>
      <c r="H206"/>
      <c r="I206"/>
      <c r="J206"/>
      <c r="K206"/>
      <c r="L206"/>
      <c r="M206" s="100"/>
    </row>
    <row r="207" spans="2:13" x14ac:dyDescent="0.25">
      <c r="B207" s="393"/>
      <c r="D207" s="393"/>
      <c r="E207" s="393"/>
      <c r="F207" s="393"/>
      <c r="G207" s="477"/>
      <c r="H207"/>
      <c r="I207"/>
      <c r="J207"/>
      <c r="K207"/>
      <c r="L207"/>
      <c r="M207" s="100"/>
    </row>
    <row r="208" spans="2:13" x14ac:dyDescent="0.25">
      <c r="B208" s="393"/>
      <c r="D208" s="393"/>
      <c r="E208" s="393"/>
      <c r="F208" s="393"/>
      <c r="G208" s="477"/>
      <c r="H208"/>
      <c r="I208"/>
      <c r="J208"/>
      <c r="K208"/>
      <c r="L208"/>
      <c r="M208" s="100"/>
    </row>
    <row r="209" spans="2:13" x14ac:dyDescent="0.25">
      <c r="B209" s="393"/>
      <c r="D209" s="393"/>
      <c r="E209" s="393"/>
      <c r="F209" s="393"/>
      <c r="G209" s="477"/>
      <c r="H209"/>
      <c r="I209"/>
      <c r="J209"/>
      <c r="K209"/>
      <c r="L209"/>
      <c r="M209" s="100"/>
    </row>
  </sheetData>
  <autoFilter ref="A5:M150"/>
  <mergeCells count="4">
    <mergeCell ref="A151:I151"/>
    <mergeCell ref="A1:J1"/>
    <mergeCell ref="A3:J3"/>
    <mergeCell ref="A153:B153"/>
  </mergeCells>
  <pageMargins left="0.7" right="0.7" top="0.75" bottom="0.75" header="0.3" footer="0.3"/>
  <pageSetup paperSize="8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I77" sqref="I77"/>
    </sheetView>
  </sheetViews>
  <sheetFormatPr defaultRowHeight="15" x14ac:dyDescent="0.25"/>
  <cols>
    <col min="2" max="2" width="27.5703125" customWidth="1"/>
    <col min="3" max="3" width="24.28515625" customWidth="1"/>
    <col min="4" max="4" width="12.7109375" customWidth="1"/>
    <col min="5" max="5" width="15.42578125" customWidth="1"/>
    <col min="6" max="6" width="14.42578125" customWidth="1"/>
    <col min="7" max="7" width="26.140625" customWidth="1"/>
    <col min="8" max="8" width="20.7109375" customWidth="1"/>
  </cols>
  <sheetData>
    <row r="1" spans="2:8" ht="14.45" x14ac:dyDescent="0.3">
      <c r="B1" s="5"/>
      <c r="C1" s="5"/>
      <c r="D1" s="5"/>
      <c r="E1" s="5"/>
      <c r="F1" s="5"/>
      <c r="G1" s="5"/>
    </row>
    <row r="2" spans="2:8" x14ac:dyDescent="0.25">
      <c r="B2" s="5" t="s">
        <v>155</v>
      </c>
      <c r="C2" s="5" t="s">
        <v>156</v>
      </c>
      <c r="D2" s="5" t="s">
        <v>1</v>
      </c>
      <c r="E2" s="5" t="s">
        <v>2</v>
      </c>
      <c r="F2" s="5" t="s">
        <v>3</v>
      </c>
      <c r="G2" s="5" t="s">
        <v>96</v>
      </c>
      <c r="H2" s="5" t="s">
        <v>132</v>
      </c>
    </row>
    <row r="3" spans="2:8" x14ac:dyDescent="0.25">
      <c r="B3" s="1" t="s">
        <v>4</v>
      </c>
      <c r="C3" s="1" t="s">
        <v>4</v>
      </c>
      <c r="D3" s="1" t="s">
        <v>5</v>
      </c>
      <c r="E3" s="33">
        <v>9.1499999999999998E-2</v>
      </c>
      <c r="F3" s="34">
        <v>0.08</v>
      </c>
      <c r="G3" s="14" t="s">
        <v>97</v>
      </c>
      <c r="H3" t="s">
        <v>133</v>
      </c>
    </row>
    <row r="4" spans="2:8" x14ac:dyDescent="0.25">
      <c r="B4" s="1" t="s">
        <v>6</v>
      </c>
      <c r="C4" s="1" t="s">
        <v>6</v>
      </c>
      <c r="D4" s="1" t="s">
        <v>7</v>
      </c>
      <c r="E4" s="33">
        <v>0.74370000000000003</v>
      </c>
      <c r="F4" s="34">
        <v>0.63</v>
      </c>
      <c r="G4" s="14" t="s">
        <v>98</v>
      </c>
      <c r="H4" t="s">
        <v>133</v>
      </c>
    </row>
    <row r="5" spans="2:8" x14ac:dyDescent="0.25">
      <c r="B5" s="1" t="s">
        <v>8</v>
      </c>
      <c r="C5" s="1" t="s">
        <v>8</v>
      </c>
      <c r="D5" s="1" t="s">
        <v>5</v>
      </c>
      <c r="E5" s="33">
        <v>0.39960000000000001</v>
      </c>
      <c r="F5" s="34">
        <v>0.3</v>
      </c>
      <c r="G5" s="14" t="s">
        <v>98</v>
      </c>
      <c r="H5" t="s">
        <v>133</v>
      </c>
    </row>
    <row r="6" spans="2:8" x14ac:dyDescent="0.25">
      <c r="B6" s="1" t="s">
        <v>9</v>
      </c>
      <c r="C6" s="1" t="s">
        <v>9</v>
      </c>
      <c r="D6" s="1" t="s">
        <v>5</v>
      </c>
      <c r="E6" s="33">
        <v>0.83</v>
      </c>
      <c r="F6" s="34">
        <v>0.66</v>
      </c>
      <c r="G6" s="14" t="s">
        <v>98</v>
      </c>
      <c r="H6" t="s">
        <v>133</v>
      </c>
    </row>
    <row r="7" spans="2:8" x14ac:dyDescent="0.25">
      <c r="B7" s="1" t="s">
        <v>10</v>
      </c>
      <c r="C7" s="1"/>
      <c r="D7" s="1" t="s">
        <v>5</v>
      </c>
      <c r="E7" s="4">
        <v>0.92430000000000001</v>
      </c>
      <c r="F7" s="34">
        <v>0.39</v>
      </c>
      <c r="G7" s="14" t="s">
        <v>99</v>
      </c>
      <c r="H7" t="s">
        <v>133</v>
      </c>
    </row>
    <row r="8" spans="2:8" x14ac:dyDescent="0.25">
      <c r="B8" s="1" t="s">
        <v>11</v>
      </c>
      <c r="C8" s="1"/>
      <c r="D8" s="1" t="s">
        <v>7</v>
      </c>
      <c r="E8" s="7">
        <v>1.34</v>
      </c>
      <c r="F8" s="35">
        <v>1.34</v>
      </c>
      <c r="G8" s="14" t="s">
        <v>100</v>
      </c>
      <c r="H8" t="s">
        <v>134</v>
      </c>
    </row>
    <row r="9" spans="2:8" x14ac:dyDescent="0.25">
      <c r="B9" s="20" t="s">
        <v>70</v>
      </c>
      <c r="C9" s="20"/>
      <c r="D9" s="20" t="s">
        <v>93</v>
      </c>
      <c r="E9" s="30">
        <v>0.15310000000000001</v>
      </c>
      <c r="F9" s="36">
        <v>0.15310000000000001</v>
      </c>
      <c r="G9" s="14" t="s">
        <v>101</v>
      </c>
      <c r="H9" t="s">
        <v>136</v>
      </c>
    </row>
    <row r="10" spans="2:8" x14ac:dyDescent="0.25">
      <c r="B10" s="20" t="s">
        <v>71</v>
      </c>
      <c r="C10" s="20"/>
      <c r="D10" s="20" t="s">
        <v>93</v>
      </c>
      <c r="E10" s="30">
        <v>0.1381</v>
      </c>
      <c r="F10" s="36">
        <v>0.1381</v>
      </c>
      <c r="G10" s="14" t="s">
        <v>101</v>
      </c>
      <c r="H10" t="s">
        <v>136</v>
      </c>
    </row>
    <row r="11" spans="2:8" x14ac:dyDescent="0.25">
      <c r="B11" s="20" t="s">
        <v>72</v>
      </c>
      <c r="C11" s="20"/>
      <c r="D11" s="20" t="s">
        <v>93</v>
      </c>
      <c r="E11" s="30">
        <v>0.58689999999999998</v>
      </c>
      <c r="F11" s="36">
        <v>0.58689999999999998</v>
      </c>
      <c r="G11" s="14" t="s">
        <v>101</v>
      </c>
      <c r="H11" t="s">
        <v>136</v>
      </c>
    </row>
    <row r="12" spans="2:8" x14ac:dyDescent="0.25">
      <c r="B12" s="20" t="s">
        <v>73</v>
      </c>
      <c r="C12" s="20"/>
      <c r="D12" s="20" t="s">
        <v>93</v>
      </c>
      <c r="E12" s="30">
        <v>0.22700000000000001</v>
      </c>
      <c r="F12" s="36">
        <v>0.22700000000000001</v>
      </c>
      <c r="G12" s="14" t="s">
        <v>101</v>
      </c>
      <c r="H12" t="s">
        <v>136</v>
      </c>
    </row>
    <row r="13" spans="2:8" x14ac:dyDescent="0.25">
      <c r="B13" s="20" t="s">
        <v>74</v>
      </c>
      <c r="C13" s="20"/>
      <c r="D13" s="20" t="s">
        <v>93</v>
      </c>
      <c r="E13" s="30">
        <v>8.5800000000000001E-2</v>
      </c>
      <c r="F13" s="36">
        <v>8.5800000000000001E-2</v>
      </c>
      <c r="G13" s="14" t="s">
        <v>101</v>
      </c>
      <c r="H13" t="s">
        <v>136</v>
      </c>
    </row>
    <row r="14" spans="2:8" x14ac:dyDescent="0.25">
      <c r="B14" s="20" t="s">
        <v>75</v>
      </c>
      <c r="C14" s="20"/>
      <c r="D14" s="20" t="s">
        <v>94</v>
      </c>
      <c r="E14" s="30">
        <v>1</v>
      </c>
      <c r="F14" s="36">
        <v>1</v>
      </c>
      <c r="G14" s="14" t="s">
        <v>102</v>
      </c>
      <c r="H14" t="s">
        <v>136</v>
      </c>
    </row>
    <row r="15" spans="2:8" x14ac:dyDescent="0.25">
      <c r="B15" s="2" t="s">
        <v>12</v>
      </c>
      <c r="C15" s="2"/>
      <c r="D15" s="2" t="s">
        <v>7</v>
      </c>
      <c r="E15" s="7">
        <v>1.88</v>
      </c>
      <c r="F15" s="35">
        <v>1.73</v>
      </c>
      <c r="G15" s="14" t="s">
        <v>103</v>
      </c>
      <c r="H15" t="s">
        <v>134</v>
      </c>
    </row>
    <row r="16" spans="2:8" x14ac:dyDescent="0.25">
      <c r="B16" s="2" t="s">
        <v>13</v>
      </c>
      <c r="C16" s="2"/>
      <c r="D16" s="2" t="s">
        <v>7</v>
      </c>
      <c r="E16" s="7">
        <v>8.67</v>
      </c>
      <c r="F16" s="35">
        <v>6.79</v>
      </c>
      <c r="G16" s="14" t="s">
        <v>104</v>
      </c>
      <c r="H16" t="s">
        <v>134</v>
      </c>
    </row>
    <row r="17" spans="2:8" x14ac:dyDescent="0.25">
      <c r="B17" s="2" t="s">
        <v>14</v>
      </c>
      <c r="C17" s="2"/>
      <c r="D17" s="2" t="s">
        <v>15</v>
      </c>
      <c r="E17" s="7">
        <v>0.63</v>
      </c>
      <c r="F17" s="35">
        <v>0.53</v>
      </c>
      <c r="G17" s="14" t="s">
        <v>104</v>
      </c>
      <c r="H17" t="s">
        <v>134</v>
      </c>
    </row>
    <row r="18" spans="2:8" x14ac:dyDescent="0.25">
      <c r="B18" s="3" t="s">
        <v>16</v>
      </c>
      <c r="C18" s="3"/>
      <c r="D18" s="3" t="s">
        <v>15</v>
      </c>
      <c r="E18" s="7">
        <v>3.68</v>
      </c>
      <c r="F18" s="35">
        <v>2.08</v>
      </c>
      <c r="G18" s="14" t="s">
        <v>105</v>
      </c>
      <c r="H18" t="s">
        <v>134</v>
      </c>
    </row>
    <row r="19" spans="2:8" x14ac:dyDescent="0.25">
      <c r="B19" s="1" t="s">
        <v>18</v>
      </c>
      <c r="C19" s="1"/>
      <c r="D19" s="1" t="s">
        <v>5</v>
      </c>
      <c r="E19" s="7">
        <v>1.07</v>
      </c>
      <c r="F19" s="35">
        <v>1.01</v>
      </c>
      <c r="G19" s="14" t="s">
        <v>107</v>
      </c>
      <c r="H19" t="s">
        <v>134</v>
      </c>
    </row>
    <row r="20" spans="2:8" x14ac:dyDescent="0.25">
      <c r="B20" s="1" t="s">
        <v>19</v>
      </c>
      <c r="C20" s="1"/>
      <c r="D20" s="1" t="s">
        <v>7</v>
      </c>
      <c r="E20" s="7">
        <v>0.96</v>
      </c>
      <c r="F20" s="35">
        <v>0.83</v>
      </c>
      <c r="G20" s="14" t="s">
        <v>107</v>
      </c>
      <c r="H20" t="s">
        <v>134</v>
      </c>
    </row>
    <row r="21" spans="2:8" x14ac:dyDescent="0.25">
      <c r="B21" s="20" t="s">
        <v>76</v>
      </c>
      <c r="C21" s="20"/>
      <c r="D21" s="20" t="s">
        <v>15</v>
      </c>
      <c r="E21" s="30">
        <v>0.38</v>
      </c>
      <c r="F21" s="36">
        <v>0.38</v>
      </c>
      <c r="G21" s="14" t="s">
        <v>107</v>
      </c>
      <c r="H21" t="s">
        <v>136</v>
      </c>
    </row>
    <row r="22" spans="2:8" x14ac:dyDescent="0.25">
      <c r="B22" s="20" t="s">
        <v>77</v>
      </c>
      <c r="C22" s="20"/>
      <c r="D22" s="20" t="s">
        <v>15</v>
      </c>
      <c r="E22" s="30">
        <v>0.28000000000000003</v>
      </c>
      <c r="F22" s="36">
        <v>0.28000000000000003</v>
      </c>
      <c r="G22" s="14" t="s">
        <v>107</v>
      </c>
      <c r="H22" t="s">
        <v>136</v>
      </c>
    </row>
    <row r="23" spans="2:8" x14ac:dyDescent="0.25">
      <c r="B23" s="20" t="s">
        <v>78</v>
      </c>
      <c r="C23" s="20"/>
      <c r="D23" s="20" t="s">
        <v>94</v>
      </c>
      <c r="E23" s="30">
        <v>0.30180000000000001</v>
      </c>
      <c r="F23" s="36">
        <v>0.30180000000000001</v>
      </c>
      <c r="G23" s="14" t="s">
        <v>109</v>
      </c>
      <c r="H23" t="s">
        <v>136</v>
      </c>
    </row>
    <row r="24" spans="2:8" x14ac:dyDescent="0.25">
      <c r="B24" s="20" t="s">
        <v>154</v>
      </c>
      <c r="C24" s="20"/>
      <c r="D24" s="20" t="s">
        <v>5</v>
      </c>
      <c r="E24" s="30">
        <v>0.60919999999999996</v>
      </c>
      <c r="F24" s="36">
        <v>0.60919999999999996</v>
      </c>
      <c r="G24" s="14" t="s">
        <v>109</v>
      </c>
    </row>
    <row r="25" spans="2:8" x14ac:dyDescent="0.25">
      <c r="B25" s="20" t="s">
        <v>79</v>
      </c>
      <c r="C25" s="20"/>
      <c r="D25" s="20" t="s">
        <v>15</v>
      </c>
      <c r="E25" s="30">
        <v>0.57769999999999999</v>
      </c>
      <c r="F25" s="36">
        <v>0.57769999999999999</v>
      </c>
      <c r="G25" s="14" t="s">
        <v>109</v>
      </c>
      <c r="H25" t="s">
        <v>136</v>
      </c>
    </row>
    <row r="26" spans="2:8" x14ac:dyDescent="0.25">
      <c r="B26" s="20" t="s">
        <v>152</v>
      </c>
      <c r="C26" s="20"/>
      <c r="D26" s="20" t="s">
        <v>7</v>
      </c>
      <c r="E26" s="30">
        <v>0.30580000000000002</v>
      </c>
      <c r="F26" s="36">
        <v>0.30580000000000002</v>
      </c>
      <c r="G26" s="14" t="s">
        <v>109</v>
      </c>
    </row>
    <row r="27" spans="2:8" x14ac:dyDescent="0.25">
      <c r="B27" s="20" t="s">
        <v>153</v>
      </c>
      <c r="C27" s="20"/>
      <c r="D27" s="20" t="s">
        <v>5</v>
      </c>
      <c r="E27" s="30">
        <v>0.20760000000000001</v>
      </c>
      <c r="F27" s="36">
        <v>0.20760000000000001</v>
      </c>
      <c r="G27" s="14" t="s">
        <v>109</v>
      </c>
    </row>
    <row r="28" spans="2:8" x14ac:dyDescent="0.25">
      <c r="B28" s="1" t="s">
        <v>20</v>
      </c>
      <c r="C28" s="1"/>
      <c r="D28" s="1" t="s">
        <v>7</v>
      </c>
      <c r="E28" s="7">
        <v>1.1200000000000001</v>
      </c>
      <c r="F28" s="35">
        <v>1.1200000000000001</v>
      </c>
      <c r="G28" s="14" t="s">
        <v>108</v>
      </c>
      <c r="H28" t="s">
        <v>133</v>
      </c>
    </row>
    <row r="29" spans="2:8" x14ac:dyDescent="0.25">
      <c r="B29" s="1" t="s">
        <v>21</v>
      </c>
      <c r="C29" s="1"/>
      <c r="D29" s="1" t="s">
        <v>15</v>
      </c>
      <c r="E29" s="7">
        <v>0.64</v>
      </c>
      <c r="F29" s="35">
        <v>0.64</v>
      </c>
      <c r="G29" s="14" t="s">
        <v>108</v>
      </c>
      <c r="H29" t="s">
        <v>133</v>
      </c>
    </row>
    <row r="30" spans="2:8" x14ac:dyDescent="0.25">
      <c r="B30" s="1" t="s">
        <v>22</v>
      </c>
      <c r="C30" s="1"/>
      <c r="D30" s="1" t="s">
        <v>15</v>
      </c>
      <c r="E30" s="7">
        <v>0.7</v>
      </c>
      <c r="F30" s="34">
        <v>0.7</v>
      </c>
      <c r="G30" s="14" t="s">
        <v>108</v>
      </c>
      <c r="H30" t="s">
        <v>133</v>
      </c>
    </row>
    <row r="31" spans="2:8" x14ac:dyDescent="0.25">
      <c r="B31" s="20" t="s">
        <v>80</v>
      </c>
      <c r="C31" s="20"/>
      <c r="D31" s="20" t="s">
        <v>93</v>
      </c>
      <c r="E31" s="30">
        <v>0.28999999999999998</v>
      </c>
      <c r="F31" s="36">
        <v>0.28999999999999998</v>
      </c>
      <c r="G31" s="6" t="s">
        <v>111</v>
      </c>
      <c r="H31" t="s">
        <v>136</v>
      </c>
    </row>
    <row r="32" spans="2:8" x14ac:dyDescent="0.25">
      <c r="B32" s="20" t="s">
        <v>81</v>
      </c>
      <c r="C32" s="20"/>
      <c r="D32" s="20" t="s">
        <v>95</v>
      </c>
      <c r="E32" s="30">
        <v>0.96960000000000002</v>
      </c>
      <c r="F32" s="36">
        <v>0.96960000000000002</v>
      </c>
      <c r="G32" s="6" t="s">
        <v>111</v>
      </c>
      <c r="H32" t="s">
        <v>136</v>
      </c>
    </row>
    <row r="33" spans="2:8" x14ac:dyDescent="0.25">
      <c r="B33" s="20" t="s">
        <v>82</v>
      </c>
      <c r="C33" s="20"/>
      <c r="D33" s="20" t="s">
        <v>93</v>
      </c>
      <c r="E33" s="30">
        <v>0.4</v>
      </c>
      <c r="F33" s="36">
        <v>0.4</v>
      </c>
      <c r="G33" s="6" t="s">
        <v>111</v>
      </c>
      <c r="H33" t="s">
        <v>136</v>
      </c>
    </row>
    <row r="34" spans="2:8" x14ac:dyDescent="0.25">
      <c r="B34" s="20" t="s">
        <v>83</v>
      </c>
      <c r="C34" s="20"/>
      <c r="D34" s="20" t="s">
        <v>95</v>
      </c>
      <c r="E34" s="30">
        <v>0.38279999999999997</v>
      </c>
      <c r="F34" s="36">
        <v>0.38279999999999997</v>
      </c>
      <c r="G34" s="6" t="s">
        <v>111</v>
      </c>
      <c r="H34" t="s">
        <v>136</v>
      </c>
    </row>
    <row r="35" spans="2:8" x14ac:dyDescent="0.25">
      <c r="B35" s="20" t="s">
        <v>84</v>
      </c>
      <c r="C35" s="20"/>
      <c r="D35" s="20" t="s">
        <v>95</v>
      </c>
      <c r="E35" s="30">
        <v>0.17</v>
      </c>
      <c r="F35" s="36">
        <v>0.17</v>
      </c>
      <c r="G35" s="6" t="s">
        <v>111</v>
      </c>
      <c r="H35" t="s">
        <v>136</v>
      </c>
    </row>
    <row r="36" spans="2:8" x14ac:dyDescent="0.25">
      <c r="B36" s="1" t="s">
        <v>23</v>
      </c>
      <c r="C36" s="1"/>
      <c r="D36" s="1" t="s">
        <v>15</v>
      </c>
      <c r="E36" s="7">
        <v>4.29</v>
      </c>
      <c r="F36" s="34">
        <v>0.8</v>
      </c>
      <c r="G36" s="14" t="s">
        <v>110</v>
      </c>
      <c r="H36" t="s">
        <v>134</v>
      </c>
    </row>
    <row r="37" spans="2:8" x14ac:dyDescent="0.25">
      <c r="B37" s="20" t="s">
        <v>85</v>
      </c>
      <c r="C37" s="20"/>
      <c r="D37" s="20" t="s">
        <v>94</v>
      </c>
      <c r="E37" s="30">
        <v>1.89</v>
      </c>
      <c r="F37" s="36">
        <v>1.89</v>
      </c>
      <c r="G37" s="6" t="s">
        <v>112</v>
      </c>
      <c r="H37" t="s">
        <v>136</v>
      </c>
    </row>
    <row r="38" spans="2:8" x14ac:dyDescent="0.25">
      <c r="B38" s="20" t="s">
        <v>86</v>
      </c>
      <c r="C38" s="20"/>
      <c r="D38" s="20" t="s">
        <v>93</v>
      </c>
      <c r="E38" s="30">
        <v>0.31</v>
      </c>
      <c r="F38" s="36">
        <v>0.31</v>
      </c>
      <c r="G38" s="6" t="s">
        <v>112</v>
      </c>
      <c r="H38" t="s">
        <v>136</v>
      </c>
    </row>
    <row r="39" spans="2:8" x14ac:dyDescent="0.25">
      <c r="B39" s="20" t="s">
        <v>87</v>
      </c>
      <c r="C39" s="20"/>
      <c r="D39" s="20" t="s">
        <v>94</v>
      </c>
      <c r="E39" s="30">
        <v>1.3307</v>
      </c>
      <c r="F39" s="36">
        <v>1.3307</v>
      </c>
      <c r="G39" s="6" t="s">
        <v>113</v>
      </c>
      <c r="H39" t="s">
        <v>136</v>
      </c>
    </row>
    <row r="40" spans="2:8" x14ac:dyDescent="0.25">
      <c r="B40" s="1" t="s">
        <v>24</v>
      </c>
      <c r="C40" s="1"/>
      <c r="D40" s="1" t="s">
        <v>5</v>
      </c>
      <c r="E40" s="7">
        <v>1.25</v>
      </c>
      <c r="F40" s="35">
        <v>0.82</v>
      </c>
      <c r="G40" s="14" t="s">
        <v>114</v>
      </c>
      <c r="H40" t="s">
        <v>134</v>
      </c>
    </row>
    <row r="41" spans="2:8" x14ac:dyDescent="0.25">
      <c r="B41" s="1" t="s">
        <v>25</v>
      </c>
      <c r="C41" s="1"/>
      <c r="D41" s="1" t="s">
        <v>5</v>
      </c>
      <c r="E41" s="7">
        <v>1.19</v>
      </c>
      <c r="F41" s="35">
        <v>1.1100000000000001</v>
      </c>
      <c r="G41" s="14" t="s">
        <v>115</v>
      </c>
      <c r="H41" t="s">
        <v>133</v>
      </c>
    </row>
    <row r="42" spans="2:8" x14ac:dyDescent="0.25">
      <c r="B42" s="1" t="s">
        <v>26</v>
      </c>
      <c r="C42" s="1"/>
      <c r="D42" s="1" t="s">
        <v>7</v>
      </c>
      <c r="E42" s="7">
        <v>0.16</v>
      </c>
      <c r="F42" s="35">
        <v>0.16</v>
      </c>
      <c r="G42" s="14" t="s">
        <v>115</v>
      </c>
      <c r="H42" t="s">
        <v>133</v>
      </c>
    </row>
    <row r="43" spans="2:8" x14ac:dyDescent="0.25">
      <c r="B43" s="1" t="s">
        <v>27</v>
      </c>
      <c r="C43" s="1"/>
      <c r="D43" s="1" t="s">
        <v>5</v>
      </c>
      <c r="E43" s="7">
        <v>0.62</v>
      </c>
      <c r="F43" s="34">
        <v>0.6</v>
      </c>
      <c r="G43" s="14" t="s">
        <v>115</v>
      </c>
      <c r="H43" t="s">
        <v>133</v>
      </c>
    </row>
    <row r="44" spans="2:8" x14ac:dyDescent="0.25">
      <c r="B44" s="1" t="s">
        <v>28</v>
      </c>
      <c r="C44" s="1"/>
      <c r="D44" s="1" t="s">
        <v>7</v>
      </c>
      <c r="E44" s="7">
        <v>0.45</v>
      </c>
      <c r="F44" s="35">
        <v>0.35</v>
      </c>
      <c r="G44" s="14" t="s">
        <v>115</v>
      </c>
      <c r="H44" t="s">
        <v>133</v>
      </c>
    </row>
    <row r="45" spans="2:8" x14ac:dyDescent="0.25">
      <c r="B45" s="1" t="s">
        <v>29</v>
      </c>
      <c r="C45" s="1"/>
      <c r="D45" s="1" t="s">
        <v>7</v>
      </c>
      <c r="E45" s="7">
        <v>0.53</v>
      </c>
      <c r="F45" s="35">
        <v>0.53</v>
      </c>
      <c r="G45" s="14" t="s">
        <v>116</v>
      </c>
      <c r="H45" t="s">
        <v>134</v>
      </c>
    </row>
    <row r="46" spans="2:8" x14ac:dyDescent="0.25">
      <c r="B46" s="21" t="s">
        <v>88</v>
      </c>
      <c r="C46" s="21"/>
      <c r="D46" s="21" t="s">
        <v>95</v>
      </c>
      <c r="E46" s="31">
        <v>0.66</v>
      </c>
      <c r="F46" s="36">
        <v>0.66</v>
      </c>
      <c r="G46" s="14" t="s">
        <v>116</v>
      </c>
      <c r="H46" t="s">
        <v>134</v>
      </c>
    </row>
    <row r="47" spans="2:8" x14ac:dyDescent="0.25">
      <c r="B47" s="1" t="s">
        <v>30</v>
      </c>
      <c r="C47" s="1"/>
      <c r="D47" s="1" t="s">
        <v>7</v>
      </c>
      <c r="E47" s="7">
        <v>0.87</v>
      </c>
      <c r="F47" s="35">
        <v>0.87</v>
      </c>
      <c r="G47" s="14" t="s">
        <v>116</v>
      </c>
      <c r="H47" t="s">
        <v>134</v>
      </c>
    </row>
    <row r="48" spans="2:8" x14ac:dyDescent="0.25">
      <c r="B48" s="1" t="s">
        <v>31</v>
      </c>
      <c r="C48" s="1"/>
      <c r="D48" s="1" t="s">
        <v>7</v>
      </c>
      <c r="E48" s="7">
        <v>0.8</v>
      </c>
      <c r="F48" s="34">
        <v>0.8</v>
      </c>
      <c r="G48" s="14" t="s">
        <v>116</v>
      </c>
      <c r="H48" t="s">
        <v>133</v>
      </c>
    </row>
    <row r="49" spans="2:8" x14ac:dyDescent="0.25">
      <c r="B49" s="1" t="s">
        <v>32</v>
      </c>
      <c r="C49" s="1"/>
      <c r="D49" s="1" t="s">
        <v>5</v>
      </c>
      <c r="E49" s="7">
        <v>0.63</v>
      </c>
      <c r="F49" s="35">
        <v>0.53</v>
      </c>
      <c r="G49" s="14" t="s">
        <v>117</v>
      </c>
      <c r="H49" t="s">
        <v>134</v>
      </c>
    </row>
    <row r="50" spans="2:8" x14ac:dyDescent="0.25">
      <c r="B50" s="1" t="s">
        <v>33</v>
      </c>
      <c r="C50" s="1"/>
      <c r="D50" s="1" t="s">
        <v>5</v>
      </c>
      <c r="E50" s="7">
        <v>1.57</v>
      </c>
      <c r="F50" s="34">
        <v>1.29</v>
      </c>
      <c r="G50" s="14" t="s">
        <v>117</v>
      </c>
      <c r="H50" t="s">
        <v>134</v>
      </c>
    </row>
    <row r="51" spans="2:8" x14ac:dyDescent="0.25">
      <c r="B51" s="1" t="s">
        <v>34</v>
      </c>
      <c r="C51" s="1"/>
      <c r="D51" s="1" t="s">
        <v>7</v>
      </c>
      <c r="E51" s="7">
        <v>0.18</v>
      </c>
      <c r="F51" s="35">
        <v>0.16</v>
      </c>
      <c r="G51" s="14" t="s">
        <v>117</v>
      </c>
      <c r="H51" t="s">
        <v>134</v>
      </c>
    </row>
    <row r="52" spans="2:8" x14ac:dyDescent="0.25">
      <c r="B52" s="1" t="s">
        <v>35</v>
      </c>
      <c r="C52" s="1"/>
      <c r="D52" s="1" t="s">
        <v>7</v>
      </c>
      <c r="E52" s="7">
        <v>0.12</v>
      </c>
      <c r="F52" s="35">
        <v>0.12</v>
      </c>
      <c r="G52" s="14" t="s">
        <v>117</v>
      </c>
      <c r="H52" t="s">
        <v>134</v>
      </c>
    </row>
    <row r="53" spans="2:8" x14ac:dyDescent="0.25">
      <c r="B53" s="1" t="s">
        <v>36</v>
      </c>
      <c r="C53" s="1"/>
      <c r="D53" s="1" t="s">
        <v>5</v>
      </c>
      <c r="E53" s="7">
        <v>0.28999999999999998</v>
      </c>
      <c r="F53" s="34">
        <v>0.2</v>
      </c>
      <c r="G53" s="14" t="s">
        <v>117</v>
      </c>
      <c r="H53" t="s">
        <v>134</v>
      </c>
    </row>
    <row r="54" spans="2:8" x14ac:dyDescent="0.25">
      <c r="B54" s="1" t="s">
        <v>37</v>
      </c>
      <c r="C54" s="1"/>
      <c r="D54" s="1" t="s">
        <v>7</v>
      </c>
      <c r="E54" s="7">
        <v>0.46</v>
      </c>
      <c r="F54" s="35">
        <v>0.46</v>
      </c>
      <c r="G54" s="14" t="s">
        <v>118</v>
      </c>
      <c r="H54" t="s">
        <v>134</v>
      </c>
    </row>
    <row r="55" spans="2:8" x14ac:dyDescent="0.25">
      <c r="B55" s="1" t="s">
        <v>38</v>
      </c>
      <c r="C55" s="1"/>
      <c r="D55" s="1" t="s">
        <v>7</v>
      </c>
      <c r="E55" s="7">
        <v>0.37</v>
      </c>
      <c r="F55" s="35">
        <v>0.27</v>
      </c>
      <c r="G55" s="14" t="s">
        <v>118</v>
      </c>
      <c r="H55" t="s">
        <v>134</v>
      </c>
    </row>
    <row r="56" spans="2:8" x14ac:dyDescent="0.25">
      <c r="B56" s="1" t="s">
        <v>39</v>
      </c>
      <c r="C56" s="1"/>
      <c r="D56" s="1" t="s">
        <v>7</v>
      </c>
      <c r="E56" s="7">
        <v>1.18</v>
      </c>
      <c r="F56" s="35">
        <v>1.1100000000000001</v>
      </c>
      <c r="G56" s="14" t="s">
        <v>119</v>
      </c>
      <c r="H56" t="s">
        <v>134</v>
      </c>
    </row>
    <row r="57" spans="2:8" x14ac:dyDescent="0.25">
      <c r="B57" s="1" t="s">
        <v>40</v>
      </c>
      <c r="C57" s="1"/>
      <c r="D57" s="1" t="s">
        <v>15</v>
      </c>
      <c r="E57" s="7">
        <v>3.06</v>
      </c>
      <c r="F57" s="35">
        <v>3.06</v>
      </c>
      <c r="G57" s="14" t="s">
        <v>120</v>
      </c>
      <c r="H57" t="s">
        <v>134</v>
      </c>
    </row>
    <row r="58" spans="2:8" x14ac:dyDescent="0.25">
      <c r="B58" s="1" t="s">
        <v>41</v>
      </c>
      <c r="C58" s="1"/>
      <c r="D58" s="1" t="s">
        <v>15</v>
      </c>
      <c r="E58" s="7">
        <v>0.4995</v>
      </c>
      <c r="F58" s="35">
        <v>0.45</v>
      </c>
      <c r="G58" s="14" t="s">
        <v>121</v>
      </c>
      <c r="H58" t="s">
        <v>134</v>
      </c>
    </row>
    <row r="59" spans="2:8" x14ac:dyDescent="0.25">
      <c r="B59" s="1" t="s">
        <v>42</v>
      </c>
      <c r="C59" s="1"/>
      <c r="D59" s="1" t="s">
        <v>15</v>
      </c>
      <c r="E59" s="7">
        <v>0.50980000000000003</v>
      </c>
      <c r="F59" s="35">
        <v>0.42</v>
      </c>
      <c r="G59" s="14" t="s">
        <v>121</v>
      </c>
      <c r="H59" t="s">
        <v>134</v>
      </c>
    </row>
    <row r="60" spans="2:8" x14ac:dyDescent="0.25">
      <c r="B60" s="1" t="s">
        <v>43</v>
      </c>
      <c r="C60" s="1"/>
      <c r="D60" s="1" t="s">
        <v>5</v>
      </c>
      <c r="E60" s="7">
        <v>5.0599999999999996</v>
      </c>
      <c r="F60" s="35">
        <v>2.98</v>
      </c>
      <c r="G60" s="14" t="s">
        <v>121</v>
      </c>
      <c r="H60" t="s">
        <v>134</v>
      </c>
    </row>
    <row r="61" spans="2:8" x14ac:dyDescent="0.25">
      <c r="B61" s="1" t="s">
        <v>45</v>
      </c>
      <c r="C61" s="1"/>
      <c r="D61" s="1" t="s">
        <v>5</v>
      </c>
      <c r="E61" s="7">
        <v>3.3365999999999998</v>
      </c>
      <c r="F61" s="35">
        <v>1.47</v>
      </c>
      <c r="G61" s="14" t="s">
        <v>121</v>
      </c>
      <c r="H61" t="s">
        <v>134</v>
      </c>
    </row>
    <row r="62" spans="2:8" x14ac:dyDescent="0.25">
      <c r="B62" s="1" t="s">
        <v>44</v>
      </c>
      <c r="C62" s="1"/>
      <c r="D62" s="1" t="s">
        <v>5</v>
      </c>
      <c r="E62" s="7">
        <v>0.32340000000000002</v>
      </c>
      <c r="F62" s="35">
        <v>0.32</v>
      </c>
      <c r="G62" s="14" t="s">
        <v>121</v>
      </c>
      <c r="H62" t="s">
        <v>134</v>
      </c>
    </row>
    <row r="63" spans="2:8" x14ac:dyDescent="0.25">
      <c r="B63" s="1" t="s">
        <v>46</v>
      </c>
      <c r="C63" s="1"/>
      <c r="D63" s="1" t="s">
        <v>7</v>
      </c>
      <c r="E63" s="7">
        <v>0.41589999999999999</v>
      </c>
      <c r="F63" s="35">
        <v>0</v>
      </c>
      <c r="G63" s="14" t="s">
        <v>121</v>
      </c>
      <c r="H63" t="s">
        <v>151</v>
      </c>
    </row>
    <row r="64" spans="2:8" x14ac:dyDescent="0.25">
      <c r="B64" s="1" t="s">
        <v>47</v>
      </c>
      <c r="C64" s="1"/>
      <c r="D64" s="1" t="s">
        <v>15</v>
      </c>
      <c r="E64" s="7">
        <v>0.19489999999999999</v>
      </c>
      <c r="F64" s="34">
        <v>0.1</v>
      </c>
      <c r="G64" s="14" t="s">
        <v>121</v>
      </c>
      <c r="H64" t="s">
        <v>151</v>
      </c>
    </row>
    <row r="65" spans="1:8" x14ac:dyDescent="0.25">
      <c r="B65" s="1" t="s">
        <v>48</v>
      </c>
      <c r="C65" s="1"/>
      <c r="D65" s="1" t="s">
        <v>7</v>
      </c>
      <c r="E65" s="7">
        <v>0.18</v>
      </c>
      <c r="F65" s="35">
        <v>0</v>
      </c>
      <c r="G65" s="14" t="s">
        <v>121</v>
      </c>
      <c r="H65" t="s">
        <v>151</v>
      </c>
    </row>
    <row r="66" spans="1:8" x14ac:dyDescent="0.25">
      <c r="B66" s="1" t="s">
        <v>49</v>
      </c>
      <c r="C66" s="1"/>
      <c r="D66" s="1" t="s">
        <v>7</v>
      </c>
      <c r="E66" s="7">
        <v>0.35410000000000003</v>
      </c>
      <c r="F66" s="35">
        <v>0.17</v>
      </c>
      <c r="G66" s="14" t="s">
        <v>121</v>
      </c>
      <c r="H66" t="s">
        <v>151</v>
      </c>
    </row>
    <row r="67" spans="1:8" x14ac:dyDescent="0.25">
      <c r="A67" t="s">
        <v>157</v>
      </c>
      <c r="B67" s="1" t="s">
        <v>50</v>
      </c>
      <c r="C67" s="1"/>
      <c r="D67" s="1" t="s">
        <v>15</v>
      </c>
      <c r="E67" s="7">
        <v>9.1877999999999993</v>
      </c>
      <c r="F67" s="35">
        <v>5.18</v>
      </c>
      <c r="G67" s="14" t="s">
        <v>122</v>
      </c>
      <c r="H67" t="s">
        <v>134</v>
      </c>
    </row>
    <row r="68" spans="1:8" x14ac:dyDescent="0.25">
      <c r="B68" s="1" t="s">
        <v>51</v>
      </c>
      <c r="C68" s="1"/>
      <c r="D68" s="1" t="s">
        <v>5</v>
      </c>
      <c r="E68" s="7">
        <v>1.23</v>
      </c>
      <c r="F68" s="32">
        <v>0.6</v>
      </c>
      <c r="G68" s="14" t="s">
        <v>122</v>
      </c>
      <c r="H68" t="s">
        <v>134</v>
      </c>
    </row>
    <row r="69" spans="1:8" x14ac:dyDescent="0.25">
      <c r="B69" s="1" t="s">
        <v>52</v>
      </c>
      <c r="C69" s="1"/>
      <c r="D69" s="1" t="s">
        <v>5</v>
      </c>
      <c r="E69" s="7">
        <v>0.75539999999999996</v>
      </c>
      <c r="F69" s="35">
        <v>0.76</v>
      </c>
      <c r="G69" s="14" t="s">
        <v>122</v>
      </c>
      <c r="H69" t="s">
        <v>134</v>
      </c>
    </row>
    <row r="70" spans="1:8" x14ac:dyDescent="0.25">
      <c r="B70" s="1" t="s">
        <v>53</v>
      </c>
      <c r="C70" s="1"/>
      <c r="D70" s="1" t="s">
        <v>5</v>
      </c>
      <c r="E70" s="7">
        <v>2.0167999999999999</v>
      </c>
      <c r="F70" s="34">
        <v>2</v>
      </c>
      <c r="G70" s="14" t="s">
        <v>122</v>
      </c>
      <c r="H70" t="s">
        <v>134</v>
      </c>
    </row>
    <row r="71" spans="1:8" x14ac:dyDescent="0.25">
      <c r="B71" s="1" t="s">
        <v>54</v>
      </c>
      <c r="C71" s="1"/>
      <c r="D71" s="1" t="s">
        <v>15</v>
      </c>
      <c r="E71" s="7">
        <v>0.71819999999999995</v>
      </c>
      <c r="F71" s="34">
        <v>0.68</v>
      </c>
      <c r="G71" s="14" t="s">
        <v>122</v>
      </c>
      <c r="H71" t="s">
        <v>134</v>
      </c>
    </row>
    <row r="72" spans="1:8" x14ac:dyDescent="0.25">
      <c r="B72" s="1" t="s">
        <v>55</v>
      </c>
      <c r="C72" s="1"/>
      <c r="D72" s="1" t="s">
        <v>15</v>
      </c>
      <c r="E72" s="7">
        <v>1.0661</v>
      </c>
      <c r="F72" s="35">
        <v>0.51</v>
      </c>
      <c r="G72" s="14" t="s">
        <v>122</v>
      </c>
      <c r="H72" t="s">
        <v>134</v>
      </c>
    </row>
    <row r="73" spans="1:8" x14ac:dyDescent="0.25">
      <c r="B73" s="1" t="s">
        <v>56</v>
      </c>
      <c r="C73" s="1"/>
      <c r="D73" s="1" t="s">
        <v>5</v>
      </c>
      <c r="E73" s="7">
        <v>0.24</v>
      </c>
      <c r="F73" s="35">
        <v>0.23</v>
      </c>
      <c r="G73" s="14" t="s">
        <v>122</v>
      </c>
      <c r="H73" t="s">
        <v>134</v>
      </c>
    </row>
    <row r="74" spans="1:8" x14ac:dyDescent="0.25">
      <c r="B74" s="1" t="s">
        <v>57</v>
      </c>
      <c r="C74" s="1"/>
      <c r="D74" s="1" t="s">
        <v>5</v>
      </c>
      <c r="E74" s="7">
        <v>0.19</v>
      </c>
      <c r="F74" s="34">
        <v>0.1</v>
      </c>
      <c r="G74" s="14" t="s">
        <v>122</v>
      </c>
      <c r="H74" t="s">
        <v>134</v>
      </c>
    </row>
    <row r="75" spans="1:8" x14ac:dyDescent="0.25">
      <c r="B75" s="22" t="s">
        <v>58</v>
      </c>
      <c r="C75" s="22"/>
      <c r="D75" s="22" t="s">
        <v>15</v>
      </c>
      <c r="E75" s="23">
        <v>0.28000000000000003</v>
      </c>
      <c r="F75" s="32">
        <v>0.1</v>
      </c>
      <c r="G75" s="26" t="s">
        <v>123</v>
      </c>
      <c r="H75" t="s">
        <v>135</v>
      </c>
    </row>
    <row r="76" spans="1:8" x14ac:dyDescent="0.25">
      <c r="B76" s="20" t="s">
        <v>89</v>
      </c>
      <c r="C76" s="20"/>
      <c r="D76" s="20" t="s">
        <v>94</v>
      </c>
      <c r="E76" s="30">
        <v>1.39</v>
      </c>
      <c r="F76" s="36">
        <v>1.39</v>
      </c>
      <c r="G76" s="14" t="s">
        <v>125</v>
      </c>
      <c r="H76" t="s">
        <v>136</v>
      </c>
    </row>
    <row r="77" spans="1:8" x14ac:dyDescent="0.25">
      <c r="B77" s="20" t="s">
        <v>90</v>
      </c>
      <c r="C77" s="20"/>
      <c r="D77" s="20" t="s">
        <v>94</v>
      </c>
      <c r="E77" s="30">
        <v>1.34</v>
      </c>
      <c r="F77" s="36">
        <v>1.34</v>
      </c>
      <c r="G77" s="14" t="s">
        <v>125</v>
      </c>
      <c r="H77" t="s">
        <v>136</v>
      </c>
    </row>
    <row r="78" spans="1:8" x14ac:dyDescent="0.25">
      <c r="B78" s="1" t="s">
        <v>59</v>
      </c>
      <c r="C78" s="1"/>
      <c r="D78" s="1" t="s">
        <v>5</v>
      </c>
      <c r="E78" s="7">
        <v>1.84</v>
      </c>
      <c r="F78" s="35">
        <v>1.36</v>
      </c>
      <c r="G78" s="14" t="s">
        <v>124</v>
      </c>
      <c r="H78" t="s">
        <v>134</v>
      </c>
    </row>
    <row r="79" spans="1:8" x14ac:dyDescent="0.25">
      <c r="B79" s="1" t="s">
        <v>60</v>
      </c>
      <c r="C79" s="1"/>
      <c r="D79" s="1" t="s">
        <v>7</v>
      </c>
      <c r="E79" s="7">
        <v>0.27</v>
      </c>
      <c r="F79" s="34">
        <v>0.2</v>
      </c>
      <c r="G79" s="14" t="s">
        <v>124</v>
      </c>
      <c r="H79" t="s">
        <v>134</v>
      </c>
    </row>
    <row r="80" spans="1:8" x14ac:dyDescent="0.25">
      <c r="B80" s="1" t="s">
        <v>61</v>
      </c>
      <c r="C80" s="1"/>
      <c r="D80" s="1" t="s">
        <v>15</v>
      </c>
      <c r="E80" s="7">
        <v>0.06</v>
      </c>
      <c r="F80" s="35">
        <v>0.06</v>
      </c>
      <c r="G80" s="14" t="s">
        <v>126</v>
      </c>
      <c r="H80" t="s">
        <v>134</v>
      </c>
    </row>
    <row r="81" spans="2:8" x14ac:dyDescent="0.25">
      <c r="B81" s="1" t="s">
        <v>62</v>
      </c>
      <c r="C81" s="1"/>
      <c r="D81" s="1" t="s">
        <v>15</v>
      </c>
      <c r="E81" s="7">
        <v>0.11</v>
      </c>
      <c r="F81" s="35">
        <v>0.09</v>
      </c>
      <c r="G81" s="14" t="s">
        <v>127</v>
      </c>
      <c r="H81" t="s">
        <v>134</v>
      </c>
    </row>
    <row r="82" spans="2:8" x14ac:dyDescent="0.25">
      <c r="B82" s="1" t="s">
        <v>69</v>
      </c>
      <c r="C82" s="1"/>
      <c r="D82" s="1" t="s">
        <v>5</v>
      </c>
      <c r="E82" s="8">
        <v>1.7</v>
      </c>
      <c r="F82" s="37">
        <v>1.24</v>
      </c>
      <c r="G82" s="14" t="s">
        <v>131</v>
      </c>
      <c r="H82" t="s">
        <v>134</v>
      </c>
    </row>
    <row r="83" spans="2:8" x14ac:dyDescent="0.25">
      <c r="B83" s="20" t="s">
        <v>91</v>
      </c>
      <c r="C83" s="20"/>
      <c r="D83" s="20" t="s">
        <v>95</v>
      </c>
      <c r="E83" s="30">
        <v>0.11</v>
      </c>
      <c r="F83" s="36">
        <v>0.11</v>
      </c>
      <c r="G83" s="14" t="s">
        <v>128</v>
      </c>
      <c r="H83" t="s">
        <v>136</v>
      </c>
    </row>
    <row r="84" spans="2:8" x14ac:dyDescent="0.25">
      <c r="B84" s="20" t="s">
        <v>92</v>
      </c>
      <c r="C84" s="20"/>
      <c r="D84" s="20" t="s">
        <v>95</v>
      </c>
      <c r="E84" s="30">
        <v>0.76060000000000005</v>
      </c>
      <c r="F84" s="36">
        <v>0.76060000000000005</v>
      </c>
      <c r="G84" s="14" t="s">
        <v>128</v>
      </c>
      <c r="H84" t="s">
        <v>136</v>
      </c>
    </row>
    <row r="85" spans="2:8" x14ac:dyDescent="0.25">
      <c r="B85" s="1" t="s">
        <v>63</v>
      </c>
      <c r="C85" s="1"/>
      <c r="D85" s="1" t="s">
        <v>5</v>
      </c>
      <c r="E85" s="7">
        <v>2</v>
      </c>
      <c r="F85" s="35">
        <v>0.88</v>
      </c>
      <c r="G85" s="14" t="s">
        <v>129</v>
      </c>
      <c r="H85" t="s">
        <v>134</v>
      </c>
    </row>
    <row r="86" spans="2:8" x14ac:dyDescent="0.25">
      <c r="B86" s="1" t="s">
        <v>64</v>
      </c>
      <c r="C86" s="1"/>
      <c r="D86" s="1" t="s">
        <v>7</v>
      </c>
      <c r="E86" s="7">
        <v>0.26</v>
      </c>
      <c r="F86" s="35">
        <v>0.26</v>
      </c>
      <c r="G86" s="14" t="s">
        <v>129</v>
      </c>
      <c r="H86" t="s">
        <v>134</v>
      </c>
    </row>
    <row r="87" spans="2:8" x14ac:dyDescent="0.25">
      <c r="B87" s="1" t="s">
        <v>65</v>
      </c>
      <c r="C87" s="1"/>
      <c r="D87" s="1" t="s">
        <v>5</v>
      </c>
      <c r="E87" s="7">
        <v>0.49</v>
      </c>
      <c r="F87" s="35">
        <v>0.19</v>
      </c>
      <c r="G87" s="14" t="s">
        <v>129</v>
      </c>
      <c r="H87" t="s">
        <v>134</v>
      </c>
    </row>
    <row r="88" spans="2:8" x14ac:dyDescent="0.25">
      <c r="B88" s="1" t="s">
        <v>66</v>
      </c>
      <c r="C88" s="1"/>
      <c r="D88" s="1" t="s">
        <v>5</v>
      </c>
      <c r="E88" s="7">
        <v>0.61</v>
      </c>
      <c r="F88" s="35">
        <v>0.55000000000000004</v>
      </c>
      <c r="G88" s="14" t="s">
        <v>130</v>
      </c>
      <c r="H88" t="s">
        <v>134</v>
      </c>
    </row>
    <row r="89" spans="2:8" x14ac:dyDescent="0.25">
      <c r="B89" s="1" t="s">
        <v>67</v>
      </c>
      <c r="C89" s="1"/>
      <c r="D89" s="1" t="s">
        <v>7</v>
      </c>
      <c r="E89" s="7">
        <v>1.07</v>
      </c>
      <c r="F89" s="34">
        <v>1</v>
      </c>
      <c r="G89" s="14" t="s">
        <v>130</v>
      </c>
      <c r="H89" t="s">
        <v>134</v>
      </c>
    </row>
    <row r="90" spans="2:8" x14ac:dyDescent="0.25">
      <c r="B90" s="1" t="s">
        <v>68</v>
      </c>
      <c r="C90" s="1"/>
      <c r="D90" s="1" t="s">
        <v>7</v>
      </c>
      <c r="E90" s="7">
        <v>1.54</v>
      </c>
      <c r="F90" s="35">
        <v>1.34</v>
      </c>
      <c r="G90" s="14" t="s">
        <v>130</v>
      </c>
      <c r="H90" t="s">
        <v>134</v>
      </c>
    </row>
    <row r="91" spans="2:8" x14ac:dyDescent="0.25">
      <c r="B91" s="5"/>
      <c r="C91" s="5"/>
      <c r="D91" s="5"/>
      <c r="E91" s="5">
        <f>SUBTOTAL(9,E3:E90)</f>
        <v>93.064299999999989</v>
      </c>
      <c r="F91" s="5">
        <f>SUBTOTAL(9,F3:F90)</f>
        <v>70.166700000000006</v>
      </c>
      <c r="G91" s="5"/>
    </row>
  </sheetData>
  <autoFilter ref="B2:H2">
    <sortState ref="B3:H90">
      <sortCondition ref="B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P70" sqref="P70"/>
    </sheetView>
  </sheetViews>
  <sheetFormatPr defaultRowHeight="15" x14ac:dyDescent="0.25"/>
  <cols>
    <col min="1" max="1" width="3.5703125" customWidth="1"/>
    <col min="2" max="2" width="25.140625" customWidth="1"/>
    <col min="3" max="3" width="23.42578125" customWidth="1"/>
    <col min="5" max="5" width="10.7109375" customWidth="1"/>
    <col min="6" max="6" width="12.28515625" customWidth="1"/>
    <col min="7" max="7" width="23" customWidth="1"/>
    <col min="8" max="8" width="11.5703125" customWidth="1"/>
    <col min="9" max="9" width="9.85546875" customWidth="1"/>
    <col min="11" max="11" width="9.85546875" customWidth="1"/>
    <col min="13" max="13" width="12.5703125" customWidth="1"/>
    <col min="14" max="14" width="10.42578125" bestFit="1" customWidth="1"/>
    <col min="15" max="15" width="7.42578125" customWidth="1"/>
  </cols>
  <sheetData>
    <row r="1" spans="1:15" ht="14.45" x14ac:dyDescent="0.3">
      <c r="A1" t="s">
        <v>283</v>
      </c>
      <c r="B1" s="5"/>
      <c r="C1" s="5"/>
      <c r="D1" s="5"/>
      <c r="E1" s="5"/>
      <c r="F1" s="5"/>
      <c r="G1" s="5"/>
    </row>
    <row r="2" spans="1:15" ht="60.75" thickBot="1" x14ac:dyDescent="0.3">
      <c r="B2" s="5" t="s">
        <v>155</v>
      </c>
      <c r="C2" s="5" t="s">
        <v>156</v>
      </c>
      <c r="D2" s="5" t="s">
        <v>1</v>
      </c>
      <c r="E2" s="5" t="s">
        <v>2</v>
      </c>
      <c r="F2" s="5" t="s">
        <v>3</v>
      </c>
      <c r="G2" s="5" t="s">
        <v>96</v>
      </c>
      <c r="H2" s="38" t="s">
        <v>158</v>
      </c>
      <c r="I2" s="38" t="s">
        <v>159</v>
      </c>
      <c r="J2" s="5" t="s">
        <v>160</v>
      </c>
      <c r="K2" s="38" t="s">
        <v>159</v>
      </c>
      <c r="L2" s="5" t="s">
        <v>160</v>
      </c>
      <c r="M2" s="38" t="s">
        <v>275</v>
      </c>
    </row>
    <row r="3" spans="1:15" x14ac:dyDescent="0.25">
      <c r="A3" s="127"/>
      <c r="B3" s="1" t="s">
        <v>4</v>
      </c>
      <c r="C3" s="1" t="s">
        <v>4</v>
      </c>
      <c r="D3" s="1" t="s">
        <v>5</v>
      </c>
      <c r="E3" s="108">
        <v>9.1499999999999998E-2</v>
      </c>
      <c r="F3" s="109">
        <f>SUM(J3+L3)</f>
        <v>0.03</v>
      </c>
      <c r="G3" s="110" t="s">
        <v>97</v>
      </c>
      <c r="H3" s="111" t="s">
        <v>188</v>
      </c>
      <c r="I3" s="112" t="s">
        <v>164</v>
      </c>
      <c r="J3" s="113">
        <v>0.03</v>
      </c>
      <c r="K3" s="112"/>
      <c r="L3" s="113"/>
      <c r="M3" s="495">
        <v>0.72</v>
      </c>
      <c r="N3">
        <f>SUM(J3:J4)</f>
        <v>0.72</v>
      </c>
      <c r="O3" t="s">
        <v>189</v>
      </c>
    </row>
    <row r="4" spans="1:15" x14ac:dyDescent="0.25">
      <c r="A4" s="127"/>
      <c r="B4" s="1" t="s">
        <v>6</v>
      </c>
      <c r="C4" s="1" t="s">
        <v>6</v>
      </c>
      <c r="D4" s="1" t="s">
        <v>7</v>
      </c>
      <c r="E4" s="108">
        <v>0.74370000000000003</v>
      </c>
      <c r="F4" s="109">
        <f t="shared" ref="F4:F66" si="0">SUM(J4+L4)</f>
        <v>0.69</v>
      </c>
      <c r="G4" s="110" t="s">
        <v>98</v>
      </c>
      <c r="H4" s="111" t="s">
        <v>188</v>
      </c>
      <c r="I4" s="114" t="s">
        <v>164</v>
      </c>
      <c r="J4" s="115">
        <v>0.69</v>
      </c>
      <c r="K4" s="114"/>
      <c r="L4" s="115"/>
      <c r="M4" s="496"/>
    </row>
    <row r="5" spans="1:15" x14ac:dyDescent="0.25">
      <c r="A5" s="127"/>
      <c r="B5" s="1" t="s">
        <v>8</v>
      </c>
      <c r="C5" s="1" t="s">
        <v>8</v>
      </c>
      <c r="D5" s="1" t="s">
        <v>5</v>
      </c>
      <c r="E5" s="108">
        <v>0.39960000000000001</v>
      </c>
      <c r="F5" s="116">
        <f t="shared" si="0"/>
        <v>0.3</v>
      </c>
      <c r="G5" s="110" t="s">
        <v>98</v>
      </c>
      <c r="H5" s="111" t="s">
        <v>188</v>
      </c>
      <c r="I5" s="114" t="s">
        <v>190</v>
      </c>
      <c r="J5" s="117">
        <v>0.3</v>
      </c>
      <c r="K5" s="114"/>
      <c r="L5" s="115"/>
      <c r="M5" s="497">
        <v>0.96</v>
      </c>
      <c r="N5">
        <f>SUM(J5:J6)</f>
        <v>0.96</v>
      </c>
      <c r="O5" t="s">
        <v>191</v>
      </c>
    </row>
    <row r="6" spans="1:15" x14ac:dyDescent="0.25">
      <c r="A6" s="127"/>
      <c r="B6" s="1" t="s">
        <v>9</v>
      </c>
      <c r="C6" s="1" t="s">
        <v>9</v>
      </c>
      <c r="D6" s="1" t="s">
        <v>5</v>
      </c>
      <c r="E6" s="108">
        <v>0.83</v>
      </c>
      <c r="F6" s="116">
        <f t="shared" si="0"/>
        <v>0.66</v>
      </c>
      <c r="G6" s="110" t="s">
        <v>98</v>
      </c>
      <c r="H6" s="111" t="s">
        <v>188</v>
      </c>
      <c r="I6" s="114" t="s">
        <v>190</v>
      </c>
      <c r="J6" s="115">
        <v>0.66</v>
      </c>
      <c r="K6" s="114"/>
      <c r="L6" s="115"/>
      <c r="M6" s="496"/>
    </row>
    <row r="7" spans="1:15" ht="14.45" x14ac:dyDescent="0.35">
      <c r="A7" s="127"/>
      <c r="B7" s="1" t="s">
        <v>10</v>
      </c>
      <c r="C7" s="1" t="s">
        <v>10</v>
      </c>
      <c r="D7" s="1" t="s">
        <v>5</v>
      </c>
      <c r="E7" s="108">
        <v>0.76</v>
      </c>
      <c r="F7" s="109">
        <f t="shared" si="0"/>
        <v>0.39</v>
      </c>
      <c r="G7" s="110" t="s">
        <v>99</v>
      </c>
      <c r="H7" s="111" t="s">
        <v>188</v>
      </c>
      <c r="I7" s="114" t="s">
        <v>192</v>
      </c>
      <c r="J7" s="115">
        <v>0.39</v>
      </c>
      <c r="K7" s="114"/>
      <c r="L7" s="115"/>
      <c r="M7" s="118">
        <v>0.39</v>
      </c>
      <c r="N7">
        <f>SUM(J7)</f>
        <v>0.39</v>
      </c>
      <c r="O7" t="s">
        <v>93</v>
      </c>
    </row>
    <row r="8" spans="1:15" ht="14.45" x14ac:dyDescent="0.35">
      <c r="B8" s="1" t="s">
        <v>11</v>
      </c>
      <c r="C8" s="1" t="s">
        <v>199</v>
      </c>
      <c r="D8" s="1" t="s">
        <v>7</v>
      </c>
      <c r="E8" s="47">
        <v>1.34</v>
      </c>
      <c r="F8" s="32">
        <f t="shared" si="0"/>
        <v>1.34</v>
      </c>
      <c r="G8" s="14" t="s">
        <v>100</v>
      </c>
      <c r="H8" s="45" t="s">
        <v>200</v>
      </c>
      <c r="I8" s="41" t="s">
        <v>167</v>
      </c>
      <c r="J8" s="42">
        <v>1.34</v>
      </c>
      <c r="K8" s="41"/>
      <c r="L8" s="42"/>
      <c r="M8" s="59">
        <v>1.1000000000000001</v>
      </c>
      <c r="N8">
        <f>SUM(J8)</f>
        <v>1.34</v>
      </c>
      <c r="O8" t="s">
        <v>201</v>
      </c>
    </row>
    <row r="9" spans="1:15" x14ac:dyDescent="0.25">
      <c r="B9" s="20" t="s">
        <v>70</v>
      </c>
      <c r="C9" s="20" t="s">
        <v>70</v>
      </c>
      <c r="D9" s="20" t="s">
        <v>93</v>
      </c>
      <c r="E9" s="48">
        <v>0.15310000000000001</v>
      </c>
      <c r="F9" s="53">
        <f t="shared" si="0"/>
        <v>0.15</v>
      </c>
      <c r="G9" s="14" t="s">
        <v>101</v>
      </c>
      <c r="H9" s="45" t="s">
        <v>193</v>
      </c>
      <c r="I9" s="41" t="s">
        <v>194</v>
      </c>
      <c r="J9" s="42">
        <v>0.15</v>
      </c>
      <c r="K9" s="41"/>
      <c r="L9" s="42"/>
      <c r="M9" s="498">
        <v>1.19</v>
      </c>
      <c r="N9">
        <f>SUM(J9:J13)</f>
        <v>1.19</v>
      </c>
      <c r="O9" t="s">
        <v>195</v>
      </c>
    </row>
    <row r="10" spans="1:15" x14ac:dyDescent="0.25">
      <c r="B10" s="20" t="s">
        <v>71</v>
      </c>
      <c r="C10" s="20" t="s">
        <v>71</v>
      </c>
      <c r="D10" s="20" t="s">
        <v>93</v>
      </c>
      <c r="E10" s="48">
        <v>0.15</v>
      </c>
      <c r="F10" s="53">
        <f t="shared" si="0"/>
        <v>0.15</v>
      </c>
      <c r="G10" s="14" t="s">
        <v>101</v>
      </c>
      <c r="H10" s="45" t="s">
        <v>193</v>
      </c>
      <c r="I10" s="41" t="s">
        <v>194</v>
      </c>
      <c r="J10" s="42">
        <v>0.15</v>
      </c>
      <c r="K10" s="41"/>
      <c r="L10" s="42"/>
      <c r="M10" s="499"/>
    </row>
    <row r="11" spans="1:15" x14ac:dyDescent="0.25">
      <c r="B11" s="20" t="s">
        <v>72</v>
      </c>
      <c r="C11" s="20" t="s">
        <v>72</v>
      </c>
      <c r="D11" s="20" t="s">
        <v>93</v>
      </c>
      <c r="E11" s="48">
        <v>0.55000000000000004</v>
      </c>
      <c r="F11" s="53">
        <f t="shared" si="0"/>
        <v>0.55000000000000004</v>
      </c>
      <c r="G11" s="14" t="s">
        <v>101</v>
      </c>
      <c r="H11" s="45" t="s">
        <v>193</v>
      </c>
      <c r="I11" s="41" t="s">
        <v>194</v>
      </c>
      <c r="J11" s="42">
        <v>0.55000000000000004</v>
      </c>
      <c r="K11" s="41"/>
      <c r="L11" s="42"/>
      <c r="M11" s="499"/>
    </row>
    <row r="12" spans="1:15" x14ac:dyDescent="0.25">
      <c r="B12" s="20" t="s">
        <v>73</v>
      </c>
      <c r="C12" s="20" t="s">
        <v>73</v>
      </c>
      <c r="D12" s="20" t="s">
        <v>93</v>
      </c>
      <c r="E12" s="48">
        <v>0.22</v>
      </c>
      <c r="F12" s="53">
        <f t="shared" si="0"/>
        <v>0.22</v>
      </c>
      <c r="G12" s="14" t="s">
        <v>101</v>
      </c>
      <c r="H12" s="45" t="s">
        <v>193</v>
      </c>
      <c r="I12" s="41" t="s">
        <v>194</v>
      </c>
      <c r="J12" s="42">
        <v>0.22</v>
      </c>
      <c r="K12" s="41"/>
      <c r="L12" s="42"/>
      <c r="M12" s="499"/>
    </row>
    <row r="13" spans="1:15" x14ac:dyDescent="0.25">
      <c r="B13" s="20" t="s">
        <v>74</v>
      </c>
      <c r="C13" s="20" t="s">
        <v>74</v>
      </c>
      <c r="D13" s="20" t="s">
        <v>93</v>
      </c>
      <c r="E13" s="48">
        <v>0.12</v>
      </c>
      <c r="F13" s="53">
        <f t="shared" si="0"/>
        <v>0.12</v>
      </c>
      <c r="G13" s="14" t="s">
        <v>101</v>
      </c>
      <c r="H13" s="45" t="s">
        <v>193</v>
      </c>
      <c r="I13" s="41" t="s">
        <v>194</v>
      </c>
      <c r="J13" s="42">
        <v>0.12</v>
      </c>
      <c r="K13" s="41"/>
      <c r="L13" s="42"/>
      <c r="M13" s="500"/>
    </row>
    <row r="14" spans="1:15" x14ac:dyDescent="0.25">
      <c r="B14" s="20" t="s">
        <v>75</v>
      </c>
      <c r="C14" s="20" t="s">
        <v>196</v>
      </c>
      <c r="D14" s="20" t="s">
        <v>94</v>
      </c>
      <c r="E14" s="48">
        <v>3.29</v>
      </c>
      <c r="F14" s="32">
        <f t="shared" si="0"/>
        <v>1</v>
      </c>
      <c r="G14" s="14" t="s">
        <v>102</v>
      </c>
      <c r="H14" s="45" t="s">
        <v>193</v>
      </c>
      <c r="I14" s="41" t="s">
        <v>197</v>
      </c>
      <c r="J14" s="46">
        <v>1</v>
      </c>
      <c r="K14" s="41"/>
      <c r="L14" s="42"/>
      <c r="M14" s="62">
        <v>1</v>
      </c>
      <c r="N14" s="54">
        <v>1</v>
      </c>
      <c r="O14" t="s">
        <v>198</v>
      </c>
    </row>
    <row r="15" spans="1:15" x14ac:dyDescent="0.25">
      <c r="A15" s="127"/>
      <c r="B15" s="2" t="s">
        <v>12</v>
      </c>
      <c r="C15" s="2" t="s">
        <v>12</v>
      </c>
      <c r="D15" s="2" t="s">
        <v>7</v>
      </c>
      <c r="E15" s="119">
        <v>1.88</v>
      </c>
      <c r="F15" s="109">
        <f t="shared" si="0"/>
        <v>1.73</v>
      </c>
      <c r="G15" s="110" t="s">
        <v>103</v>
      </c>
      <c r="H15" s="111" t="s">
        <v>200</v>
      </c>
      <c r="I15" s="114" t="s">
        <v>206</v>
      </c>
      <c r="J15" s="115">
        <v>1.73</v>
      </c>
      <c r="K15" s="114"/>
      <c r="L15" s="115"/>
      <c r="M15" s="118">
        <v>1.42</v>
      </c>
      <c r="N15">
        <f>SUM(J15)</f>
        <v>1.73</v>
      </c>
      <c r="O15" t="s">
        <v>209</v>
      </c>
    </row>
    <row r="16" spans="1:15" x14ac:dyDescent="0.25">
      <c r="A16" s="127"/>
      <c r="B16" s="2" t="s">
        <v>13</v>
      </c>
      <c r="C16" s="2" t="s">
        <v>13</v>
      </c>
      <c r="D16" s="2" t="s">
        <v>7</v>
      </c>
      <c r="E16" s="119">
        <v>7.24</v>
      </c>
      <c r="F16" s="109">
        <f t="shared" si="0"/>
        <v>6.81</v>
      </c>
      <c r="G16" s="110" t="s">
        <v>104</v>
      </c>
      <c r="H16" s="111" t="s">
        <v>200</v>
      </c>
      <c r="I16" s="114" t="s">
        <v>207</v>
      </c>
      <c r="J16" s="115">
        <v>6.22</v>
      </c>
      <c r="K16" s="114" t="s">
        <v>208</v>
      </c>
      <c r="L16" s="115">
        <v>0.59</v>
      </c>
      <c r="M16" s="502">
        <v>6.1</v>
      </c>
      <c r="N16" s="54">
        <f>SUM(J16+J17+L16)</f>
        <v>7.21</v>
      </c>
      <c r="O16" t="s">
        <v>204</v>
      </c>
    </row>
    <row r="17" spans="1:15" x14ac:dyDescent="0.25">
      <c r="A17" s="127"/>
      <c r="B17" s="2" t="s">
        <v>14</v>
      </c>
      <c r="C17" s="2" t="s">
        <v>205</v>
      </c>
      <c r="D17" s="2" t="s">
        <v>15</v>
      </c>
      <c r="E17" s="119">
        <v>0.49</v>
      </c>
      <c r="F17" s="109">
        <f t="shared" si="0"/>
        <v>0.4</v>
      </c>
      <c r="G17" s="110" t="s">
        <v>104</v>
      </c>
      <c r="H17" s="111" t="s">
        <v>200</v>
      </c>
      <c r="I17" s="114" t="s">
        <v>207</v>
      </c>
      <c r="J17" s="117">
        <v>0.4</v>
      </c>
      <c r="K17" s="114"/>
      <c r="L17" s="115"/>
      <c r="M17" s="503"/>
    </row>
    <row r="18" spans="1:15" x14ac:dyDescent="0.25">
      <c r="A18" s="127"/>
      <c r="B18" s="3" t="s">
        <v>16</v>
      </c>
      <c r="C18" s="3" t="s">
        <v>16</v>
      </c>
      <c r="D18" s="3" t="s">
        <v>15</v>
      </c>
      <c r="E18" s="119">
        <v>3.68</v>
      </c>
      <c r="F18" s="116">
        <f t="shared" si="0"/>
        <v>2.04</v>
      </c>
      <c r="G18" s="110" t="s">
        <v>105</v>
      </c>
      <c r="H18" s="111" t="s">
        <v>200</v>
      </c>
      <c r="I18" s="114" t="s">
        <v>210</v>
      </c>
      <c r="J18" s="115">
        <v>2.04</v>
      </c>
      <c r="K18" s="114"/>
      <c r="L18" s="115"/>
      <c r="M18" s="118">
        <v>1.68</v>
      </c>
      <c r="N18">
        <f>SUM(J18)</f>
        <v>2.04</v>
      </c>
      <c r="O18" t="s">
        <v>211</v>
      </c>
    </row>
    <row r="19" spans="1:15" x14ac:dyDescent="0.25">
      <c r="B19" s="1" t="s">
        <v>18</v>
      </c>
      <c r="C19" s="1" t="s">
        <v>18</v>
      </c>
      <c r="D19" s="1" t="s">
        <v>5</v>
      </c>
      <c r="E19" s="47">
        <v>1.07</v>
      </c>
      <c r="F19" s="53">
        <f t="shared" si="0"/>
        <v>0.98</v>
      </c>
      <c r="G19" s="14" t="s">
        <v>107</v>
      </c>
      <c r="H19" s="45" t="s">
        <v>200</v>
      </c>
      <c r="I19" s="41" t="s">
        <v>165</v>
      </c>
      <c r="J19" s="42">
        <v>0.98</v>
      </c>
      <c r="K19" s="41"/>
      <c r="L19" s="42"/>
      <c r="M19" s="498">
        <v>1.51</v>
      </c>
      <c r="N19">
        <f>SUM(J19:J20)</f>
        <v>1.83</v>
      </c>
      <c r="O19" t="s">
        <v>214</v>
      </c>
    </row>
    <row r="20" spans="1:15" x14ac:dyDescent="0.25">
      <c r="B20" s="1" t="s">
        <v>19</v>
      </c>
      <c r="C20" s="1" t="s">
        <v>19</v>
      </c>
      <c r="D20" s="1" t="s">
        <v>7</v>
      </c>
      <c r="E20" s="47">
        <v>0.96</v>
      </c>
      <c r="F20" s="53">
        <f t="shared" si="0"/>
        <v>0.85</v>
      </c>
      <c r="G20" s="14" t="s">
        <v>107</v>
      </c>
      <c r="H20" s="45" t="s">
        <v>200</v>
      </c>
      <c r="I20" s="41" t="s">
        <v>165</v>
      </c>
      <c r="J20" s="42">
        <v>0.85</v>
      </c>
      <c r="K20" s="41"/>
      <c r="L20" s="42"/>
      <c r="M20" s="500"/>
    </row>
    <row r="21" spans="1:15" x14ac:dyDescent="0.25">
      <c r="B21" s="20" t="s">
        <v>76</v>
      </c>
      <c r="C21" s="20" t="s">
        <v>76</v>
      </c>
      <c r="D21" s="20" t="s">
        <v>15</v>
      </c>
      <c r="E21" s="48">
        <v>0.38</v>
      </c>
      <c r="F21" s="32">
        <f t="shared" si="0"/>
        <v>0.43</v>
      </c>
      <c r="G21" s="14" t="s">
        <v>107</v>
      </c>
      <c r="H21" s="45" t="s">
        <v>200</v>
      </c>
      <c r="I21" s="41" t="s">
        <v>212</v>
      </c>
      <c r="J21" s="42">
        <v>0.43</v>
      </c>
      <c r="K21" s="41"/>
      <c r="L21" s="42"/>
      <c r="M21" s="498">
        <v>0.71</v>
      </c>
      <c r="N21">
        <f>SUM(J21:J22)</f>
        <v>0.71</v>
      </c>
      <c r="O21" t="s">
        <v>213</v>
      </c>
    </row>
    <row r="22" spans="1:15" x14ac:dyDescent="0.25">
      <c r="B22" s="20" t="s">
        <v>77</v>
      </c>
      <c r="C22" s="20" t="s">
        <v>77</v>
      </c>
      <c r="D22" s="20" t="s">
        <v>15</v>
      </c>
      <c r="E22" s="48">
        <v>0.28000000000000003</v>
      </c>
      <c r="F22" s="32">
        <f t="shared" si="0"/>
        <v>0.28000000000000003</v>
      </c>
      <c r="G22" s="14" t="s">
        <v>107</v>
      </c>
      <c r="H22" s="45" t="s">
        <v>200</v>
      </c>
      <c r="I22" s="41" t="s">
        <v>212</v>
      </c>
      <c r="J22" s="42">
        <v>0.28000000000000003</v>
      </c>
      <c r="K22" s="41"/>
      <c r="L22" s="42"/>
      <c r="M22" s="500"/>
    </row>
    <row r="23" spans="1:15" x14ac:dyDescent="0.25">
      <c r="B23" s="20" t="s">
        <v>78</v>
      </c>
      <c r="C23" s="20" t="s">
        <v>78</v>
      </c>
      <c r="D23" s="20" t="s">
        <v>94</v>
      </c>
      <c r="E23" s="48">
        <v>0.30180000000000001</v>
      </c>
      <c r="F23" s="53">
        <f t="shared" si="0"/>
        <v>0.28999999999999998</v>
      </c>
      <c r="G23" s="14" t="s">
        <v>109</v>
      </c>
      <c r="H23" s="56" t="s">
        <v>161</v>
      </c>
      <c r="I23" s="52" t="s">
        <v>217</v>
      </c>
      <c r="J23" s="51">
        <v>0.28999999999999998</v>
      </c>
      <c r="K23" s="41"/>
      <c r="L23" s="42"/>
      <c r="M23" s="498">
        <v>0.86</v>
      </c>
      <c r="N23" s="55">
        <f>SUM(J23:J25)</f>
        <v>1.04</v>
      </c>
      <c r="O23" s="55" t="s">
        <v>218</v>
      </c>
    </row>
    <row r="24" spans="1:15" x14ac:dyDescent="0.25">
      <c r="B24" s="20" t="s">
        <v>153</v>
      </c>
      <c r="C24" s="20" t="s">
        <v>153</v>
      </c>
      <c r="D24" s="20" t="s">
        <v>5</v>
      </c>
      <c r="E24" s="48">
        <v>0.20760000000000001</v>
      </c>
      <c r="F24" s="53">
        <f t="shared" si="0"/>
        <v>0.19</v>
      </c>
      <c r="G24" s="14" t="s">
        <v>109</v>
      </c>
      <c r="H24" s="56" t="s">
        <v>161</v>
      </c>
      <c r="I24" s="52" t="s">
        <v>217</v>
      </c>
      <c r="J24" s="51">
        <v>0.19</v>
      </c>
      <c r="K24" s="41"/>
      <c r="L24" s="42"/>
      <c r="M24" s="499"/>
    </row>
    <row r="25" spans="1:15" x14ac:dyDescent="0.25">
      <c r="B25" s="20" t="s">
        <v>154</v>
      </c>
      <c r="C25" s="20" t="s">
        <v>154</v>
      </c>
      <c r="D25" s="20" t="s">
        <v>5</v>
      </c>
      <c r="E25" s="48">
        <v>0.60919999999999996</v>
      </c>
      <c r="F25" s="53">
        <f t="shared" si="0"/>
        <v>0.56000000000000005</v>
      </c>
      <c r="G25" s="14" t="s">
        <v>109</v>
      </c>
      <c r="H25" s="56" t="s">
        <v>161</v>
      </c>
      <c r="I25" s="52" t="s">
        <v>217</v>
      </c>
      <c r="J25" s="51">
        <v>0.56000000000000005</v>
      </c>
      <c r="K25" s="41"/>
      <c r="L25" s="42"/>
      <c r="M25" s="500"/>
    </row>
    <row r="26" spans="1:15" x14ac:dyDescent="0.25">
      <c r="B26" s="20" t="s">
        <v>79</v>
      </c>
      <c r="C26" s="20" t="s">
        <v>79</v>
      </c>
      <c r="D26" s="20" t="s">
        <v>15</v>
      </c>
      <c r="E26" s="48">
        <v>0.57769999999999999</v>
      </c>
      <c r="F26" s="32">
        <f t="shared" si="0"/>
        <v>0.56000000000000005</v>
      </c>
      <c r="G26" s="14" t="s">
        <v>109</v>
      </c>
      <c r="H26" s="45" t="s">
        <v>169</v>
      </c>
      <c r="I26" s="41" t="s">
        <v>215</v>
      </c>
      <c r="J26" s="42">
        <v>0.56000000000000005</v>
      </c>
      <c r="K26" s="41"/>
      <c r="L26" s="42"/>
      <c r="M26" s="498">
        <v>0.86</v>
      </c>
      <c r="N26">
        <f>SUM(J26:J27)</f>
        <v>0.8600000000000001</v>
      </c>
      <c r="O26" t="s">
        <v>216</v>
      </c>
    </row>
    <row r="27" spans="1:15" x14ac:dyDescent="0.25">
      <c r="B27" s="20" t="s">
        <v>152</v>
      </c>
      <c r="C27" s="20" t="s">
        <v>152</v>
      </c>
      <c r="D27" s="20" t="s">
        <v>7</v>
      </c>
      <c r="E27" s="48">
        <v>0.30580000000000002</v>
      </c>
      <c r="F27" s="32">
        <f t="shared" si="0"/>
        <v>0.3</v>
      </c>
      <c r="G27" s="14" t="s">
        <v>109</v>
      </c>
      <c r="H27" s="45" t="s">
        <v>169</v>
      </c>
      <c r="I27" s="41" t="s">
        <v>215</v>
      </c>
      <c r="J27" s="46">
        <v>0.3</v>
      </c>
      <c r="K27" s="41"/>
      <c r="L27" s="42"/>
      <c r="M27" s="500"/>
    </row>
    <row r="28" spans="1:15" x14ac:dyDescent="0.25">
      <c r="B28" s="1" t="s">
        <v>20</v>
      </c>
      <c r="C28" s="1" t="s">
        <v>20</v>
      </c>
      <c r="D28" s="1" t="s">
        <v>7</v>
      </c>
      <c r="E28" s="47">
        <v>1.1200000000000001</v>
      </c>
      <c r="F28" s="53">
        <f t="shared" si="0"/>
        <v>1.1200000000000001</v>
      </c>
      <c r="G28" s="14" t="s">
        <v>108</v>
      </c>
      <c r="H28" s="56" t="s">
        <v>161</v>
      </c>
      <c r="I28" s="52" t="s">
        <v>219</v>
      </c>
      <c r="J28" s="51">
        <v>1.1200000000000001</v>
      </c>
      <c r="K28" s="41"/>
      <c r="L28" s="42"/>
      <c r="M28" s="498">
        <v>2.0299999999999998</v>
      </c>
      <c r="N28">
        <f>SUM(J28:J30)</f>
        <v>2.4700000000000002</v>
      </c>
      <c r="O28" t="s">
        <v>220</v>
      </c>
    </row>
    <row r="29" spans="1:15" x14ac:dyDescent="0.25">
      <c r="B29" s="1" t="s">
        <v>21</v>
      </c>
      <c r="C29" s="1" t="s">
        <v>21</v>
      </c>
      <c r="D29" s="1" t="s">
        <v>15</v>
      </c>
      <c r="E29" s="47">
        <v>0.64</v>
      </c>
      <c r="F29" s="53">
        <f t="shared" si="0"/>
        <v>0.64</v>
      </c>
      <c r="G29" s="14" t="s">
        <v>108</v>
      </c>
      <c r="H29" s="56" t="s">
        <v>161</v>
      </c>
      <c r="I29" s="52" t="s">
        <v>219</v>
      </c>
      <c r="J29" s="51">
        <v>0.64</v>
      </c>
      <c r="K29" s="41"/>
      <c r="L29" s="42"/>
      <c r="M29" s="499"/>
    </row>
    <row r="30" spans="1:15" x14ac:dyDescent="0.25">
      <c r="B30" s="1" t="s">
        <v>22</v>
      </c>
      <c r="C30" s="1" t="s">
        <v>22</v>
      </c>
      <c r="D30" s="1" t="s">
        <v>15</v>
      </c>
      <c r="E30" s="47">
        <v>0.73</v>
      </c>
      <c r="F30" s="53">
        <f t="shared" si="0"/>
        <v>0.71</v>
      </c>
      <c r="G30" s="14" t="s">
        <v>108</v>
      </c>
      <c r="H30" s="56" t="s">
        <v>161</v>
      </c>
      <c r="I30" s="52" t="s">
        <v>219</v>
      </c>
      <c r="J30" s="51">
        <v>0.71</v>
      </c>
      <c r="K30" s="41"/>
      <c r="L30" s="42"/>
      <c r="M30" s="500"/>
    </row>
    <row r="31" spans="1:15" x14ac:dyDescent="0.25">
      <c r="A31" s="127"/>
      <c r="B31" s="20" t="s">
        <v>80</v>
      </c>
      <c r="C31" s="20" t="s">
        <v>225</v>
      </c>
      <c r="D31" s="20" t="s">
        <v>93</v>
      </c>
      <c r="E31" s="120">
        <v>0.89</v>
      </c>
      <c r="F31" s="116">
        <f t="shared" si="0"/>
        <v>0.73</v>
      </c>
      <c r="G31" s="121" t="s">
        <v>111</v>
      </c>
      <c r="H31" s="111" t="s">
        <v>193</v>
      </c>
      <c r="I31" s="114" t="s">
        <v>226</v>
      </c>
      <c r="J31" s="115">
        <v>0.55000000000000004</v>
      </c>
      <c r="K31" s="114" t="s">
        <v>221</v>
      </c>
      <c r="L31" s="115">
        <v>0.18</v>
      </c>
      <c r="M31" s="118">
        <v>0.55000000000000004</v>
      </c>
      <c r="N31">
        <f>SUM(J31)</f>
        <v>0.55000000000000004</v>
      </c>
      <c r="O31" t="s">
        <v>227</v>
      </c>
    </row>
    <row r="32" spans="1:15" x14ac:dyDescent="0.25">
      <c r="A32" s="127"/>
      <c r="B32" s="20" t="s">
        <v>81</v>
      </c>
      <c r="C32" s="20" t="s">
        <v>222</v>
      </c>
      <c r="D32" s="20" t="s">
        <v>95</v>
      </c>
      <c r="E32" s="120">
        <v>0.41</v>
      </c>
      <c r="F32" s="109">
        <f t="shared" si="0"/>
        <v>0.41</v>
      </c>
      <c r="G32" s="121" t="s">
        <v>111</v>
      </c>
      <c r="H32" s="111" t="s">
        <v>193</v>
      </c>
      <c r="I32" s="114" t="s">
        <v>224</v>
      </c>
      <c r="J32" s="115">
        <v>0.41</v>
      </c>
      <c r="K32" s="114"/>
      <c r="L32" s="115"/>
      <c r="M32" s="497">
        <v>0.68</v>
      </c>
      <c r="N32">
        <f>SUM(J32:J33)</f>
        <v>0.67999999999999994</v>
      </c>
      <c r="O32" t="s">
        <v>223</v>
      </c>
    </row>
    <row r="33" spans="1:15" x14ac:dyDescent="0.25">
      <c r="A33" s="127"/>
      <c r="B33" s="20" t="s">
        <v>82</v>
      </c>
      <c r="C33" s="20" t="s">
        <v>84</v>
      </c>
      <c r="D33" s="20" t="s">
        <v>93</v>
      </c>
      <c r="E33" s="120">
        <v>0.4</v>
      </c>
      <c r="F33" s="109">
        <f t="shared" si="0"/>
        <v>0.27</v>
      </c>
      <c r="G33" s="121" t="s">
        <v>111</v>
      </c>
      <c r="H33" s="111" t="s">
        <v>193</v>
      </c>
      <c r="I33" s="114" t="s">
        <v>224</v>
      </c>
      <c r="J33" s="115">
        <v>0.27</v>
      </c>
      <c r="K33" s="114"/>
      <c r="L33" s="115"/>
      <c r="M33" s="496"/>
    </row>
    <row r="34" spans="1:15" x14ac:dyDescent="0.25">
      <c r="A34" s="127"/>
      <c r="B34" s="20" t="s">
        <v>83</v>
      </c>
      <c r="C34" s="20" t="s">
        <v>83</v>
      </c>
      <c r="D34" s="20" t="s">
        <v>95</v>
      </c>
      <c r="E34" s="120">
        <v>0.97</v>
      </c>
      <c r="F34" s="116">
        <f t="shared" si="0"/>
        <v>0.97</v>
      </c>
      <c r="G34" s="121" t="s">
        <v>111</v>
      </c>
      <c r="H34" s="111" t="s">
        <v>193</v>
      </c>
      <c r="I34" s="114" t="s">
        <v>221</v>
      </c>
      <c r="J34" s="115">
        <v>0.97</v>
      </c>
      <c r="K34" s="114"/>
      <c r="L34" s="115"/>
      <c r="M34" s="118">
        <v>1.1499999999999999</v>
      </c>
      <c r="N34">
        <v>1.1499999999999999</v>
      </c>
      <c r="O34" t="s">
        <v>228</v>
      </c>
    </row>
    <row r="35" spans="1:15" x14ac:dyDescent="0.25">
      <c r="A35" s="127"/>
      <c r="B35" s="1" t="s">
        <v>23</v>
      </c>
      <c r="C35" s="1" t="s">
        <v>229</v>
      </c>
      <c r="D35" s="1" t="s">
        <v>15</v>
      </c>
      <c r="E35" s="119">
        <v>4.13</v>
      </c>
      <c r="F35" s="109">
        <f t="shared" si="0"/>
        <v>0.8</v>
      </c>
      <c r="G35" s="110" t="s">
        <v>110</v>
      </c>
      <c r="H35" s="111" t="s">
        <v>169</v>
      </c>
      <c r="I35" s="114" t="s">
        <v>230</v>
      </c>
      <c r="J35" s="115">
        <v>0.28000000000000003</v>
      </c>
      <c r="K35" s="114" t="s">
        <v>168</v>
      </c>
      <c r="L35" s="115">
        <v>0.52</v>
      </c>
      <c r="M35" s="122">
        <v>0.8</v>
      </c>
      <c r="N35" s="54">
        <f>SUM(L35+J35)</f>
        <v>0.8</v>
      </c>
      <c r="O35" t="s">
        <v>231</v>
      </c>
    </row>
    <row r="36" spans="1:15" x14ac:dyDescent="0.25">
      <c r="B36" s="20" t="s">
        <v>85</v>
      </c>
      <c r="C36" s="20" t="s">
        <v>85</v>
      </c>
      <c r="D36" s="20" t="s">
        <v>94</v>
      </c>
      <c r="E36" s="48">
        <v>1.89</v>
      </c>
      <c r="F36" s="32">
        <f t="shared" si="0"/>
        <v>1.73</v>
      </c>
      <c r="G36" s="6" t="s">
        <v>112</v>
      </c>
      <c r="H36" s="45" t="s">
        <v>193</v>
      </c>
      <c r="I36" s="41" t="s">
        <v>241</v>
      </c>
      <c r="J36" s="42">
        <v>1.73</v>
      </c>
      <c r="K36" s="41"/>
      <c r="L36" s="42"/>
      <c r="M36" s="498">
        <v>2.48</v>
      </c>
      <c r="N36">
        <f>SUM(J36:J38)</f>
        <v>2.4800000000000004</v>
      </c>
      <c r="O36" t="s">
        <v>242</v>
      </c>
    </row>
    <row r="37" spans="1:15" x14ac:dyDescent="0.25">
      <c r="B37" s="20" t="s">
        <v>239</v>
      </c>
      <c r="C37" s="20" t="s">
        <v>240</v>
      </c>
      <c r="D37" s="20" t="s">
        <v>94</v>
      </c>
      <c r="E37" s="48">
        <v>0.54</v>
      </c>
      <c r="F37" s="32">
        <f t="shared" si="0"/>
        <v>0.51</v>
      </c>
      <c r="G37" s="6" t="s">
        <v>112</v>
      </c>
      <c r="H37" s="45" t="s">
        <v>193</v>
      </c>
      <c r="I37" s="41" t="s">
        <v>241</v>
      </c>
      <c r="J37" s="42">
        <v>0.51</v>
      </c>
      <c r="K37" s="41"/>
      <c r="L37" s="42"/>
      <c r="M37" s="499"/>
    </row>
    <row r="38" spans="1:15" x14ac:dyDescent="0.25">
      <c r="B38" s="20" t="s">
        <v>86</v>
      </c>
      <c r="C38" s="20" t="s">
        <v>86</v>
      </c>
      <c r="D38" s="20" t="s">
        <v>93</v>
      </c>
      <c r="E38" s="48">
        <v>0.31</v>
      </c>
      <c r="F38" s="32">
        <f t="shared" si="0"/>
        <v>0.24</v>
      </c>
      <c r="G38" s="6" t="s">
        <v>112</v>
      </c>
      <c r="H38" s="45" t="s">
        <v>193</v>
      </c>
      <c r="I38" s="41" t="s">
        <v>241</v>
      </c>
      <c r="J38" s="42">
        <v>0.24</v>
      </c>
      <c r="K38" s="41"/>
      <c r="L38" s="42"/>
      <c r="M38" s="500"/>
    </row>
    <row r="39" spans="1:15" x14ac:dyDescent="0.25">
      <c r="B39" s="20" t="s">
        <v>87</v>
      </c>
      <c r="C39" s="20" t="s">
        <v>243</v>
      </c>
      <c r="D39" s="20" t="s">
        <v>94</v>
      </c>
      <c r="E39" s="48">
        <v>1.3307</v>
      </c>
      <c r="F39" s="53">
        <f t="shared" si="0"/>
        <v>0.85</v>
      </c>
      <c r="G39" s="6" t="s">
        <v>113</v>
      </c>
      <c r="H39" s="45" t="s">
        <v>193</v>
      </c>
      <c r="I39" s="41" t="s">
        <v>244</v>
      </c>
      <c r="J39" s="42">
        <v>0.85</v>
      </c>
      <c r="K39" s="41"/>
      <c r="L39" s="42"/>
      <c r="M39" s="59">
        <v>0.85</v>
      </c>
      <c r="N39">
        <v>0.85</v>
      </c>
      <c r="O39" t="s">
        <v>245</v>
      </c>
    </row>
    <row r="40" spans="1:15" x14ac:dyDescent="0.25">
      <c r="B40" s="1" t="s">
        <v>24</v>
      </c>
      <c r="C40" s="1" t="s">
        <v>24</v>
      </c>
      <c r="D40" s="1" t="s">
        <v>5</v>
      </c>
      <c r="E40" s="47">
        <v>1.33</v>
      </c>
      <c r="F40" s="32">
        <f t="shared" si="0"/>
        <v>0.82</v>
      </c>
      <c r="G40" s="14" t="s">
        <v>114</v>
      </c>
      <c r="H40" s="45" t="s">
        <v>169</v>
      </c>
      <c r="I40" s="41" t="s">
        <v>235</v>
      </c>
      <c r="J40" s="42">
        <v>0.82</v>
      </c>
      <c r="K40" s="41"/>
      <c r="L40" s="42"/>
      <c r="M40" s="59">
        <v>0.82</v>
      </c>
      <c r="N40">
        <v>0.82</v>
      </c>
      <c r="O40" t="s">
        <v>236</v>
      </c>
    </row>
    <row r="41" spans="1:15" x14ac:dyDescent="0.25">
      <c r="B41" s="1" t="s">
        <v>25</v>
      </c>
      <c r="C41" s="1" t="s">
        <v>25</v>
      </c>
      <c r="D41" s="1" t="s">
        <v>5</v>
      </c>
      <c r="E41" s="47">
        <v>1.47</v>
      </c>
      <c r="F41" s="53">
        <f t="shared" si="0"/>
        <v>1.36</v>
      </c>
      <c r="G41" s="14" t="s">
        <v>115</v>
      </c>
      <c r="H41" s="45" t="s">
        <v>161</v>
      </c>
      <c r="I41" s="41" t="s">
        <v>237</v>
      </c>
      <c r="J41" s="42">
        <v>1.36</v>
      </c>
      <c r="K41" s="41"/>
      <c r="L41" s="42"/>
      <c r="M41" s="498">
        <v>1.82</v>
      </c>
      <c r="N41">
        <f>SUM(J41:J44)</f>
        <v>2.2200000000000002</v>
      </c>
      <c r="O41" t="s">
        <v>238</v>
      </c>
    </row>
    <row r="42" spans="1:15" x14ac:dyDescent="0.25">
      <c r="B42" s="1" t="s">
        <v>26</v>
      </c>
      <c r="C42" s="1" t="s">
        <v>26</v>
      </c>
      <c r="D42" s="1" t="s">
        <v>7</v>
      </c>
      <c r="E42" s="47">
        <v>0.14000000000000001</v>
      </c>
      <c r="F42" s="53">
        <f t="shared" si="0"/>
        <v>0.14000000000000001</v>
      </c>
      <c r="G42" s="14" t="s">
        <v>115</v>
      </c>
      <c r="H42" s="45" t="s">
        <v>161</v>
      </c>
      <c r="I42" s="41" t="s">
        <v>237</v>
      </c>
      <c r="J42" s="42">
        <v>0.14000000000000001</v>
      </c>
      <c r="K42" s="41"/>
      <c r="L42" s="42"/>
      <c r="M42" s="499"/>
    </row>
    <row r="43" spans="1:15" x14ac:dyDescent="0.25">
      <c r="B43" s="1" t="s">
        <v>27</v>
      </c>
      <c r="C43" s="1" t="s">
        <v>27</v>
      </c>
      <c r="D43" s="1" t="s">
        <v>5</v>
      </c>
      <c r="E43" s="47">
        <v>0.59</v>
      </c>
      <c r="F43" s="53">
        <f t="shared" si="0"/>
        <v>0.32</v>
      </c>
      <c r="G43" s="14" t="s">
        <v>115</v>
      </c>
      <c r="H43" s="45" t="s">
        <v>161</v>
      </c>
      <c r="I43" s="41" t="s">
        <v>237</v>
      </c>
      <c r="J43" s="42">
        <v>0.32</v>
      </c>
      <c r="K43" s="41"/>
      <c r="L43" s="42"/>
      <c r="M43" s="499"/>
    </row>
    <row r="44" spans="1:15" x14ac:dyDescent="0.25">
      <c r="B44" s="1" t="s">
        <v>28</v>
      </c>
      <c r="C44" s="1" t="s">
        <v>28</v>
      </c>
      <c r="D44" s="1" t="s">
        <v>7</v>
      </c>
      <c r="E44" s="47">
        <v>0.47</v>
      </c>
      <c r="F44" s="53">
        <f t="shared" si="0"/>
        <v>0.4</v>
      </c>
      <c r="G44" s="14" t="s">
        <v>115</v>
      </c>
      <c r="H44" s="45" t="s">
        <v>161</v>
      </c>
      <c r="I44" s="41" t="s">
        <v>237</v>
      </c>
      <c r="J44" s="46">
        <v>0.4</v>
      </c>
      <c r="K44" s="41"/>
      <c r="L44" s="42"/>
      <c r="M44" s="500"/>
    </row>
    <row r="45" spans="1:15" x14ac:dyDescent="0.25">
      <c r="A45" s="127"/>
      <c r="B45" s="1" t="s">
        <v>29</v>
      </c>
      <c r="C45" s="1" t="s">
        <v>29</v>
      </c>
      <c r="D45" s="1" t="s">
        <v>7</v>
      </c>
      <c r="E45" s="119">
        <v>0.36</v>
      </c>
      <c r="F45" s="116">
        <f t="shared" si="0"/>
        <v>0.35</v>
      </c>
      <c r="G45" s="110" t="s">
        <v>116</v>
      </c>
      <c r="H45" s="111" t="s">
        <v>169</v>
      </c>
      <c r="I45" s="114" t="s">
        <v>246</v>
      </c>
      <c r="J45" s="115">
        <v>0.35</v>
      </c>
      <c r="K45" s="114"/>
      <c r="L45" s="115"/>
      <c r="M45" s="497">
        <v>1.75</v>
      </c>
      <c r="N45">
        <f>SUM(J45:J47)</f>
        <v>2.13</v>
      </c>
      <c r="O45" t="s">
        <v>247</v>
      </c>
    </row>
    <row r="46" spans="1:15" x14ac:dyDescent="0.25">
      <c r="A46" s="127"/>
      <c r="B46" s="21" t="s">
        <v>88</v>
      </c>
      <c r="C46" s="21" t="s">
        <v>88</v>
      </c>
      <c r="D46" s="21" t="s">
        <v>95</v>
      </c>
      <c r="E46" s="123">
        <v>0.66</v>
      </c>
      <c r="F46" s="116">
        <f t="shared" si="0"/>
        <v>0.55000000000000004</v>
      </c>
      <c r="G46" s="110" t="s">
        <v>116</v>
      </c>
      <c r="H46" s="111" t="s">
        <v>169</v>
      </c>
      <c r="I46" s="114" t="s">
        <v>246</v>
      </c>
      <c r="J46" s="115">
        <v>0.55000000000000004</v>
      </c>
      <c r="K46" s="114"/>
      <c r="L46" s="115"/>
      <c r="M46" s="501"/>
    </row>
    <row r="47" spans="1:15" x14ac:dyDescent="0.25">
      <c r="A47" s="127"/>
      <c r="B47" s="1" t="s">
        <v>30</v>
      </c>
      <c r="C47" s="1" t="s">
        <v>30</v>
      </c>
      <c r="D47" s="1" t="s">
        <v>7</v>
      </c>
      <c r="E47" s="119">
        <v>1.4</v>
      </c>
      <c r="F47" s="116">
        <f t="shared" si="0"/>
        <v>1.23</v>
      </c>
      <c r="G47" s="110" t="s">
        <v>116</v>
      </c>
      <c r="H47" s="111" t="s">
        <v>169</v>
      </c>
      <c r="I47" s="114" t="s">
        <v>246</v>
      </c>
      <c r="J47" s="115">
        <v>1.23</v>
      </c>
      <c r="K47" s="114"/>
      <c r="L47" s="115"/>
      <c r="M47" s="496"/>
    </row>
    <row r="48" spans="1:15" x14ac:dyDescent="0.25">
      <c r="A48" s="127"/>
      <c r="B48" s="1" t="s">
        <v>31</v>
      </c>
      <c r="C48" s="1" t="s">
        <v>31</v>
      </c>
      <c r="D48" s="1" t="s">
        <v>7</v>
      </c>
      <c r="E48" s="119">
        <v>0.44</v>
      </c>
      <c r="F48" s="109">
        <f t="shared" si="0"/>
        <v>0.82</v>
      </c>
      <c r="G48" s="110" t="s">
        <v>116</v>
      </c>
      <c r="H48" s="111" t="s">
        <v>161</v>
      </c>
      <c r="I48" s="114" t="s">
        <v>248</v>
      </c>
      <c r="J48" s="115">
        <v>0.82</v>
      </c>
      <c r="K48" s="114"/>
      <c r="L48" s="115"/>
      <c r="M48" s="118">
        <v>0.82</v>
      </c>
      <c r="N48">
        <v>0.82</v>
      </c>
      <c r="O48" t="s">
        <v>249</v>
      </c>
    </row>
    <row r="49" spans="1:15" x14ac:dyDescent="0.25">
      <c r="A49" s="127"/>
      <c r="B49" s="1" t="s">
        <v>32</v>
      </c>
      <c r="C49" s="1" t="s">
        <v>32</v>
      </c>
      <c r="D49" s="1" t="s">
        <v>5</v>
      </c>
      <c r="E49" s="119">
        <v>0.63</v>
      </c>
      <c r="F49" s="116">
        <f t="shared" si="0"/>
        <v>0.55000000000000004</v>
      </c>
      <c r="G49" s="110" t="s">
        <v>117</v>
      </c>
      <c r="H49" s="124" t="s">
        <v>252</v>
      </c>
      <c r="I49" s="125" t="s">
        <v>250</v>
      </c>
      <c r="J49" s="126">
        <v>0.55000000000000004</v>
      </c>
      <c r="K49" s="114"/>
      <c r="L49" s="115"/>
      <c r="M49" s="497">
        <v>1.88</v>
      </c>
      <c r="N49">
        <f>SUM(J49:J53)</f>
        <v>2.29</v>
      </c>
      <c r="O49" t="s">
        <v>251</v>
      </c>
    </row>
    <row r="50" spans="1:15" x14ac:dyDescent="0.25">
      <c r="A50" s="127"/>
      <c r="B50" s="1" t="s">
        <v>33</v>
      </c>
      <c r="C50" s="1" t="s">
        <v>253</v>
      </c>
      <c r="D50" s="1" t="s">
        <v>5</v>
      </c>
      <c r="E50" s="119">
        <v>1.55</v>
      </c>
      <c r="F50" s="116">
        <f t="shared" si="0"/>
        <v>1.23</v>
      </c>
      <c r="G50" s="110" t="s">
        <v>117</v>
      </c>
      <c r="H50" s="124" t="s">
        <v>252</v>
      </c>
      <c r="I50" s="125" t="s">
        <v>250</v>
      </c>
      <c r="J50" s="126">
        <v>1.23</v>
      </c>
      <c r="K50" s="114"/>
      <c r="L50" s="115"/>
      <c r="M50" s="501"/>
    </row>
    <row r="51" spans="1:15" x14ac:dyDescent="0.25">
      <c r="A51" s="127"/>
      <c r="B51" s="1" t="s">
        <v>34</v>
      </c>
      <c r="C51" s="1" t="s">
        <v>254</v>
      </c>
      <c r="D51" s="1" t="s">
        <v>7</v>
      </c>
      <c r="E51" s="119">
        <v>0.2</v>
      </c>
      <c r="F51" s="116">
        <f t="shared" si="0"/>
        <v>0.18</v>
      </c>
      <c r="G51" s="110" t="s">
        <v>117</v>
      </c>
      <c r="H51" s="124" t="s">
        <v>252</v>
      </c>
      <c r="I51" s="125" t="s">
        <v>250</v>
      </c>
      <c r="J51" s="126">
        <v>0.18</v>
      </c>
      <c r="K51" s="114"/>
      <c r="L51" s="115"/>
      <c r="M51" s="501"/>
    </row>
    <row r="52" spans="1:15" x14ac:dyDescent="0.25">
      <c r="A52" s="127"/>
      <c r="B52" s="1" t="s">
        <v>35</v>
      </c>
      <c r="C52" s="1" t="s">
        <v>35</v>
      </c>
      <c r="D52" s="1" t="s">
        <v>7</v>
      </c>
      <c r="E52" s="119">
        <v>0.1</v>
      </c>
      <c r="F52" s="116">
        <f t="shared" si="0"/>
        <v>0.08</v>
      </c>
      <c r="G52" s="110" t="s">
        <v>117</v>
      </c>
      <c r="H52" s="124" t="s">
        <v>252</v>
      </c>
      <c r="I52" s="125" t="s">
        <v>250</v>
      </c>
      <c r="J52" s="126">
        <v>0.08</v>
      </c>
      <c r="K52" s="114"/>
      <c r="L52" s="115"/>
      <c r="M52" s="501"/>
    </row>
    <row r="53" spans="1:15" x14ac:dyDescent="0.25">
      <c r="A53" s="127"/>
      <c r="B53" s="1" t="s">
        <v>36</v>
      </c>
      <c r="C53" s="1" t="s">
        <v>255</v>
      </c>
      <c r="D53" s="1" t="s">
        <v>5</v>
      </c>
      <c r="E53" s="119">
        <v>0.28999999999999998</v>
      </c>
      <c r="F53" s="116">
        <f t="shared" si="0"/>
        <v>0.25</v>
      </c>
      <c r="G53" s="110" t="s">
        <v>117</v>
      </c>
      <c r="H53" s="124" t="s">
        <v>252</v>
      </c>
      <c r="I53" s="125" t="s">
        <v>250</v>
      </c>
      <c r="J53" s="126">
        <v>0.25</v>
      </c>
      <c r="K53" s="114"/>
      <c r="L53" s="115"/>
      <c r="M53" s="496"/>
    </row>
    <row r="54" spans="1:15" x14ac:dyDescent="0.25">
      <c r="A54" s="127"/>
      <c r="B54" s="1" t="s">
        <v>37</v>
      </c>
      <c r="C54" s="1" t="s">
        <v>37</v>
      </c>
      <c r="D54" s="1" t="s">
        <v>7</v>
      </c>
      <c r="E54" s="119">
        <v>0.43</v>
      </c>
      <c r="F54" s="109">
        <f t="shared" si="0"/>
        <v>0.3</v>
      </c>
      <c r="G54" s="110" t="s">
        <v>118</v>
      </c>
      <c r="H54" s="111" t="s">
        <v>169</v>
      </c>
      <c r="I54" s="114" t="s">
        <v>257</v>
      </c>
      <c r="J54" s="117">
        <v>0.3</v>
      </c>
      <c r="K54" s="114"/>
      <c r="L54" s="115"/>
      <c r="M54" s="497">
        <v>0.73</v>
      </c>
      <c r="N54" s="54">
        <f>SUM(J54:J55)</f>
        <v>0.73</v>
      </c>
      <c r="O54" t="s">
        <v>258</v>
      </c>
    </row>
    <row r="55" spans="1:15" x14ac:dyDescent="0.25">
      <c r="A55" s="127"/>
      <c r="B55" s="1" t="s">
        <v>38</v>
      </c>
      <c r="C55" s="1" t="s">
        <v>256</v>
      </c>
      <c r="D55" s="1" t="s">
        <v>7</v>
      </c>
      <c r="E55" s="119">
        <v>0.46</v>
      </c>
      <c r="F55" s="109">
        <f t="shared" si="0"/>
        <v>0.43</v>
      </c>
      <c r="G55" s="110" t="s">
        <v>118</v>
      </c>
      <c r="H55" s="111" t="s">
        <v>169</v>
      </c>
      <c r="I55" s="114" t="s">
        <v>257</v>
      </c>
      <c r="J55" s="115">
        <v>0.43</v>
      </c>
      <c r="K55" s="114"/>
      <c r="L55" s="115"/>
      <c r="M55" s="496"/>
    </row>
    <row r="56" spans="1:15" x14ac:dyDescent="0.25">
      <c r="A56" s="127"/>
      <c r="B56" s="1" t="s">
        <v>39</v>
      </c>
      <c r="C56" s="1" t="s">
        <v>39</v>
      </c>
      <c r="D56" s="1" t="s">
        <v>7</v>
      </c>
      <c r="E56" s="119">
        <v>1.18</v>
      </c>
      <c r="F56" s="116">
        <f t="shared" si="0"/>
        <v>1.1100000000000001</v>
      </c>
      <c r="G56" s="110" t="s">
        <v>119</v>
      </c>
      <c r="H56" s="111" t="s">
        <v>169</v>
      </c>
      <c r="I56" s="114" t="s">
        <v>259</v>
      </c>
      <c r="J56" s="115">
        <v>1.1100000000000001</v>
      </c>
      <c r="K56" s="114"/>
      <c r="L56" s="115"/>
      <c r="M56" s="118">
        <v>0.92</v>
      </c>
      <c r="N56">
        <v>1.1100000000000001</v>
      </c>
      <c r="O56" t="s">
        <v>260</v>
      </c>
    </row>
    <row r="57" spans="1:15" x14ac:dyDescent="0.25">
      <c r="B57" s="1" t="s">
        <v>40</v>
      </c>
      <c r="C57" s="1" t="s">
        <v>40</v>
      </c>
      <c r="D57" s="1" t="s">
        <v>15</v>
      </c>
      <c r="E57" s="47">
        <v>3.06</v>
      </c>
      <c r="F57" s="53">
        <f t="shared" si="0"/>
        <v>3.11</v>
      </c>
      <c r="G57" s="14" t="s">
        <v>120</v>
      </c>
      <c r="H57" s="45" t="s">
        <v>169</v>
      </c>
      <c r="I57" s="41" t="s">
        <v>202</v>
      </c>
      <c r="J57" s="42">
        <v>3.11</v>
      </c>
      <c r="K57" s="41"/>
      <c r="L57" s="42"/>
      <c r="M57" s="59">
        <v>2.5499999999999998</v>
      </c>
      <c r="N57">
        <f>SUM(J57)</f>
        <v>3.11</v>
      </c>
      <c r="O57" t="s">
        <v>203</v>
      </c>
    </row>
    <row r="58" spans="1:15" x14ac:dyDescent="0.25">
      <c r="B58" s="1" t="s">
        <v>42</v>
      </c>
      <c r="C58" s="1" t="s">
        <v>42</v>
      </c>
      <c r="D58" s="1" t="s">
        <v>15</v>
      </c>
      <c r="E58" s="47">
        <v>0.33</v>
      </c>
      <c r="F58" s="32">
        <f t="shared" si="0"/>
        <v>0.33</v>
      </c>
      <c r="G58" s="14" t="s">
        <v>121</v>
      </c>
      <c r="H58" s="45" t="s">
        <v>169</v>
      </c>
      <c r="I58" s="41" t="s">
        <v>172</v>
      </c>
      <c r="J58" s="42">
        <v>0.33</v>
      </c>
      <c r="K58" s="41"/>
      <c r="L58" s="42"/>
      <c r="M58" s="498">
        <v>4.63</v>
      </c>
      <c r="N58">
        <f>SUM(J58:J62)</f>
        <v>5.64</v>
      </c>
      <c r="O58" t="s">
        <v>173</v>
      </c>
    </row>
    <row r="59" spans="1:15" x14ac:dyDescent="0.25">
      <c r="B59" s="1" t="s">
        <v>43</v>
      </c>
      <c r="C59" s="1" t="s">
        <v>43</v>
      </c>
      <c r="D59" s="1" t="s">
        <v>15</v>
      </c>
      <c r="E59" s="47">
        <v>0.38</v>
      </c>
      <c r="F59" s="32">
        <f t="shared" si="0"/>
        <v>0.38</v>
      </c>
      <c r="G59" s="14" t="s">
        <v>121</v>
      </c>
      <c r="H59" s="45" t="s">
        <v>169</v>
      </c>
      <c r="I59" s="41" t="s">
        <v>172</v>
      </c>
      <c r="J59" s="42">
        <v>0.38</v>
      </c>
      <c r="K59" s="41"/>
      <c r="L59" s="42"/>
      <c r="M59" s="499"/>
    </row>
    <row r="60" spans="1:15" x14ac:dyDescent="0.25">
      <c r="B60" s="1" t="s">
        <v>45</v>
      </c>
      <c r="C60" s="1" t="s">
        <v>45</v>
      </c>
      <c r="D60" s="1" t="s">
        <v>5</v>
      </c>
      <c r="E60" s="47">
        <v>4.91</v>
      </c>
      <c r="F60" s="32">
        <f t="shared" si="0"/>
        <v>3.54</v>
      </c>
      <c r="G60" s="14" t="s">
        <v>121</v>
      </c>
      <c r="H60" s="45" t="s">
        <v>169</v>
      </c>
      <c r="I60" s="41" t="s">
        <v>172</v>
      </c>
      <c r="J60" s="42">
        <v>3.54</v>
      </c>
      <c r="K60" s="41"/>
      <c r="L60" s="42"/>
      <c r="M60" s="499"/>
    </row>
    <row r="61" spans="1:15" x14ac:dyDescent="0.25">
      <c r="B61" s="1" t="s">
        <v>44</v>
      </c>
      <c r="C61" s="1" t="s">
        <v>44</v>
      </c>
      <c r="D61" s="1" t="s">
        <v>5</v>
      </c>
      <c r="E61" s="47">
        <v>3.15</v>
      </c>
      <c r="F61" s="32">
        <f t="shared" si="0"/>
        <v>0.88</v>
      </c>
      <c r="G61" s="14" t="s">
        <v>121</v>
      </c>
      <c r="H61" s="45" t="s">
        <v>169</v>
      </c>
      <c r="I61" s="41" t="s">
        <v>172</v>
      </c>
      <c r="J61" s="42">
        <v>0.88</v>
      </c>
      <c r="K61" s="41"/>
      <c r="L61" s="42"/>
      <c r="M61" s="499"/>
    </row>
    <row r="62" spans="1:15" x14ac:dyDescent="0.25">
      <c r="B62" s="1" t="s">
        <v>46</v>
      </c>
      <c r="C62" s="1" t="s">
        <v>46</v>
      </c>
      <c r="D62" s="1" t="s">
        <v>5</v>
      </c>
      <c r="E62" s="47">
        <v>0.51</v>
      </c>
      <c r="F62" s="32">
        <f t="shared" si="0"/>
        <v>0.51</v>
      </c>
      <c r="G62" s="14" t="s">
        <v>121</v>
      </c>
      <c r="H62" s="45" t="s">
        <v>169</v>
      </c>
      <c r="I62" s="41" t="s">
        <v>172</v>
      </c>
      <c r="J62" s="42">
        <v>0.51</v>
      </c>
      <c r="K62" s="41"/>
      <c r="L62" s="42"/>
      <c r="M62" s="500"/>
    </row>
    <row r="63" spans="1:15" x14ac:dyDescent="0.25">
      <c r="B63" s="1" t="s">
        <v>41</v>
      </c>
      <c r="C63" s="1" t="s">
        <v>277</v>
      </c>
      <c r="D63" s="1" t="s">
        <v>15</v>
      </c>
      <c r="E63" s="47">
        <v>0.11</v>
      </c>
      <c r="F63" s="53">
        <f t="shared" ref="F63" si="1">SUM(J63+L63)</f>
        <v>0.21</v>
      </c>
      <c r="G63" s="14" t="s">
        <v>121</v>
      </c>
      <c r="H63" s="56" t="s">
        <v>161</v>
      </c>
      <c r="I63" s="52" t="s">
        <v>280</v>
      </c>
      <c r="J63" s="51">
        <v>0.21</v>
      </c>
      <c r="K63" s="41"/>
      <c r="L63" s="42"/>
      <c r="M63" s="498">
        <v>0.82</v>
      </c>
      <c r="N63">
        <f>SUM(J63:J65)</f>
        <v>0.82000000000000006</v>
      </c>
      <c r="O63" t="s">
        <v>281</v>
      </c>
    </row>
    <row r="64" spans="1:15" x14ac:dyDescent="0.25">
      <c r="B64" s="1" t="s">
        <v>47</v>
      </c>
      <c r="C64" s="1" t="s">
        <v>278</v>
      </c>
      <c r="D64" s="1" t="s">
        <v>15</v>
      </c>
      <c r="E64" s="47">
        <v>0.43</v>
      </c>
      <c r="F64" s="53">
        <f t="shared" si="0"/>
        <v>0.43</v>
      </c>
      <c r="G64" s="14" t="s">
        <v>121</v>
      </c>
      <c r="H64" s="56" t="s">
        <v>161</v>
      </c>
      <c r="I64" s="52" t="s">
        <v>280</v>
      </c>
      <c r="J64" s="51">
        <v>0.43</v>
      </c>
      <c r="K64" s="41"/>
      <c r="L64" s="42"/>
      <c r="M64" s="499"/>
    </row>
    <row r="65" spans="2:16" x14ac:dyDescent="0.25">
      <c r="B65" s="1" t="s">
        <v>48</v>
      </c>
      <c r="C65" s="1" t="s">
        <v>279</v>
      </c>
      <c r="D65" s="1" t="s">
        <v>7</v>
      </c>
      <c r="E65" s="47">
        <v>0.18</v>
      </c>
      <c r="F65" s="53">
        <f t="shared" si="0"/>
        <v>0.18</v>
      </c>
      <c r="G65" s="14" t="s">
        <v>121</v>
      </c>
      <c r="H65" s="56" t="s">
        <v>161</v>
      </c>
      <c r="I65" s="52" t="s">
        <v>280</v>
      </c>
      <c r="J65" s="51">
        <v>0.18</v>
      </c>
      <c r="K65" s="41"/>
      <c r="L65" s="42"/>
      <c r="M65" s="500"/>
    </row>
    <row r="66" spans="2:16" x14ac:dyDescent="0.25">
      <c r="B66" s="1" t="s">
        <v>49</v>
      </c>
      <c r="C66" s="1" t="s">
        <v>276</v>
      </c>
      <c r="D66" s="1" t="s">
        <v>7</v>
      </c>
      <c r="E66" s="47">
        <v>0.34</v>
      </c>
      <c r="F66" s="32">
        <f t="shared" si="0"/>
        <v>0.28999999999999998</v>
      </c>
      <c r="G66" s="14" t="s">
        <v>121</v>
      </c>
      <c r="H66" s="56" t="s">
        <v>161</v>
      </c>
      <c r="I66" s="52" t="s">
        <v>271</v>
      </c>
      <c r="J66" s="51">
        <v>0.28999999999999998</v>
      </c>
      <c r="K66" s="41"/>
      <c r="L66" s="42"/>
      <c r="M66" s="59">
        <v>0.28999999999999998</v>
      </c>
      <c r="N66">
        <v>0.28999999999999998</v>
      </c>
      <c r="O66" t="s">
        <v>272</v>
      </c>
    </row>
    <row r="67" spans="2:16" x14ac:dyDescent="0.25">
      <c r="B67" s="1" t="s">
        <v>50</v>
      </c>
      <c r="C67" s="1" t="s">
        <v>50</v>
      </c>
      <c r="D67" s="1" t="s">
        <v>15</v>
      </c>
      <c r="E67" s="47">
        <v>5.7910000000000004</v>
      </c>
      <c r="F67" s="53">
        <f t="shared" ref="F67:F87" si="2">SUM(J67+L67)</f>
        <v>4.13</v>
      </c>
      <c r="G67" s="14" t="s">
        <v>122</v>
      </c>
      <c r="H67" s="45" t="s">
        <v>171</v>
      </c>
      <c r="I67" s="52" t="s">
        <v>162</v>
      </c>
      <c r="J67" s="51">
        <v>0.84</v>
      </c>
      <c r="K67" s="41" t="s">
        <v>170</v>
      </c>
      <c r="L67" s="42">
        <v>3.29</v>
      </c>
      <c r="M67" s="59">
        <v>0.84</v>
      </c>
      <c r="N67" s="55">
        <f>SUM(J67)</f>
        <v>0.84</v>
      </c>
      <c r="O67" t="s">
        <v>174</v>
      </c>
    </row>
    <row r="68" spans="2:16" x14ac:dyDescent="0.25">
      <c r="B68" s="1" t="s">
        <v>51</v>
      </c>
      <c r="C68" s="1" t="s">
        <v>181</v>
      </c>
      <c r="D68" s="1" t="s">
        <v>5</v>
      </c>
      <c r="E68" s="47">
        <v>1.27</v>
      </c>
      <c r="F68" s="32">
        <f t="shared" si="2"/>
        <v>0.6</v>
      </c>
      <c r="G68" s="14" t="s">
        <v>122</v>
      </c>
      <c r="H68" s="56" t="s">
        <v>180</v>
      </c>
      <c r="I68" s="41" t="s">
        <v>182</v>
      </c>
      <c r="J68" s="46">
        <v>0.6</v>
      </c>
      <c r="K68" s="41"/>
      <c r="L68" s="42"/>
      <c r="M68" s="59">
        <v>0.6</v>
      </c>
      <c r="N68" s="54">
        <f>SUM(J68)</f>
        <v>0.6</v>
      </c>
      <c r="O68" t="s">
        <v>183</v>
      </c>
    </row>
    <row r="69" spans="2:16" x14ac:dyDescent="0.25">
      <c r="B69" s="1" t="s">
        <v>52</v>
      </c>
      <c r="C69" s="1" t="s">
        <v>52</v>
      </c>
      <c r="D69" s="1" t="s">
        <v>5</v>
      </c>
      <c r="E69" s="47">
        <v>0.79800000000000004</v>
      </c>
      <c r="F69" s="53">
        <f t="shared" si="2"/>
        <v>0.79800000000000004</v>
      </c>
      <c r="G69" s="14" t="s">
        <v>122</v>
      </c>
      <c r="H69" s="45" t="s">
        <v>169</v>
      </c>
      <c r="I69" s="41" t="s">
        <v>170</v>
      </c>
      <c r="J69" s="46">
        <v>0.79800000000000004</v>
      </c>
      <c r="K69" s="41"/>
      <c r="L69" s="42"/>
      <c r="M69" s="59">
        <v>3.36</v>
      </c>
      <c r="N69" s="54">
        <f>SUM(J69+L67)</f>
        <v>4.0880000000000001</v>
      </c>
      <c r="O69" t="s">
        <v>175</v>
      </c>
    </row>
    <row r="70" spans="2:16" x14ac:dyDescent="0.25">
      <c r="B70" s="1" t="s">
        <v>53</v>
      </c>
      <c r="C70" s="1" t="s">
        <v>176</v>
      </c>
      <c r="D70" s="1" t="s">
        <v>5</v>
      </c>
      <c r="E70" s="47">
        <v>2.12</v>
      </c>
      <c r="F70" s="32">
        <f t="shared" si="2"/>
        <v>1.95</v>
      </c>
      <c r="G70" s="14" t="s">
        <v>122</v>
      </c>
      <c r="H70" s="45" t="s">
        <v>169</v>
      </c>
      <c r="I70" s="41" t="s">
        <v>163</v>
      </c>
      <c r="J70" s="42">
        <v>1.95</v>
      </c>
      <c r="K70" s="41"/>
      <c r="L70" s="42"/>
      <c r="M70" s="498">
        <v>2.78</v>
      </c>
      <c r="N70">
        <f>SUM(J70:J71)</f>
        <v>3.38</v>
      </c>
      <c r="O70" t="s">
        <v>177</v>
      </c>
    </row>
    <row r="71" spans="2:16" x14ac:dyDescent="0.25">
      <c r="B71" s="1" t="s">
        <v>54</v>
      </c>
      <c r="C71" s="1" t="s">
        <v>55</v>
      </c>
      <c r="D71" s="1" t="s">
        <v>15</v>
      </c>
      <c r="E71" s="47">
        <v>1.72</v>
      </c>
      <c r="F71" s="32">
        <f t="shared" si="2"/>
        <v>1.43</v>
      </c>
      <c r="G71" s="14" t="s">
        <v>122</v>
      </c>
      <c r="H71" s="45" t="s">
        <v>169</v>
      </c>
      <c r="I71" s="41" t="s">
        <v>163</v>
      </c>
      <c r="J71" s="42">
        <v>1.43</v>
      </c>
      <c r="K71" s="41"/>
      <c r="L71" s="42"/>
      <c r="M71" s="500"/>
    </row>
    <row r="72" spans="2:16" x14ac:dyDescent="0.25">
      <c r="B72" s="1" t="s">
        <v>55</v>
      </c>
      <c r="C72" s="1" t="s">
        <v>56</v>
      </c>
      <c r="D72" s="1" t="s">
        <v>15</v>
      </c>
      <c r="E72" s="47">
        <v>1.1299999999999999</v>
      </c>
      <c r="F72" s="53">
        <f t="shared" si="2"/>
        <v>0.48</v>
      </c>
      <c r="G72" s="14" t="s">
        <v>122</v>
      </c>
      <c r="H72" s="56" t="s">
        <v>161</v>
      </c>
      <c r="I72" s="52" t="s">
        <v>178</v>
      </c>
      <c r="J72" s="51">
        <v>0.48</v>
      </c>
      <c r="K72" s="41"/>
      <c r="L72" s="42"/>
      <c r="M72" s="59">
        <v>0.48</v>
      </c>
      <c r="N72" s="55">
        <f>SUM(J72)</f>
        <v>0.48</v>
      </c>
      <c r="O72" t="s">
        <v>179</v>
      </c>
    </row>
    <row r="73" spans="2:16" x14ac:dyDescent="0.25">
      <c r="B73" s="1" t="s">
        <v>56</v>
      </c>
      <c r="C73" s="1" t="s">
        <v>185</v>
      </c>
      <c r="D73" s="1" t="s">
        <v>5</v>
      </c>
      <c r="E73" s="47">
        <v>0.13</v>
      </c>
      <c r="F73" s="32">
        <f t="shared" si="2"/>
        <v>0.22</v>
      </c>
      <c r="G73" s="14" t="s">
        <v>122</v>
      </c>
      <c r="H73" s="56" t="s">
        <v>161</v>
      </c>
      <c r="I73" s="52" t="s">
        <v>186</v>
      </c>
      <c r="J73" s="51">
        <v>0.22</v>
      </c>
      <c r="K73" s="41"/>
      <c r="L73" s="42"/>
      <c r="M73" s="498">
        <v>0.33</v>
      </c>
      <c r="N73">
        <f>SUM(J73:J74)</f>
        <v>0.33</v>
      </c>
      <c r="O73" t="s">
        <v>187</v>
      </c>
    </row>
    <row r="74" spans="2:16" x14ac:dyDescent="0.25">
      <c r="B74" s="1" t="s">
        <v>57</v>
      </c>
      <c r="C74" s="1" t="s">
        <v>184</v>
      </c>
      <c r="D74" s="1" t="s">
        <v>5</v>
      </c>
      <c r="E74" s="47">
        <v>0.11</v>
      </c>
      <c r="F74" s="32">
        <f t="shared" si="2"/>
        <v>0.11</v>
      </c>
      <c r="G74" s="14" t="s">
        <v>122</v>
      </c>
      <c r="H74" s="56" t="s">
        <v>161</v>
      </c>
      <c r="I74" s="52" t="s">
        <v>186</v>
      </c>
      <c r="J74" s="51">
        <v>0.11</v>
      </c>
      <c r="K74" s="41"/>
      <c r="L74" s="42"/>
      <c r="M74" s="500"/>
    </row>
    <row r="75" spans="2:16" x14ac:dyDescent="0.25">
      <c r="B75" s="20" t="s">
        <v>89</v>
      </c>
      <c r="C75" s="20" t="s">
        <v>282</v>
      </c>
      <c r="D75" s="20" t="s">
        <v>94</v>
      </c>
      <c r="E75" s="48">
        <v>2.73</v>
      </c>
      <c r="F75" s="53">
        <f t="shared" si="2"/>
        <v>2.71</v>
      </c>
      <c r="G75" s="14" t="s">
        <v>125</v>
      </c>
      <c r="H75" s="65" t="s">
        <v>252</v>
      </c>
      <c r="I75" s="66" t="s">
        <v>273</v>
      </c>
      <c r="J75" s="67">
        <v>2.71</v>
      </c>
      <c r="K75" s="41"/>
      <c r="L75" s="42"/>
      <c r="M75" s="60">
        <v>2.23</v>
      </c>
      <c r="N75">
        <f>SUM(J75:J75)</f>
        <v>2.71</v>
      </c>
      <c r="O75" t="s">
        <v>274</v>
      </c>
      <c r="P75" t="s">
        <v>283</v>
      </c>
    </row>
    <row r="76" spans="2:16" x14ac:dyDescent="0.25">
      <c r="B76" s="1" t="s">
        <v>59</v>
      </c>
      <c r="C76" s="1" t="s">
        <v>285</v>
      </c>
      <c r="D76" s="1" t="s">
        <v>5</v>
      </c>
      <c r="E76" s="47">
        <v>1.65</v>
      </c>
      <c r="F76" s="32">
        <f t="shared" si="2"/>
        <v>1.36</v>
      </c>
      <c r="G76" s="14" t="s">
        <v>124</v>
      </c>
      <c r="H76" s="65" t="s">
        <v>252</v>
      </c>
      <c r="I76" s="66" t="s">
        <v>267</v>
      </c>
      <c r="J76" s="67">
        <v>1.36</v>
      </c>
      <c r="K76" s="41"/>
      <c r="L76" s="42"/>
      <c r="M76" s="498">
        <v>1.29</v>
      </c>
      <c r="N76">
        <f>SUM(J76:J77)</f>
        <v>1.56</v>
      </c>
      <c r="O76" t="s">
        <v>268</v>
      </c>
      <c r="P76" t="s">
        <v>283</v>
      </c>
    </row>
    <row r="77" spans="2:16" x14ac:dyDescent="0.25">
      <c r="B77" s="1" t="s">
        <v>60</v>
      </c>
      <c r="C77" s="1" t="s">
        <v>284</v>
      </c>
      <c r="D77" s="1" t="s">
        <v>7</v>
      </c>
      <c r="E77" s="47">
        <v>0.27</v>
      </c>
      <c r="F77" s="32">
        <f t="shared" si="2"/>
        <v>0.2</v>
      </c>
      <c r="G77" s="14" t="s">
        <v>124</v>
      </c>
      <c r="H77" s="65" t="s">
        <v>252</v>
      </c>
      <c r="I77" s="66" t="s">
        <v>267</v>
      </c>
      <c r="J77" s="68">
        <v>0.2</v>
      </c>
      <c r="K77" s="41"/>
      <c r="L77" s="42"/>
      <c r="M77" s="500"/>
    </row>
    <row r="78" spans="2:16" x14ac:dyDescent="0.25">
      <c r="B78" s="1" t="s">
        <v>61</v>
      </c>
      <c r="C78" s="1" t="s">
        <v>62</v>
      </c>
      <c r="D78" s="1" t="s">
        <v>15</v>
      </c>
      <c r="E78" s="47">
        <v>0.06</v>
      </c>
      <c r="F78" s="53">
        <f t="shared" si="2"/>
        <v>0.06</v>
      </c>
      <c r="G78" s="14" t="s">
        <v>126</v>
      </c>
      <c r="H78" s="56" t="s">
        <v>161</v>
      </c>
      <c r="I78" s="52" t="s">
        <v>261</v>
      </c>
      <c r="J78" s="51">
        <v>0.06</v>
      </c>
      <c r="K78" s="41"/>
      <c r="L78" s="42"/>
      <c r="M78" s="498">
        <v>0.15</v>
      </c>
      <c r="N78" s="55">
        <f>SUM(J78:J79)</f>
        <v>0.15</v>
      </c>
      <c r="O78" t="s">
        <v>262</v>
      </c>
    </row>
    <row r="79" spans="2:16" x14ac:dyDescent="0.25">
      <c r="B79" s="1" t="s">
        <v>62</v>
      </c>
      <c r="C79" s="1" t="s">
        <v>286</v>
      </c>
      <c r="D79" s="1" t="s">
        <v>15</v>
      </c>
      <c r="E79" s="47">
        <v>0.11</v>
      </c>
      <c r="F79" s="53">
        <f t="shared" si="2"/>
        <v>0.09</v>
      </c>
      <c r="G79" s="14" t="s">
        <v>127</v>
      </c>
      <c r="H79" s="56" t="s">
        <v>161</v>
      </c>
      <c r="I79" s="52" t="s">
        <v>261</v>
      </c>
      <c r="J79" s="51">
        <v>0.09</v>
      </c>
      <c r="K79" s="41"/>
      <c r="L79" s="42"/>
      <c r="M79" s="500"/>
    </row>
    <row r="80" spans="2:16" x14ac:dyDescent="0.25">
      <c r="B80" s="1" t="s">
        <v>69</v>
      </c>
      <c r="C80" s="1" t="s">
        <v>287</v>
      </c>
      <c r="D80" s="1" t="s">
        <v>5</v>
      </c>
      <c r="E80" s="50">
        <v>1.63</v>
      </c>
      <c r="F80" s="32">
        <f t="shared" si="2"/>
        <v>1.24</v>
      </c>
      <c r="G80" s="14" t="s">
        <v>131</v>
      </c>
      <c r="H80" s="65" t="s">
        <v>252</v>
      </c>
      <c r="I80" s="66" t="s">
        <v>263</v>
      </c>
      <c r="J80" s="68">
        <v>1.24</v>
      </c>
      <c r="K80" s="41"/>
      <c r="L80" s="42"/>
      <c r="M80" s="59">
        <v>1.02</v>
      </c>
      <c r="N80" s="58">
        <v>1.24</v>
      </c>
      <c r="O80" t="s">
        <v>264</v>
      </c>
    </row>
    <row r="81" spans="2:15" x14ac:dyDescent="0.25">
      <c r="B81" s="20" t="s">
        <v>91</v>
      </c>
      <c r="C81" s="20" t="s">
        <v>91</v>
      </c>
      <c r="D81" s="20" t="s">
        <v>95</v>
      </c>
      <c r="E81" s="48">
        <v>0.11</v>
      </c>
      <c r="F81" s="53">
        <f t="shared" si="2"/>
        <v>0.09</v>
      </c>
      <c r="G81" s="14" t="s">
        <v>128</v>
      </c>
      <c r="H81" s="56" t="s">
        <v>161</v>
      </c>
      <c r="I81" s="52" t="s">
        <v>269</v>
      </c>
      <c r="J81" s="51">
        <v>0.09</v>
      </c>
      <c r="K81" s="41"/>
      <c r="L81" s="42"/>
      <c r="M81" s="498">
        <v>0.73</v>
      </c>
      <c r="N81">
        <f>SUM(J81:J82)</f>
        <v>0.73</v>
      </c>
      <c r="O81" t="s">
        <v>270</v>
      </c>
    </row>
    <row r="82" spans="2:15" x14ac:dyDescent="0.25">
      <c r="B82" s="20" t="s">
        <v>92</v>
      </c>
      <c r="C82" s="20" t="s">
        <v>92</v>
      </c>
      <c r="D82" s="20" t="s">
        <v>95</v>
      </c>
      <c r="E82" s="48">
        <v>0.72</v>
      </c>
      <c r="F82" s="53">
        <f t="shared" si="2"/>
        <v>0.64</v>
      </c>
      <c r="G82" s="14" t="s">
        <v>128</v>
      </c>
      <c r="H82" s="56" t="s">
        <v>161</v>
      </c>
      <c r="I82" s="52" t="s">
        <v>269</v>
      </c>
      <c r="J82" s="51">
        <v>0.64</v>
      </c>
      <c r="K82" s="41"/>
      <c r="L82" s="42"/>
      <c r="M82" s="500"/>
    </row>
    <row r="83" spans="2:15" x14ac:dyDescent="0.25">
      <c r="B83" s="1" t="s">
        <v>63</v>
      </c>
      <c r="C83" s="1" t="s">
        <v>289</v>
      </c>
      <c r="D83" s="1" t="s">
        <v>5</v>
      </c>
      <c r="E83" s="47">
        <v>1.36</v>
      </c>
      <c r="F83" s="32">
        <f t="shared" si="2"/>
        <v>1.08</v>
      </c>
      <c r="G83" s="14" t="s">
        <v>129</v>
      </c>
      <c r="H83" s="65" t="s">
        <v>252</v>
      </c>
      <c r="I83" s="66" t="s">
        <v>265</v>
      </c>
      <c r="J83" s="67">
        <v>1.08</v>
      </c>
      <c r="K83" s="41"/>
      <c r="L83" s="42"/>
      <c r="M83" s="498">
        <v>1.1000000000000001</v>
      </c>
      <c r="N83">
        <f>SUM(J83:J84)</f>
        <v>1.33</v>
      </c>
      <c r="O83" t="s">
        <v>266</v>
      </c>
    </row>
    <row r="84" spans="2:15" x14ac:dyDescent="0.25">
      <c r="B84" s="1" t="s">
        <v>64</v>
      </c>
      <c r="C84" s="1" t="s">
        <v>288</v>
      </c>
      <c r="D84" s="1" t="s">
        <v>7</v>
      </c>
      <c r="E84" s="47">
        <v>0.26</v>
      </c>
      <c r="F84" s="32">
        <f t="shared" si="2"/>
        <v>0.25</v>
      </c>
      <c r="G84" s="14" t="s">
        <v>129</v>
      </c>
      <c r="H84" s="65" t="s">
        <v>252</v>
      </c>
      <c r="I84" s="66" t="s">
        <v>265</v>
      </c>
      <c r="J84" s="67">
        <v>0.25</v>
      </c>
      <c r="K84" s="41"/>
      <c r="L84" s="42"/>
      <c r="M84" s="499"/>
    </row>
    <row r="85" spans="2:15" x14ac:dyDescent="0.25">
      <c r="B85" s="1" t="s">
        <v>66</v>
      </c>
      <c r="C85" s="1" t="s">
        <v>66</v>
      </c>
      <c r="D85" s="1" t="s">
        <v>5</v>
      </c>
      <c r="E85" s="47">
        <v>0.65</v>
      </c>
      <c r="F85" s="53">
        <f t="shared" si="2"/>
        <v>0.6</v>
      </c>
      <c r="G85" s="14" t="s">
        <v>130</v>
      </c>
      <c r="H85" s="45" t="s">
        <v>169</v>
      </c>
      <c r="I85" s="41" t="s">
        <v>166</v>
      </c>
      <c r="J85" s="46">
        <v>0.6</v>
      </c>
      <c r="K85" s="41"/>
      <c r="L85" s="42"/>
      <c r="M85" s="498">
        <v>1.28</v>
      </c>
      <c r="N85">
        <f>SUM(J85:J86)</f>
        <v>1.5499999999999998</v>
      </c>
      <c r="O85" t="s">
        <v>234</v>
      </c>
    </row>
    <row r="86" spans="2:15" x14ac:dyDescent="0.25">
      <c r="B86" s="1" t="s">
        <v>67</v>
      </c>
      <c r="C86" s="1" t="s">
        <v>67</v>
      </c>
      <c r="D86" s="1" t="s">
        <v>7</v>
      </c>
      <c r="E86" s="47">
        <v>1.07</v>
      </c>
      <c r="F86" s="53">
        <f t="shared" si="2"/>
        <v>0.95</v>
      </c>
      <c r="G86" s="14" t="s">
        <v>130</v>
      </c>
      <c r="H86" s="45" t="s">
        <v>169</v>
      </c>
      <c r="I86" s="41" t="s">
        <v>166</v>
      </c>
      <c r="J86" s="46">
        <v>0.95</v>
      </c>
      <c r="K86" s="41"/>
      <c r="L86" s="42"/>
      <c r="M86" s="500"/>
    </row>
    <row r="87" spans="2:15" ht="15.75" thickBot="1" x14ac:dyDescent="0.3">
      <c r="B87" s="1" t="s">
        <v>68</v>
      </c>
      <c r="C87" s="1" t="s">
        <v>68</v>
      </c>
      <c r="D87" s="1" t="s">
        <v>7</v>
      </c>
      <c r="E87" s="47">
        <v>1.54</v>
      </c>
      <c r="F87" s="32">
        <f t="shared" si="2"/>
        <v>1.34</v>
      </c>
      <c r="G87" s="14" t="s">
        <v>130</v>
      </c>
      <c r="H87" s="45" t="s">
        <v>169</v>
      </c>
      <c r="I87" s="43" t="s">
        <v>232</v>
      </c>
      <c r="J87" s="44">
        <v>1.34</v>
      </c>
      <c r="K87" s="43"/>
      <c r="L87" s="44"/>
      <c r="M87" s="61">
        <v>1.1000000000000001</v>
      </c>
      <c r="N87">
        <v>1.34</v>
      </c>
      <c r="O87" t="s">
        <v>233</v>
      </c>
    </row>
    <row r="88" spans="2:15" x14ac:dyDescent="0.25">
      <c r="B88" s="5"/>
      <c r="C88" s="5"/>
      <c r="D88" s="5"/>
      <c r="E88" s="63">
        <f>SUM(E3:E87)</f>
        <v>90.319700000000012</v>
      </c>
      <c r="F88" s="64">
        <f>SUM(F3:F87)</f>
        <v>70.307999999999993</v>
      </c>
      <c r="G88" s="5"/>
      <c r="M88">
        <f>SUM(M3:M87)</f>
        <v>61.36</v>
      </c>
    </row>
    <row r="89" spans="2:15" x14ac:dyDescent="0.25">
      <c r="F89" s="69"/>
    </row>
  </sheetData>
  <autoFilter ref="B2:O88"/>
  <mergeCells count="24">
    <mergeCell ref="M85:M86"/>
    <mergeCell ref="M16:M17"/>
    <mergeCell ref="M19:M20"/>
    <mergeCell ref="M21:M22"/>
    <mergeCell ref="M23:M25"/>
    <mergeCell ref="M49:M53"/>
    <mergeCell ref="M83:M84"/>
    <mergeCell ref="M76:M77"/>
    <mergeCell ref="M28:M30"/>
    <mergeCell ref="M70:M71"/>
    <mergeCell ref="M63:M65"/>
    <mergeCell ref="M73:M74"/>
    <mergeCell ref="M81:M82"/>
    <mergeCell ref="M78:M79"/>
    <mergeCell ref="M3:M4"/>
    <mergeCell ref="M5:M6"/>
    <mergeCell ref="M9:M13"/>
    <mergeCell ref="M26:M27"/>
    <mergeCell ref="M58:M62"/>
    <mergeCell ref="M45:M47"/>
    <mergeCell ref="M54:M55"/>
    <mergeCell ref="M32:M33"/>
    <mergeCell ref="M36:M38"/>
    <mergeCell ref="M41:M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workbookViewId="0">
      <selection activeCell="G2" sqref="G2"/>
    </sheetView>
  </sheetViews>
  <sheetFormatPr defaultRowHeight="15" x14ac:dyDescent="0.25"/>
  <cols>
    <col min="1" max="1" width="17.7109375" customWidth="1"/>
    <col min="2" max="2" width="21.7109375" customWidth="1"/>
    <col min="3" max="3" width="7" customWidth="1"/>
    <col min="4" max="5" width="9.85546875" customWidth="1"/>
    <col min="6" max="6" width="22.28515625" customWidth="1"/>
    <col min="7" max="7" width="12.28515625" customWidth="1"/>
    <col min="8" max="11" width="9.85546875" customWidth="1"/>
    <col min="12" max="12" width="12.28515625" customWidth="1"/>
    <col min="14" max="14" width="5.42578125" customWidth="1"/>
  </cols>
  <sheetData>
    <row r="1" spans="1:15" ht="14.45" x14ac:dyDescent="0.3">
      <c r="A1" t="s">
        <v>283</v>
      </c>
      <c r="B1" s="5"/>
      <c r="C1" s="5"/>
      <c r="D1" s="5"/>
      <c r="E1" s="5"/>
      <c r="F1" s="5"/>
    </row>
    <row r="2" spans="1:15" ht="37.9" customHeight="1" thickBot="1" x14ac:dyDescent="0.3">
      <c r="A2" t="s">
        <v>290</v>
      </c>
      <c r="B2" s="5" t="s">
        <v>156</v>
      </c>
      <c r="C2" s="38" t="s">
        <v>1</v>
      </c>
      <c r="D2" s="5" t="s">
        <v>2</v>
      </c>
      <c r="E2" s="38" t="s">
        <v>3</v>
      </c>
      <c r="F2" s="5" t="s">
        <v>96</v>
      </c>
      <c r="G2" s="38" t="s">
        <v>158</v>
      </c>
      <c r="H2" s="38" t="s">
        <v>159</v>
      </c>
      <c r="I2" s="5" t="s">
        <v>160</v>
      </c>
      <c r="J2" s="38" t="s">
        <v>159</v>
      </c>
      <c r="K2" s="5" t="s">
        <v>160</v>
      </c>
      <c r="L2" s="38" t="s">
        <v>275</v>
      </c>
    </row>
    <row r="3" spans="1:15" x14ac:dyDescent="0.25">
      <c r="A3" s="39" t="s">
        <v>291</v>
      </c>
      <c r="B3" s="71" t="s">
        <v>4</v>
      </c>
      <c r="C3" s="71" t="s">
        <v>5</v>
      </c>
      <c r="D3" s="72">
        <v>9.1499999999999998E-2</v>
      </c>
      <c r="E3" s="73">
        <f>SUM(I3+K3)</f>
        <v>0.03</v>
      </c>
      <c r="F3" s="74" t="s">
        <v>97</v>
      </c>
      <c r="G3" s="75" t="s">
        <v>188</v>
      </c>
      <c r="H3" s="39" t="s">
        <v>164</v>
      </c>
      <c r="I3" s="40">
        <v>0.03</v>
      </c>
      <c r="J3" s="39"/>
      <c r="K3" s="40"/>
      <c r="L3" s="504">
        <v>0.72</v>
      </c>
      <c r="M3">
        <f>SUM(I3:I4)</f>
        <v>0.72</v>
      </c>
      <c r="N3" t="s">
        <v>189</v>
      </c>
    </row>
    <row r="4" spans="1:15" x14ac:dyDescent="0.25">
      <c r="A4" s="41" t="s">
        <v>291</v>
      </c>
      <c r="B4" s="1" t="s">
        <v>6</v>
      </c>
      <c r="C4" s="1" t="s">
        <v>7</v>
      </c>
      <c r="D4" s="57">
        <v>0.74370000000000003</v>
      </c>
      <c r="E4" s="53">
        <f t="shared" ref="E4:E67" si="0">SUM(I4+K4)</f>
        <v>0.69</v>
      </c>
      <c r="F4" s="14" t="s">
        <v>98</v>
      </c>
      <c r="G4" s="45" t="s">
        <v>188</v>
      </c>
      <c r="H4" s="41" t="s">
        <v>164</v>
      </c>
      <c r="I4" s="42">
        <v>0.69</v>
      </c>
      <c r="J4" s="41"/>
      <c r="K4" s="42"/>
      <c r="L4" s="500"/>
    </row>
    <row r="5" spans="1:15" x14ac:dyDescent="0.25">
      <c r="A5" s="41" t="s">
        <v>291</v>
      </c>
      <c r="B5" s="1" t="s">
        <v>8</v>
      </c>
      <c r="C5" s="1" t="s">
        <v>5</v>
      </c>
      <c r="D5" s="57">
        <v>0.39960000000000001</v>
      </c>
      <c r="E5" s="32">
        <f t="shared" si="0"/>
        <v>0.3</v>
      </c>
      <c r="F5" s="14" t="s">
        <v>98</v>
      </c>
      <c r="G5" s="45" t="s">
        <v>188</v>
      </c>
      <c r="H5" s="41" t="s">
        <v>190</v>
      </c>
      <c r="I5" s="46">
        <v>0.3</v>
      </c>
      <c r="J5" s="41"/>
      <c r="K5" s="42"/>
      <c r="L5" s="498">
        <v>0.96</v>
      </c>
      <c r="M5">
        <f>SUM(I5:I6)</f>
        <v>0.96</v>
      </c>
      <c r="N5" t="s">
        <v>191</v>
      </c>
      <c r="O5">
        <f>SUM(M3:M7)</f>
        <v>2.0699999999999998</v>
      </c>
    </row>
    <row r="6" spans="1:15" x14ac:dyDescent="0.25">
      <c r="A6" s="41" t="s">
        <v>291</v>
      </c>
      <c r="B6" s="1" t="s">
        <v>9</v>
      </c>
      <c r="C6" s="1" t="s">
        <v>5</v>
      </c>
      <c r="D6" s="57">
        <v>0.83</v>
      </c>
      <c r="E6" s="32">
        <f t="shared" si="0"/>
        <v>0.66</v>
      </c>
      <c r="F6" s="14" t="s">
        <v>98</v>
      </c>
      <c r="G6" s="45" t="s">
        <v>188</v>
      </c>
      <c r="H6" s="41" t="s">
        <v>190</v>
      </c>
      <c r="I6" s="42">
        <v>0.66</v>
      </c>
      <c r="J6" s="41"/>
      <c r="K6" s="42"/>
      <c r="L6" s="500"/>
    </row>
    <row r="7" spans="1:15" ht="15.75" thickBot="1" x14ac:dyDescent="0.3">
      <c r="A7" s="43" t="s">
        <v>291</v>
      </c>
      <c r="B7" s="76" t="s">
        <v>10</v>
      </c>
      <c r="C7" s="76" t="s">
        <v>5</v>
      </c>
      <c r="D7" s="77">
        <v>0.76</v>
      </c>
      <c r="E7" s="78">
        <f t="shared" si="0"/>
        <v>0.39</v>
      </c>
      <c r="F7" s="79" t="s">
        <v>99</v>
      </c>
      <c r="G7" s="80" t="s">
        <v>188</v>
      </c>
      <c r="H7" s="43" t="s">
        <v>192</v>
      </c>
      <c r="I7" s="44">
        <v>0.39</v>
      </c>
      <c r="J7" s="43"/>
      <c r="K7" s="44"/>
      <c r="L7" s="96">
        <v>0.39</v>
      </c>
      <c r="M7">
        <f>SUM(I7)</f>
        <v>0.39</v>
      </c>
      <c r="N7" t="s">
        <v>93</v>
      </c>
    </row>
    <row r="8" spans="1:15" ht="14.45" x14ac:dyDescent="0.35">
      <c r="A8" s="39" t="s">
        <v>292</v>
      </c>
      <c r="B8" s="71" t="s">
        <v>199</v>
      </c>
      <c r="C8" s="71" t="s">
        <v>7</v>
      </c>
      <c r="D8" s="81">
        <v>1.34</v>
      </c>
      <c r="E8" s="82">
        <f t="shared" si="0"/>
        <v>1.34</v>
      </c>
      <c r="F8" s="74" t="s">
        <v>100</v>
      </c>
      <c r="G8" s="75" t="s">
        <v>200</v>
      </c>
      <c r="H8" s="39" t="s">
        <v>167</v>
      </c>
      <c r="I8" s="40">
        <v>1.34</v>
      </c>
      <c r="J8" s="39"/>
      <c r="K8" s="40"/>
      <c r="L8" s="97">
        <v>1.1000000000000001</v>
      </c>
      <c r="M8">
        <f>SUM(I8)</f>
        <v>1.34</v>
      </c>
      <c r="N8" t="s">
        <v>201</v>
      </c>
    </row>
    <row r="9" spans="1:15" x14ac:dyDescent="0.25">
      <c r="A9" s="41" t="s">
        <v>292</v>
      </c>
      <c r="B9" s="20" t="s">
        <v>70</v>
      </c>
      <c r="C9" s="20" t="s">
        <v>7</v>
      </c>
      <c r="D9" s="48">
        <v>0.15310000000000001</v>
      </c>
      <c r="E9" s="53">
        <f t="shared" si="0"/>
        <v>0.15</v>
      </c>
      <c r="F9" s="14" t="s">
        <v>101</v>
      </c>
      <c r="G9" s="45" t="s">
        <v>193</v>
      </c>
      <c r="H9" s="41" t="s">
        <v>194</v>
      </c>
      <c r="I9" s="42">
        <v>0.15</v>
      </c>
      <c r="J9" s="41"/>
      <c r="K9" s="42"/>
      <c r="L9" s="498">
        <v>1.19</v>
      </c>
      <c r="M9">
        <f>SUM(I9:I13)</f>
        <v>1.19</v>
      </c>
      <c r="N9" t="s">
        <v>195</v>
      </c>
    </row>
    <row r="10" spans="1:15" x14ac:dyDescent="0.25">
      <c r="A10" s="41" t="s">
        <v>292</v>
      </c>
      <c r="B10" s="20" t="s">
        <v>71</v>
      </c>
      <c r="C10" s="20" t="s">
        <v>7</v>
      </c>
      <c r="D10" s="48">
        <v>0.15</v>
      </c>
      <c r="E10" s="53">
        <f t="shared" si="0"/>
        <v>0.15</v>
      </c>
      <c r="F10" s="14" t="s">
        <v>101</v>
      </c>
      <c r="G10" s="45" t="s">
        <v>193</v>
      </c>
      <c r="H10" s="41" t="s">
        <v>194</v>
      </c>
      <c r="I10" s="42">
        <v>0.15</v>
      </c>
      <c r="J10" s="41"/>
      <c r="K10" s="42"/>
      <c r="L10" s="499"/>
    </row>
    <row r="11" spans="1:15" x14ac:dyDescent="0.25">
      <c r="A11" s="41" t="s">
        <v>292</v>
      </c>
      <c r="B11" s="20" t="s">
        <v>72</v>
      </c>
      <c r="C11" s="20" t="s">
        <v>7</v>
      </c>
      <c r="D11" s="48">
        <v>0.55000000000000004</v>
      </c>
      <c r="E11" s="53">
        <f t="shared" si="0"/>
        <v>0.55000000000000004</v>
      </c>
      <c r="F11" s="14" t="s">
        <v>101</v>
      </c>
      <c r="G11" s="45" t="s">
        <v>193</v>
      </c>
      <c r="H11" s="41" t="s">
        <v>194</v>
      </c>
      <c r="I11" s="42">
        <v>0.55000000000000004</v>
      </c>
      <c r="J11" s="41"/>
      <c r="K11" s="42"/>
      <c r="L11" s="499"/>
      <c r="O11">
        <f>SUM(M8:M14)</f>
        <v>3.5300000000000002</v>
      </c>
    </row>
    <row r="12" spans="1:15" x14ac:dyDescent="0.25">
      <c r="A12" s="41" t="s">
        <v>292</v>
      </c>
      <c r="B12" s="20" t="s">
        <v>73</v>
      </c>
      <c r="C12" s="20" t="s">
        <v>7</v>
      </c>
      <c r="D12" s="48">
        <v>0.22</v>
      </c>
      <c r="E12" s="53">
        <f t="shared" si="0"/>
        <v>0.22</v>
      </c>
      <c r="F12" s="14" t="s">
        <v>101</v>
      </c>
      <c r="G12" s="45" t="s">
        <v>193</v>
      </c>
      <c r="H12" s="41" t="s">
        <v>194</v>
      </c>
      <c r="I12" s="42">
        <v>0.22</v>
      </c>
      <c r="J12" s="41"/>
      <c r="K12" s="42"/>
      <c r="L12" s="499"/>
    </row>
    <row r="13" spans="1:15" x14ac:dyDescent="0.25">
      <c r="A13" s="41" t="s">
        <v>292</v>
      </c>
      <c r="B13" s="20" t="s">
        <v>74</v>
      </c>
      <c r="C13" s="20" t="s">
        <v>7</v>
      </c>
      <c r="D13" s="48">
        <v>0.12</v>
      </c>
      <c r="E13" s="53">
        <f t="shared" si="0"/>
        <v>0.12</v>
      </c>
      <c r="F13" s="14" t="s">
        <v>101</v>
      </c>
      <c r="G13" s="45" t="s">
        <v>193</v>
      </c>
      <c r="H13" s="41" t="s">
        <v>194</v>
      </c>
      <c r="I13" s="42">
        <v>0.12</v>
      </c>
      <c r="J13" s="41"/>
      <c r="K13" s="42"/>
      <c r="L13" s="500"/>
    </row>
    <row r="14" spans="1:15" ht="15.75" thickBot="1" x14ac:dyDescent="0.3">
      <c r="A14" s="43" t="s">
        <v>292</v>
      </c>
      <c r="B14" s="83" t="s">
        <v>196</v>
      </c>
      <c r="C14" s="83" t="s">
        <v>5</v>
      </c>
      <c r="D14" s="84">
        <v>3.29</v>
      </c>
      <c r="E14" s="85">
        <f t="shared" si="0"/>
        <v>1</v>
      </c>
      <c r="F14" s="79" t="s">
        <v>102</v>
      </c>
      <c r="G14" s="80" t="s">
        <v>193</v>
      </c>
      <c r="H14" s="43" t="s">
        <v>197</v>
      </c>
      <c r="I14" s="86">
        <v>1</v>
      </c>
      <c r="J14" s="43"/>
      <c r="K14" s="44"/>
      <c r="L14" s="98">
        <v>1</v>
      </c>
      <c r="M14" s="54">
        <v>1</v>
      </c>
      <c r="N14" t="s">
        <v>198</v>
      </c>
    </row>
    <row r="15" spans="1:15" x14ac:dyDescent="0.25">
      <c r="A15" s="39" t="s">
        <v>293</v>
      </c>
      <c r="B15" s="87" t="s">
        <v>12</v>
      </c>
      <c r="C15" s="87" t="s">
        <v>7</v>
      </c>
      <c r="D15" s="81">
        <v>1.88</v>
      </c>
      <c r="E15" s="73">
        <f t="shared" si="0"/>
        <v>1.73</v>
      </c>
      <c r="F15" s="74" t="s">
        <v>103</v>
      </c>
      <c r="G15" s="75" t="s">
        <v>200</v>
      </c>
      <c r="H15" s="39" t="s">
        <v>206</v>
      </c>
      <c r="I15" s="40">
        <v>1.73</v>
      </c>
      <c r="J15" s="39"/>
      <c r="K15" s="40"/>
      <c r="L15" s="97">
        <v>1.42</v>
      </c>
      <c r="M15">
        <f>SUM(I15)</f>
        <v>1.73</v>
      </c>
      <c r="N15" t="s">
        <v>209</v>
      </c>
    </row>
    <row r="16" spans="1:15" x14ac:dyDescent="0.25">
      <c r="A16" s="41" t="s">
        <v>293</v>
      </c>
      <c r="B16" s="2" t="s">
        <v>13</v>
      </c>
      <c r="C16" s="2" t="s">
        <v>7</v>
      </c>
      <c r="D16" s="47">
        <v>7.24</v>
      </c>
      <c r="E16" s="53">
        <f t="shared" si="0"/>
        <v>6.81</v>
      </c>
      <c r="F16" s="14" t="s">
        <v>104</v>
      </c>
      <c r="G16" s="45" t="s">
        <v>200</v>
      </c>
      <c r="H16" s="41" t="s">
        <v>207</v>
      </c>
      <c r="I16" s="42">
        <v>6.22</v>
      </c>
      <c r="J16" s="41" t="s">
        <v>208</v>
      </c>
      <c r="K16" s="42">
        <v>0.59</v>
      </c>
      <c r="L16" s="506">
        <v>6.1</v>
      </c>
      <c r="M16" s="54">
        <f>SUM(I16+I17+K16)</f>
        <v>7.21</v>
      </c>
      <c r="N16" t="s">
        <v>204</v>
      </c>
    </row>
    <row r="17" spans="1:15" x14ac:dyDescent="0.25">
      <c r="A17" s="41" t="s">
        <v>293</v>
      </c>
      <c r="B17" s="2" t="s">
        <v>205</v>
      </c>
      <c r="C17" s="2" t="s">
        <v>15</v>
      </c>
      <c r="D17" s="47">
        <v>0.49</v>
      </c>
      <c r="E17" s="53">
        <f t="shared" si="0"/>
        <v>0.4</v>
      </c>
      <c r="F17" s="14" t="s">
        <v>104</v>
      </c>
      <c r="G17" s="45" t="s">
        <v>200</v>
      </c>
      <c r="H17" s="41" t="s">
        <v>207</v>
      </c>
      <c r="I17" s="46">
        <v>0.4</v>
      </c>
      <c r="J17" s="41"/>
      <c r="K17" s="42"/>
      <c r="L17" s="507"/>
      <c r="O17">
        <f>SUM(M15:M18)</f>
        <v>10.98</v>
      </c>
    </row>
    <row r="18" spans="1:15" ht="15.75" thickBot="1" x14ac:dyDescent="0.3">
      <c r="A18" s="43" t="s">
        <v>293</v>
      </c>
      <c r="B18" s="88" t="s">
        <v>16</v>
      </c>
      <c r="C18" s="88" t="s">
        <v>15</v>
      </c>
      <c r="D18" s="89">
        <v>3.68</v>
      </c>
      <c r="E18" s="85">
        <f t="shared" si="0"/>
        <v>2.04</v>
      </c>
      <c r="F18" s="79" t="s">
        <v>105</v>
      </c>
      <c r="G18" s="80" t="s">
        <v>200</v>
      </c>
      <c r="H18" s="43" t="s">
        <v>210</v>
      </c>
      <c r="I18" s="44">
        <v>2.04</v>
      </c>
      <c r="J18" s="43"/>
      <c r="K18" s="44"/>
      <c r="L18" s="96">
        <v>1.68</v>
      </c>
      <c r="M18">
        <f>SUM(I18)</f>
        <v>2.04</v>
      </c>
      <c r="N18" t="s">
        <v>211</v>
      </c>
    </row>
    <row r="19" spans="1:15" x14ac:dyDescent="0.25">
      <c r="A19" s="39" t="s">
        <v>294</v>
      </c>
      <c r="B19" s="71" t="s">
        <v>18</v>
      </c>
      <c r="C19" s="71" t="s">
        <v>5</v>
      </c>
      <c r="D19" s="81">
        <v>1.07</v>
      </c>
      <c r="E19" s="73">
        <f t="shared" si="0"/>
        <v>0.98</v>
      </c>
      <c r="F19" s="74" t="s">
        <v>107</v>
      </c>
      <c r="G19" s="75" t="s">
        <v>200</v>
      </c>
      <c r="H19" s="39" t="s">
        <v>165</v>
      </c>
      <c r="I19" s="40">
        <v>0.98</v>
      </c>
      <c r="J19" s="39"/>
      <c r="K19" s="40"/>
      <c r="L19" s="504">
        <v>1.51</v>
      </c>
      <c r="M19">
        <f>SUM(I19:I20)</f>
        <v>1.83</v>
      </c>
      <c r="N19" t="s">
        <v>214</v>
      </c>
    </row>
    <row r="20" spans="1:15" x14ac:dyDescent="0.25">
      <c r="A20" s="41" t="s">
        <v>294</v>
      </c>
      <c r="B20" s="1" t="s">
        <v>19</v>
      </c>
      <c r="C20" s="1" t="s">
        <v>7</v>
      </c>
      <c r="D20" s="47">
        <v>0.96</v>
      </c>
      <c r="E20" s="53">
        <f t="shared" si="0"/>
        <v>0.85</v>
      </c>
      <c r="F20" s="14" t="s">
        <v>107</v>
      </c>
      <c r="G20" s="45" t="s">
        <v>200</v>
      </c>
      <c r="H20" s="41" t="s">
        <v>165</v>
      </c>
      <c r="I20" s="42">
        <v>0.85</v>
      </c>
      <c r="J20" s="41"/>
      <c r="K20" s="42"/>
      <c r="L20" s="500"/>
    </row>
    <row r="21" spans="1:15" x14ac:dyDescent="0.25">
      <c r="A21" s="41" t="s">
        <v>294</v>
      </c>
      <c r="B21" s="20" t="s">
        <v>76</v>
      </c>
      <c r="C21" s="20" t="s">
        <v>15</v>
      </c>
      <c r="D21" s="48">
        <v>0.38</v>
      </c>
      <c r="E21" s="32">
        <f t="shared" si="0"/>
        <v>0.43</v>
      </c>
      <c r="F21" s="14" t="s">
        <v>107</v>
      </c>
      <c r="G21" s="45" t="s">
        <v>200</v>
      </c>
      <c r="H21" s="41" t="s">
        <v>212</v>
      </c>
      <c r="I21" s="42">
        <v>0.43</v>
      </c>
      <c r="J21" s="41"/>
      <c r="K21" s="42"/>
      <c r="L21" s="498">
        <v>0.71</v>
      </c>
      <c r="M21">
        <f>SUM(I21:I22)</f>
        <v>0.71</v>
      </c>
      <c r="N21" t="s">
        <v>213</v>
      </c>
    </row>
    <row r="22" spans="1:15" x14ac:dyDescent="0.25">
      <c r="A22" s="41" t="s">
        <v>294</v>
      </c>
      <c r="B22" s="20" t="s">
        <v>77</v>
      </c>
      <c r="C22" s="20" t="s">
        <v>15</v>
      </c>
      <c r="D22" s="48">
        <v>0.28000000000000003</v>
      </c>
      <c r="E22" s="32">
        <f t="shared" si="0"/>
        <v>0.28000000000000003</v>
      </c>
      <c r="F22" s="14" t="s">
        <v>107</v>
      </c>
      <c r="G22" s="45" t="s">
        <v>200</v>
      </c>
      <c r="H22" s="41" t="s">
        <v>212</v>
      </c>
      <c r="I22" s="42">
        <v>0.28000000000000003</v>
      </c>
      <c r="J22" s="41"/>
      <c r="K22" s="42"/>
      <c r="L22" s="500"/>
    </row>
    <row r="23" spans="1:15" x14ac:dyDescent="0.25">
      <c r="A23" s="41" t="s">
        <v>294</v>
      </c>
      <c r="B23" s="20" t="s">
        <v>78</v>
      </c>
      <c r="C23" s="20" t="s">
        <v>5</v>
      </c>
      <c r="D23" s="48">
        <v>0.30180000000000001</v>
      </c>
      <c r="E23" s="53">
        <f t="shared" si="0"/>
        <v>0.28999999999999998</v>
      </c>
      <c r="F23" s="14" t="s">
        <v>109</v>
      </c>
      <c r="G23" s="56" t="s">
        <v>161</v>
      </c>
      <c r="H23" s="52" t="s">
        <v>217</v>
      </c>
      <c r="I23" s="51">
        <v>0.28999999999999998</v>
      </c>
      <c r="J23" s="41"/>
      <c r="K23" s="42"/>
      <c r="L23" s="498">
        <v>0.86</v>
      </c>
      <c r="M23" s="100">
        <f>SUM(I23:I25)</f>
        <v>1.04</v>
      </c>
      <c r="N23" s="100" t="s">
        <v>218</v>
      </c>
    </row>
    <row r="24" spans="1:15" x14ac:dyDescent="0.25">
      <c r="A24" s="41" t="s">
        <v>294</v>
      </c>
      <c r="B24" s="20" t="s">
        <v>153</v>
      </c>
      <c r="C24" s="20" t="s">
        <v>5</v>
      </c>
      <c r="D24" s="48">
        <v>0.20760000000000001</v>
      </c>
      <c r="E24" s="53">
        <f t="shared" si="0"/>
        <v>0.19</v>
      </c>
      <c r="F24" s="14" t="s">
        <v>109</v>
      </c>
      <c r="G24" s="56" t="s">
        <v>161</v>
      </c>
      <c r="H24" s="52" t="s">
        <v>217</v>
      </c>
      <c r="I24" s="51">
        <v>0.19</v>
      </c>
      <c r="J24" s="41"/>
      <c r="K24" s="42"/>
      <c r="L24" s="499"/>
      <c r="O24">
        <f>SUM(M19:M30)</f>
        <v>6.91</v>
      </c>
    </row>
    <row r="25" spans="1:15" x14ac:dyDescent="0.25">
      <c r="A25" s="41" t="s">
        <v>294</v>
      </c>
      <c r="B25" s="20" t="s">
        <v>154</v>
      </c>
      <c r="C25" s="20" t="s">
        <v>5</v>
      </c>
      <c r="D25" s="48">
        <v>0.60919999999999996</v>
      </c>
      <c r="E25" s="53">
        <f t="shared" si="0"/>
        <v>0.56000000000000005</v>
      </c>
      <c r="F25" s="14" t="s">
        <v>109</v>
      </c>
      <c r="G25" s="56" t="s">
        <v>161</v>
      </c>
      <c r="H25" s="52" t="s">
        <v>217</v>
      </c>
      <c r="I25" s="51">
        <v>0.56000000000000005</v>
      </c>
      <c r="J25" s="41"/>
      <c r="K25" s="42"/>
      <c r="L25" s="500"/>
    </row>
    <row r="26" spans="1:15" x14ac:dyDescent="0.25">
      <c r="A26" s="41" t="s">
        <v>294</v>
      </c>
      <c r="B26" s="20" t="s">
        <v>79</v>
      </c>
      <c r="C26" s="20" t="s">
        <v>15</v>
      </c>
      <c r="D26" s="48">
        <v>0.57769999999999999</v>
      </c>
      <c r="E26" s="32">
        <f t="shared" si="0"/>
        <v>0.56000000000000005</v>
      </c>
      <c r="F26" s="14" t="s">
        <v>109</v>
      </c>
      <c r="G26" s="45" t="s">
        <v>169</v>
      </c>
      <c r="H26" s="41" t="s">
        <v>215</v>
      </c>
      <c r="I26" s="42">
        <v>0.56000000000000005</v>
      </c>
      <c r="J26" s="41"/>
      <c r="K26" s="42"/>
      <c r="L26" s="498">
        <v>0.86</v>
      </c>
      <c r="M26">
        <f>SUM(I26:I27)</f>
        <v>0.8600000000000001</v>
      </c>
      <c r="N26" t="s">
        <v>216</v>
      </c>
    </row>
    <row r="27" spans="1:15" x14ac:dyDescent="0.25">
      <c r="A27" s="41" t="s">
        <v>294</v>
      </c>
      <c r="B27" s="20" t="s">
        <v>152</v>
      </c>
      <c r="C27" s="20" t="s">
        <v>7</v>
      </c>
      <c r="D27" s="48">
        <v>0.30580000000000002</v>
      </c>
      <c r="E27" s="32">
        <f t="shared" si="0"/>
        <v>0.3</v>
      </c>
      <c r="F27" s="14" t="s">
        <v>109</v>
      </c>
      <c r="G27" s="45" t="s">
        <v>169</v>
      </c>
      <c r="H27" s="41" t="s">
        <v>215</v>
      </c>
      <c r="I27" s="46">
        <v>0.3</v>
      </c>
      <c r="J27" s="41"/>
      <c r="K27" s="42"/>
      <c r="L27" s="500"/>
    </row>
    <row r="28" spans="1:15" x14ac:dyDescent="0.25">
      <c r="A28" s="41" t="s">
        <v>294</v>
      </c>
      <c r="B28" s="1" t="s">
        <v>20</v>
      </c>
      <c r="C28" s="1" t="s">
        <v>7</v>
      </c>
      <c r="D28" s="47">
        <v>1.1200000000000001</v>
      </c>
      <c r="E28" s="53">
        <f t="shared" si="0"/>
        <v>1.1200000000000001</v>
      </c>
      <c r="F28" s="14" t="s">
        <v>108</v>
      </c>
      <c r="G28" s="56" t="s">
        <v>161</v>
      </c>
      <c r="H28" s="52" t="s">
        <v>219</v>
      </c>
      <c r="I28" s="51">
        <v>1.1200000000000001</v>
      </c>
      <c r="J28" s="41"/>
      <c r="K28" s="42"/>
      <c r="L28" s="506">
        <v>2.0299999999999998</v>
      </c>
      <c r="M28">
        <f>SUM(I28:I30)</f>
        <v>2.4700000000000002</v>
      </c>
      <c r="N28" t="s">
        <v>220</v>
      </c>
    </row>
    <row r="29" spans="1:15" x14ac:dyDescent="0.25">
      <c r="A29" s="41" t="s">
        <v>294</v>
      </c>
      <c r="B29" s="1" t="s">
        <v>21</v>
      </c>
      <c r="C29" s="1" t="s">
        <v>15</v>
      </c>
      <c r="D29" s="47">
        <v>0.64</v>
      </c>
      <c r="E29" s="53">
        <f t="shared" si="0"/>
        <v>0.64</v>
      </c>
      <c r="F29" s="14" t="s">
        <v>108</v>
      </c>
      <c r="G29" s="56" t="s">
        <v>161</v>
      </c>
      <c r="H29" s="52" t="s">
        <v>219</v>
      </c>
      <c r="I29" s="51">
        <v>0.64</v>
      </c>
      <c r="J29" s="41"/>
      <c r="K29" s="42"/>
      <c r="L29" s="499"/>
    </row>
    <row r="30" spans="1:15" ht="15.75" thickBot="1" x14ac:dyDescent="0.3">
      <c r="A30" s="43" t="s">
        <v>294</v>
      </c>
      <c r="B30" s="76" t="s">
        <v>22</v>
      </c>
      <c r="C30" s="76" t="s">
        <v>15</v>
      </c>
      <c r="D30" s="89">
        <v>0.73</v>
      </c>
      <c r="E30" s="78">
        <f t="shared" si="0"/>
        <v>0.71</v>
      </c>
      <c r="F30" s="79" t="s">
        <v>108</v>
      </c>
      <c r="G30" s="90" t="s">
        <v>161</v>
      </c>
      <c r="H30" s="91" t="s">
        <v>219</v>
      </c>
      <c r="I30" s="92">
        <v>0.71</v>
      </c>
      <c r="J30" s="43"/>
      <c r="K30" s="44"/>
      <c r="L30" s="505"/>
    </row>
    <row r="31" spans="1:15" x14ac:dyDescent="0.25">
      <c r="A31" s="39" t="s">
        <v>295</v>
      </c>
      <c r="B31" s="93" t="s">
        <v>225</v>
      </c>
      <c r="C31" s="93" t="s">
        <v>7</v>
      </c>
      <c r="D31" s="94">
        <v>0.89</v>
      </c>
      <c r="E31" s="82">
        <f t="shared" si="0"/>
        <v>0.73</v>
      </c>
      <c r="F31" s="95" t="s">
        <v>111</v>
      </c>
      <c r="G31" s="75" t="s">
        <v>193</v>
      </c>
      <c r="H31" s="39" t="s">
        <v>226</v>
      </c>
      <c r="I31" s="40">
        <v>0.55000000000000004</v>
      </c>
      <c r="J31" s="39" t="s">
        <v>221</v>
      </c>
      <c r="K31" s="40">
        <v>0.18</v>
      </c>
      <c r="L31" s="97">
        <v>0.55000000000000004</v>
      </c>
      <c r="M31">
        <f>SUM(I31)</f>
        <v>0.55000000000000004</v>
      </c>
      <c r="N31" t="s">
        <v>227</v>
      </c>
    </row>
    <row r="32" spans="1:15" x14ac:dyDescent="0.25">
      <c r="A32" s="41" t="s">
        <v>295</v>
      </c>
      <c r="B32" s="20" t="s">
        <v>222</v>
      </c>
      <c r="C32" s="20" t="s">
        <v>95</v>
      </c>
      <c r="D32" s="48">
        <v>0.41</v>
      </c>
      <c r="E32" s="53">
        <f t="shared" si="0"/>
        <v>0.41</v>
      </c>
      <c r="F32" s="6" t="s">
        <v>111</v>
      </c>
      <c r="G32" s="45" t="s">
        <v>193</v>
      </c>
      <c r="H32" s="41" t="s">
        <v>224</v>
      </c>
      <c r="I32" s="42">
        <v>0.41</v>
      </c>
      <c r="J32" s="41"/>
      <c r="K32" s="42"/>
      <c r="L32" s="498">
        <v>0.68</v>
      </c>
      <c r="M32">
        <f>SUM(I32:I33)</f>
        <v>0.67999999999999994</v>
      </c>
      <c r="N32" t="s">
        <v>223</v>
      </c>
    </row>
    <row r="33" spans="1:15" x14ac:dyDescent="0.25">
      <c r="A33" s="41" t="s">
        <v>295</v>
      </c>
      <c r="B33" s="20" t="s">
        <v>84</v>
      </c>
      <c r="C33" s="20" t="s">
        <v>7</v>
      </c>
      <c r="D33" s="48">
        <v>0.4</v>
      </c>
      <c r="E33" s="53">
        <f t="shared" si="0"/>
        <v>0.27</v>
      </c>
      <c r="F33" s="6" t="s">
        <v>111</v>
      </c>
      <c r="G33" s="45" t="s">
        <v>193</v>
      </c>
      <c r="H33" s="41" t="s">
        <v>224</v>
      </c>
      <c r="I33" s="42">
        <v>0.27</v>
      </c>
      <c r="J33" s="41"/>
      <c r="K33" s="42"/>
      <c r="L33" s="500"/>
      <c r="O33">
        <f>SUM(M31:M35)</f>
        <v>3.1799999999999997</v>
      </c>
    </row>
    <row r="34" spans="1:15" x14ac:dyDescent="0.25">
      <c r="A34" s="41" t="s">
        <v>295</v>
      </c>
      <c r="B34" s="20" t="s">
        <v>83</v>
      </c>
      <c r="C34" s="1" t="s">
        <v>15</v>
      </c>
      <c r="D34" s="48">
        <v>0.97</v>
      </c>
      <c r="E34" s="32">
        <f t="shared" si="0"/>
        <v>0.97</v>
      </c>
      <c r="F34" s="6" t="s">
        <v>111</v>
      </c>
      <c r="G34" s="45" t="s">
        <v>193</v>
      </c>
      <c r="H34" s="41" t="s">
        <v>221</v>
      </c>
      <c r="I34" s="42">
        <v>0.97</v>
      </c>
      <c r="J34" s="41"/>
      <c r="K34" s="42"/>
      <c r="L34" s="99">
        <v>1.1499999999999999</v>
      </c>
      <c r="M34">
        <v>1.1499999999999999</v>
      </c>
      <c r="N34" t="s">
        <v>228</v>
      </c>
    </row>
    <row r="35" spans="1:15" ht="15.75" thickBot="1" x14ac:dyDescent="0.3">
      <c r="A35" s="43" t="s">
        <v>295</v>
      </c>
      <c r="B35" s="76" t="s">
        <v>229</v>
      </c>
      <c r="C35" s="101" t="s">
        <v>15</v>
      </c>
      <c r="D35" s="89">
        <v>4.13</v>
      </c>
      <c r="E35" s="78">
        <f t="shared" si="0"/>
        <v>0.8</v>
      </c>
      <c r="F35" s="79" t="s">
        <v>110</v>
      </c>
      <c r="G35" s="80" t="s">
        <v>169</v>
      </c>
      <c r="H35" s="43" t="s">
        <v>230</v>
      </c>
      <c r="I35" s="44">
        <v>0.28000000000000003</v>
      </c>
      <c r="J35" s="43" t="s">
        <v>168</v>
      </c>
      <c r="K35" s="44">
        <v>0.52</v>
      </c>
      <c r="L35" s="98">
        <v>0.8</v>
      </c>
      <c r="M35" s="54">
        <f>SUM(K35+I35)</f>
        <v>0.8</v>
      </c>
      <c r="N35" t="s">
        <v>231</v>
      </c>
    </row>
    <row r="36" spans="1:15" x14ac:dyDescent="0.25">
      <c r="A36" s="39" t="s">
        <v>296</v>
      </c>
      <c r="B36" s="93" t="s">
        <v>85</v>
      </c>
      <c r="C36" s="93" t="s">
        <v>5</v>
      </c>
      <c r="D36" s="94">
        <v>1.89</v>
      </c>
      <c r="E36" s="82">
        <f t="shared" si="0"/>
        <v>1.73</v>
      </c>
      <c r="F36" s="95" t="s">
        <v>112</v>
      </c>
      <c r="G36" s="75" t="s">
        <v>193</v>
      </c>
      <c r="H36" s="39" t="s">
        <v>241</v>
      </c>
      <c r="I36" s="40">
        <v>1.73</v>
      </c>
      <c r="J36" s="39"/>
      <c r="K36" s="40"/>
      <c r="L36" s="504">
        <v>2.48</v>
      </c>
      <c r="M36">
        <f>SUM(I36:I38)</f>
        <v>2.4800000000000004</v>
      </c>
      <c r="N36" t="s">
        <v>242</v>
      </c>
    </row>
    <row r="37" spans="1:15" x14ac:dyDescent="0.25">
      <c r="A37" s="41" t="s">
        <v>296</v>
      </c>
      <c r="B37" s="20" t="s">
        <v>240</v>
      </c>
      <c r="C37" s="20" t="s">
        <v>5</v>
      </c>
      <c r="D37" s="48">
        <v>0.54</v>
      </c>
      <c r="E37" s="32">
        <f t="shared" si="0"/>
        <v>0.51</v>
      </c>
      <c r="F37" s="6" t="s">
        <v>112</v>
      </c>
      <c r="G37" s="45" t="s">
        <v>193</v>
      </c>
      <c r="H37" s="41" t="s">
        <v>241</v>
      </c>
      <c r="I37" s="42">
        <v>0.51</v>
      </c>
      <c r="J37" s="41"/>
      <c r="K37" s="42"/>
      <c r="L37" s="499"/>
    </row>
    <row r="38" spans="1:15" x14ac:dyDescent="0.25">
      <c r="A38" s="41" t="s">
        <v>296</v>
      </c>
      <c r="B38" s="20" t="s">
        <v>86</v>
      </c>
      <c r="C38" s="20" t="s">
        <v>7</v>
      </c>
      <c r="D38" s="48">
        <v>0.31</v>
      </c>
      <c r="E38" s="32">
        <f t="shared" si="0"/>
        <v>0.24</v>
      </c>
      <c r="F38" s="6" t="s">
        <v>112</v>
      </c>
      <c r="G38" s="45" t="s">
        <v>193</v>
      </c>
      <c r="H38" s="41" t="s">
        <v>241</v>
      </c>
      <c r="I38" s="42">
        <v>0.24</v>
      </c>
      <c r="J38" s="41"/>
      <c r="K38" s="42"/>
      <c r="L38" s="500"/>
    </row>
    <row r="39" spans="1:15" x14ac:dyDescent="0.25">
      <c r="A39" s="41" t="s">
        <v>296</v>
      </c>
      <c r="B39" s="20" t="s">
        <v>243</v>
      </c>
      <c r="C39" s="20" t="s">
        <v>5</v>
      </c>
      <c r="D39" s="48">
        <v>1.3307</v>
      </c>
      <c r="E39" s="53">
        <f t="shared" si="0"/>
        <v>0.85</v>
      </c>
      <c r="F39" s="6" t="s">
        <v>113</v>
      </c>
      <c r="G39" s="45" t="s">
        <v>193</v>
      </c>
      <c r="H39" s="41" t="s">
        <v>244</v>
      </c>
      <c r="I39" s="42">
        <v>0.85</v>
      </c>
      <c r="J39" s="41"/>
      <c r="K39" s="42"/>
      <c r="L39" s="99">
        <v>0.85</v>
      </c>
      <c r="M39">
        <v>0.85</v>
      </c>
      <c r="N39" t="s">
        <v>245</v>
      </c>
      <c r="O39">
        <f>SUM(M36:M44)</f>
        <v>6.370000000000001</v>
      </c>
    </row>
    <row r="40" spans="1:15" x14ac:dyDescent="0.25">
      <c r="A40" s="41" t="s">
        <v>296</v>
      </c>
      <c r="B40" s="1" t="s">
        <v>24</v>
      </c>
      <c r="C40" s="1" t="s">
        <v>5</v>
      </c>
      <c r="D40" s="47">
        <v>1.33</v>
      </c>
      <c r="E40" s="32">
        <f t="shared" si="0"/>
        <v>0.82</v>
      </c>
      <c r="F40" s="14" t="s">
        <v>114</v>
      </c>
      <c r="G40" s="45" t="s">
        <v>169</v>
      </c>
      <c r="H40" s="41" t="s">
        <v>235</v>
      </c>
      <c r="I40" s="42">
        <v>0.82</v>
      </c>
      <c r="J40" s="41"/>
      <c r="K40" s="42"/>
      <c r="L40" s="99">
        <v>0.82</v>
      </c>
      <c r="M40">
        <v>0.82</v>
      </c>
      <c r="N40" t="s">
        <v>236</v>
      </c>
    </row>
    <row r="41" spans="1:15" x14ac:dyDescent="0.25">
      <c r="A41" s="41" t="s">
        <v>296</v>
      </c>
      <c r="B41" s="1" t="s">
        <v>25</v>
      </c>
      <c r="C41" s="1" t="s">
        <v>5</v>
      </c>
      <c r="D41" s="47">
        <v>1.47</v>
      </c>
      <c r="E41" s="53">
        <f t="shared" si="0"/>
        <v>1.36</v>
      </c>
      <c r="F41" s="14" t="s">
        <v>115</v>
      </c>
      <c r="G41" s="45" t="s">
        <v>161</v>
      </c>
      <c r="H41" s="41" t="s">
        <v>237</v>
      </c>
      <c r="I41" s="42">
        <v>1.36</v>
      </c>
      <c r="J41" s="41"/>
      <c r="K41" s="42"/>
      <c r="L41" s="498">
        <v>1.82</v>
      </c>
      <c r="M41">
        <f>SUM(I41:I44)</f>
        <v>2.2200000000000002</v>
      </c>
      <c r="N41" t="s">
        <v>238</v>
      </c>
    </row>
    <row r="42" spans="1:15" x14ac:dyDescent="0.25">
      <c r="A42" s="41" t="s">
        <v>296</v>
      </c>
      <c r="B42" s="1" t="s">
        <v>26</v>
      </c>
      <c r="C42" s="1" t="s">
        <v>7</v>
      </c>
      <c r="D42" s="47">
        <v>0.14000000000000001</v>
      </c>
      <c r="E42" s="53">
        <f t="shared" si="0"/>
        <v>0.14000000000000001</v>
      </c>
      <c r="F42" s="14" t="s">
        <v>115</v>
      </c>
      <c r="G42" s="45" t="s">
        <v>161</v>
      </c>
      <c r="H42" s="41" t="s">
        <v>237</v>
      </c>
      <c r="I42" s="42">
        <v>0.14000000000000001</v>
      </c>
      <c r="J42" s="41"/>
      <c r="K42" s="42"/>
      <c r="L42" s="499"/>
    </row>
    <row r="43" spans="1:15" x14ac:dyDescent="0.25">
      <c r="A43" s="41" t="s">
        <v>296</v>
      </c>
      <c r="B43" s="1" t="s">
        <v>27</v>
      </c>
      <c r="C43" s="1" t="s">
        <v>5</v>
      </c>
      <c r="D43" s="47">
        <v>0.59</v>
      </c>
      <c r="E43" s="53">
        <f t="shared" si="0"/>
        <v>0.32</v>
      </c>
      <c r="F43" s="14" t="s">
        <v>115</v>
      </c>
      <c r="G43" s="45" t="s">
        <v>161</v>
      </c>
      <c r="H43" s="41" t="s">
        <v>237</v>
      </c>
      <c r="I43" s="42">
        <v>0.32</v>
      </c>
      <c r="J43" s="41"/>
      <c r="K43" s="42"/>
      <c r="L43" s="499"/>
    </row>
    <row r="44" spans="1:15" ht="15.75" thickBot="1" x14ac:dyDescent="0.3">
      <c r="A44" s="43" t="s">
        <v>296</v>
      </c>
      <c r="B44" s="76" t="s">
        <v>28</v>
      </c>
      <c r="C44" s="76" t="s">
        <v>7</v>
      </c>
      <c r="D44" s="89">
        <v>0.47</v>
      </c>
      <c r="E44" s="78">
        <f t="shared" si="0"/>
        <v>0.4</v>
      </c>
      <c r="F44" s="79" t="s">
        <v>115</v>
      </c>
      <c r="G44" s="80" t="s">
        <v>161</v>
      </c>
      <c r="H44" s="43" t="s">
        <v>237</v>
      </c>
      <c r="I44" s="86">
        <v>0.4</v>
      </c>
      <c r="J44" s="43"/>
      <c r="K44" s="44"/>
      <c r="L44" s="505"/>
    </row>
    <row r="45" spans="1:15" x14ac:dyDescent="0.25">
      <c r="A45" s="39" t="s">
        <v>297</v>
      </c>
      <c r="B45" s="71" t="s">
        <v>29</v>
      </c>
      <c r="C45" s="71" t="s">
        <v>7</v>
      </c>
      <c r="D45" s="81">
        <v>0.36</v>
      </c>
      <c r="E45" s="82">
        <f t="shared" si="0"/>
        <v>0.35</v>
      </c>
      <c r="F45" s="74" t="s">
        <v>116</v>
      </c>
      <c r="G45" s="75" t="s">
        <v>169</v>
      </c>
      <c r="H45" s="39" t="s">
        <v>246</v>
      </c>
      <c r="I45" s="40">
        <v>0.35</v>
      </c>
      <c r="J45" s="39"/>
      <c r="K45" s="40"/>
      <c r="L45" s="504">
        <v>1.75</v>
      </c>
      <c r="M45">
        <f>SUM(I45:I47)</f>
        <v>2.13</v>
      </c>
      <c r="N45" t="s">
        <v>247</v>
      </c>
    </row>
    <row r="46" spans="1:15" x14ac:dyDescent="0.25">
      <c r="A46" s="41" t="s">
        <v>297</v>
      </c>
      <c r="B46" s="21" t="s">
        <v>88</v>
      </c>
      <c r="C46" s="1" t="s">
        <v>15</v>
      </c>
      <c r="D46" s="49">
        <v>0.66</v>
      </c>
      <c r="E46" s="32">
        <f t="shared" si="0"/>
        <v>0.55000000000000004</v>
      </c>
      <c r="F46" s="14" t="s">
        <v>116</v>
      </c>
      <c r="G46" s="45" t="s">
        <v>169</v>
      </c>
      <c r="H46" s="41" t="s">
        <v>246</v>
      </c>
      <c r="I46" s="42">
        <v>0.55000000000000004</v>
      </c>
      <c r="J46" s="41"/>
      <c r="K46" s="42"/>
      <c r="L46" s="499"/>
    </row>
    <row r="47" spans="1:15" x14ac:dyDescent="0.25">
      <c r="A47" s="41" t="s">
        <v>297</v>
      </c>
      <c r="B47" s="1" t="s">
        <v>30</v>
      </c>
      <c r="C47" s="70" t="s">
        <v>7</v>
      </c>
      <c r="D47" s="47">
        <v>1.4</v>
      </c>
      <c r="E47" s="32">
        <f t="shared" si="0"/>
        <v>1.23</v>
      </c>
      <c r="F47" s="14" t="s">
        <v>116</v>
      </c>
      <c r="G47" s="45" t="s">
        <v>169</v>
      </c>
      <c r="H47" s="41" t="s">
        <v>246</v>
      </c>
      <c r="I47" s="42">
        <v>1.23</v>
      </c>
      <c r="J47" s="41"/>
      <c r="K47" s="42"/>
      <c r="L47" s="500"/>
    </row>
    <row r="48" spans="1:15" x14ac:dyDescent="0.25">
      <c r="A48" s="41" t="s">
        <v>297</v>
      </c>
      <c r="B48" s="1" t="s">
        <v>31</v>
      </c>
      <c r="C48" s="1" t="s">
        <v>7</v>
      </c>
      <c r="D48" s="47">
        <v>0.44</v>
      </c>
      <c r="E48" s="53">
        <f t="shared" si="0"/>
        <v>0.82</v>
      </c>
      <c r="F48" s="14" t="s">
        <v>116</v>
      </c>
      <c r="G48" s="45" t="s">
        <v>161</v>
      </c>
      <c r="H48" s="41" t="s">
        <v>248</v>
      </c>
      <c r="I48" s="42">
        <v>0.82</v>
      </c>
      <c r="J48" s="41"/>
      <c r="K48" s="42"/>
      <c r="L48" s="99">
        <v>0.82</v>
      </c>
      <c r="M48">
        <v>0.82</v>
      </c>
      <c r="N48" t="s">
        <v>249</v>
      </c>
    </row>
    <row r="49" spans="1:15" x14ac:dyDescent="0.25">
      <c r="A49" s="41" t="s">
        <v>297</v>
      </c>
      <c r="B49" s="1" t="s">
        <v>32</v>
      </c>
      <c r="C49" s="1" t="s">
        <v>5</v>
      </c>
      <c r="D49" s="47">
        <v>0.63</v>
      </c>
      <c r="E49" s="32">
        <f t="shared" si="0"/>
        <v>0.55000000000000004</v>
      </c>
      <c r="F49" s="14" t="s">
        <v>117</v>
      </c>
      <c r="G49" s="65" t="s">
        <v>252</v>
      </c>
      <c r="H49" s="66" t="s">
        <v>250</v>
      </c>
      <c r="I49" s="67">
        <v>0.55000000000000004</v>
      </c>
      <c r="J49" s="41"/>
      <c r="K49" s="42"/>
      <c r="L49" s="498">
        <v>1.88</v>
      </c>
      <c r="M49">
        <f>SUM(I49:I53)</f>
        <v>2.29</v>
      </c>
      <c r="N49" t="s">
        <v>251</v>
      </c>
    </row>
    <row r="50" spans="1:15" x14ac:dyDescent="0.25">
      <c r="A50" s="41" t="s">
        <v>297</v>
      </c>
      <c r="B50" s="1" t="s">
        <v>253</v>
      </c>
      <c r="C50" s="1" t="s">
        <v>5</v>
      </c>
      <c r="D50" s="47">
        <v>1.55</v>
      </c>
      <c r="E50" s="32">
        <f t="shared" si="0"/>
        <v>1.23</v>
      </c>
      <c r="F50" s="14" t="s">
        <v>117</v>
      </c>
      <c r="G50" s="65" t="s">
        <v>252</v>
      </c>
      <c r="H50" s="66" t="s">
        <v>250</v>
      </c>
      <c r="I50" s="67">
        <v>1.23</v>
      </c>
      <c r="J50" s="41"/>
      <c r="K50" s="42"/>
      <c r="L50" s="499"/>
    </row>
    <row r="51" spans="1:15" x14ac:dyDescent="0.25">
      <c r="A51" s="41" t="s">
        <v>297</v>
      </c>
      <c r="B51" s="1" t="s">
        <v>254</v>
      </c>
      <c r="C51" s="1" t="s">
        <v>7</v>
      </c>
      <c r="D51" s="47">
        <v>0.2</v>
      </c>
      <c r="E51" s="32">
        <f t="shared" si="0"/>
        <v>0.18</v>
      </c>
      <c r="F51" s="14" t="s">
        <v>117</v>
      </c>
      <c r="G51" s="65" t="s">
        <v>252</v>
      </c>
      <c r="H51" s="66" t="s">
        <v>250</v>
      </c>
      <c r="I51" s="67">
        <v>0.18</v>
      </c>
      <c r="J51" s="41"/>
      <c r="K51" s="42"/>
      <c r="L51" s="499"/>
      <c r="O51">
        <f>SUM(M45:M56)</f>
        <v>7.080000000000001</v>
      </c>
    </row>
    <row r="52" spans="1:15" x14ac:dyDescent="0.25">
      <c r="A52" s="41" t="s">
        <v>297</v>
      </c>
      <c r="B52" s="1" t="s">
        <v>35</v>
      </c>
      <c r="C52" s="1" t="s">
        <v>7</v>
      </c>
      <c r="D52" s="47">
        <v>0.1</v>
      </c>
      <c r="E52" s="32">
        <f t="shared" si="0"/>
        <v>0.08</v>
      </c>
      <c r="F52" s="14" t="s">
        <v>117</v>
      </c>
      <c r="G52" s="65" t="s">
        <v>252</v>
      </c>
      <c r="H52" s="66" t="s">
        <v>250</v>
      </c>
      <c r="I52" s="67">
        <v>0.08</v>
      </c>
      <c r="J52" s="41"/>
      <c r="K52" s="42"/>
      <c r="L52" s="499"/>
    </row>
    <row r="53" spans="1:15" x14ac:dyDescent="0.25">
      <c r="A53" s="41" t="s">
        <v>297</v>
      </c>
      <c r="B53" s="1" t="s">
        <v>255</v>
      </c>
      <c r="C53" s="1" t="s">
        <v>5</v>
      </c>
      <c r="D53" s="47">
        <v>0.28999999999999998</v>
      </c>
      <c r="E53" s="32">
        <f t="shared" si="0"/>
        <v>0.25</v>
      </c>
      <c r="F53" s="14" t="s">
        <v>117</v>
      </c>
      <c r="G53" s="65" t="s">
        <v>252</v>
      </c>
      <c r="H53" s="66" t="s">
        <v>250</v>
      </c>
      <c r="I53" s="67">
        <v>0.25</v>
      </c>
      <c r="J53" s="41"/>
      <c r="K53" s="42"/>
      <c r="L53" s="500"/>
    </row>
    <row r="54" spans="1:15" x14ac:dyDescent="0.25">
      <c r="A54" s="41" t="s">
        <v>297</v>
      </c>
      <c r="B54" s="1" t="s">
        <v>37</v>
      </c>
      <c r="C54" s="1" t="s">
        <v>7</v>
      </c>
      <c r="D54" s="47">
        <v>0.43</v>
      </c>
      <c r="E54" s="53">
        <f t="shared" si="0"/>
        <v>0.3</v>
      </c>
      <c r="F54" s="14" t="s">
        <v>118</v>
      </c>
      <c r="G54" s="45" t="s">
        <v>169</v>
      </c>
      <c r="H54" s="41" t="s">
        <v>257</v>
      </c>
      <c r="I54" s="46">
        <v>0.3</v>
      </c>
      <c r="J54" s="41"/>
      <c r="K54" s="42"/>
      <c r="L54" s="498">
        <v>0.73</v>
      </c>
      <c r="M54" s="54">
        <f>SUM(I54:I55)</f>
        <v>0.73</v>
      </c>
      <c r="N54" t="s">
        <v>258</v>
      </c>
    </row>
    <row r="55" spans="1:15" x14ac:dyDescent="0.25">
      <c r="A55" s="41" t="s">
        <v>297</v>
      </c>
      <c r="B55" s="1" t="s">
        <v>256</v>
      </c>
      <c r="C55" s="1" t="s">
        <v>7</v>
      </c>
      <c r="D55" s="47">
        <v>0.46</v>
      </c>
      <c r="E55" s="53">
        <f t="shared" si="0"/>
        <v>0.43</v>
      </c>
      <c r="F55" s="14" t="s">
        <v>118</v>
      </c>
      <c r="G55" s="45" t="s">
        <v>169</v>
      </c>
      <c r="H55" s="41" t="s">
        <v>257</v>
      </c>
      <c r="I55" s="42">
        <v>0.43</v>
      </c>
      <c r="J55" s="41"/>
      <c r="K55" s="42"/>
      <c r="L55" s="500"/>
    </row>
    <row r="56" spans="1:15" ht="15.75" thickBot="1" x14ac:dyDescent="0.3">
      <c r="A56" s="43" t="s">
        <v>297</v>
      </c>
      <c r="B56" s="76" t="s">
        <v>39</v>
      </c>
      <c r="C56" s="76" t="s">
        <v>7</v>
      </c>
      <c r="D56" s="89">
        <v>1.18</v>
      </c>
      <c r="E56" s="85">
        <f t="shared" si="0"/>
        <v>1.1100000000000001</v>
      </c>
      <c r="F56" s="79" t="s">
        <v>119</v>
      </c>
      <c r="G56" s="80" t="s">
        <v>169</v>
      </c>
      <c r="H56" s="43" t="s">
        <v>259</v>
      </c>
      <c r="I56" s="44">
        <v>1.1100000000000001</v>
      </c>
      <c r="J56" s="43"/>
      <c r="K56" s="44"/>
      <c r="L56" s="96">
        <v>0.92</v>
      </c>
      <c r="M56">
        <v>1.1100000000000001</v>
      </c>
      <c r="N56" t="s">
        <v>260</v>
      </c>
    </row>
    <row r="57" spans="1:15" x14ac:dyDescent="0.25">
      <c r="A57" s="39" t="s">
        <v>298</v>
      </c>
      <c r="B57" s="71" t="s">
        <v>40</v>
      </c>
      <c r="C57" s="71" t="s">
        <v>15</v>
      </c>
      <c r="D57" s="81">
        <v>3.06</v>
      </c>
      <c r="E57" s="73">
        <f t="shared" si="0"/>
        <v>3.11</v>
      </c>
      <c r="F57" s="74" t="s">
        <v>120</v>
      </c>
      <c r="G57" s="75" t="s">
        <v>169</v>
      </c>
      <c r="H57" s="39" t="s">
        <v>202</v>
      </c>
      <c r="I57" s="40">
        <v>3.11</v>
      </c>
      <c r="J57" s="39"/>
      <c r="K57" s="40"/>
      <c r="L57" s="97">
        <v>0</v>
      </c>
      <c r="M57">
        <f>SUM(I57)</f>
        <v>3.11</v>
      </c>
      <c r="N57" t="s">
        <v>203</v>
      </c>
    </row>
    <row r="58" spans="1:15" x14ac:dyDescent="0.25">
      <c r="A58" s="41" t="s">
        <v>298</v>
      </c>
      <c r="B58" s="1" t="s">
        <v>42</v>
      </c>
      <c r="C58" s="1" t="s">
        <v>15</v>
      </c>
      <c r="D58" s="47">
        <v>0.33</v>
      </c>
      <c r="E58" s="32">
        <f t="shared" si="0"/>
        <v>0.33</v>
      </c>
      <c r="F58" s="14" t="s">
        <v>121</v>
      </c>
      <c r="G58" s="45" t="s">
        <v>169</v>
      </c>
      <c r="H58" s="41" t="s">
        <v>172</v>
      </c>
      <c r="I58" s="42">
        <v>0.33</v>
      </c>
      <c r="J58" s="41"/>
      <c r="K58" s="42"/>
      <c r="L58" s="498">
        <v>4.63</v>
      </c>
      <c r="M58">
        <f>SUM(I58:I62)</f>
        <v>5.64</v>
      </c>
      <c r="N58" t="s">
        <v>173</v>
      </c>
    </row>
    <row r="59" spans="1:15" x14ac:dyDescent="0.25">
      <c r="A59" s="41" t="s">
        <v>298</v>
      </c>
      <c r="B59" s="1" t="s">
        <v>43</v>
      </c>
      <c r="C59" s="1" t="s">
        <v>15</v>
      </c>
      <c r="D59" s="47">
        <v>0.38</v>
      </c>
      <c r="E59" s="32">
        <f t="shared" si="0"/>
        <v>0.38</v>
      </c>
      <c r="F59" s="14" t="s">
        <v>121</v>
      </c>
      <c r="G59" s="45" t="s">
        <v>169</v>
      </c>
      <c r="H59" s="41" t="s">
        <v>172</v>
      </c>
      <c r="I59" s="42">
        <v>0.38</v>
      </c>
      <c r="J59" s="41"/>
      <c r="K59" s="42"/>
      <c r="L59" s="499"/>
    </row>
    <row r="60" spans="1:15" x14ac:dyDescent="0.25">
      <c r="A60" s="41" t="s">
        <v>298</v>
      </c>
      <c r="B60" s="1" t="s">
        <v>45</v>
      </c>
      <c r="C60" s="1" t="s">
        <v>5</v>
      </c>
      <c r="D60" s="47">
        <v>4.91</v>
      </c>
      <c r="E60" s="32">
        <f t="shared" si="0"/>
        <v>3.54</v>
      </c>
      <c r="F60" s="14" t="s">
        <v>121</v>
      </c>
      <c r="G60" s="45" t="s">
        <v>169</v>
      </c>
      <c r="H60" s="41" t="s">
        <v>172</v>
      </c>
      <c r="I60" s="42">
        <v>3.54</v>
      </c>
      <c r="J60" s="41"/>
      <c r="K60" s="42"/>
      <c r="L60" s="499"/>
    </row>
    <row r="61" spans="1:15" x14ac:dyDescent="0.25">
      <c r="A61" s="41" t="s">
        <v>298</v>
      </c>
      <c r="B61" s="1" t="s">
        <v>44</v>
      </c>
      <c r="C61" s="1" t="s">
        <v>5</v>
      </c>
      <c r="D61" s="47">
        <v>3.15</v>
      </c>
      <c r="E61" s="32">
        <f t="shared" si="0"/>
        <v>0.88</v>
      </c>
      <c r="F61" s="14" t="s">
        <v>121</v>
      </c>
      <c r="G61" s="45" t="s">
        <v>169</v>
      </c>
      <c r="H61" s="41" t="s">
        <v>172</v>
      </c>
      <c r="I61" s="42">
        <v>0.88</v>
      </c>
      <c r="J61" s="41"/>
      <c r="K61" s="42"/>
      <c r="L61" s="499"/>
    </row>
    <row r="62" spans="1:15" x14ac:dyDescent="0.25">
      <c r="A62" s="41" t="s">
        <v>298</v>
      </c>
      <c r="B62" s="1" t="s">
        <v>46</v>
      </c>
      <c r="C62" s="1" t="s">
        <v>5</v>
      </c>
      <c r="D62" s="47">
        <v>0.51</v>
      </c>
      <c r="E62" s="32">
        <f t="shared" si="0"/>
        <v>0.51</v>
      </c>
      <c r="F62" s="14" t="s">
        <v>121</v>
      </c>
      <c r="G62" s="45" t="s">
        <v>169</v>
      </c>
      <c r="H62" s="41" t="s">
        <v>172</v>
      </c>
      <c r="I62" s="42">
        <v>0.51</v>
      </c>
      <c r="J62" s="41"/>
      <c r="K62" s="42"/>
      <c r="L62" s="500"/>
    </row>
    <row r="63" spans="1:15" x14ac:dyDescent="0.25">
      <c r="A63" s="41" t="s">
        <v>298</v>
      </c>
      <c r="B63" s="1" t="s">
        <v>277</v>
      </c>
      <c r="C63" s="1" t="s">
        <v>15</v>
      </c>
      <c r="D63" s="47">
        <v>0.11</v>
      </c>
      <c r="E63" s="53">
        <f t="shared" si="0"/>
        <v>0.21</v>
      </c>
      <c r="F63" s="14" t="s">
        <v>121</v>
      </c>
      <c r="G63" s="56" t="s">
        <v>161</v>
      </c>
      <c r="H63" s="52" t="s">
        <v>280</v>
      </c>
      <c r="I63" s="51">
        <v>0.21</v>
      </c>
      <c r="J63" s="41"/>
      <c r="K63" s="42"/>
      <c r="L63" s="498">
        <v>0.82</v>
      </c>
      <c r="M63">
        <f>SUM(I63:I65)</f>
        <v>0.82000000000000006</v>
      </c>
      <c r="N63" t="s">
        <v>281</v>
      </c>
    </row>
    <row r="64" spans="1:15" x14ac:dyDescent="0.25">
      <c r="A64" s="41" t="s">
        <v>298</v>
      </c>
      <c r="B64" s="1" t="s">
        <v>278</v>
      </c>
      <c r="C64" s="1" t="s">
        <v>15</v>
      </c>
      <c r="D64" s="47">
        <v>0.43</v>
      </c>
      <c r="E64" s="53">
        <f t="shared" si="0"/>
        <v>0.43</v>
      </c>
      <c r="F64" s="14" t="s">
        <v>121</v>
      </c>
      <c r="G64" s="56" t="s">
        <v>161</v>
      </c>
      <c r="H64" s="52" t="s">
        <v>280</v>
      </c>
      <c r="I64" s="51">
        <v>0.43</v>
      </c>
      <c r="J64" s="41"/>
      <c r="K64" s="42"/>
      <c r="L64" s="499"/>
    </row>
    <row r="65" spans="1:15" x14ac:dyDescent="0.25">
      <c r="A65" s="41" t="s">
        <v>298</v>
      </c>
      <c r="B65" s="1" t="s">
        <v>279</v>
      </c>
      <c r="C65" s="1" t="s">
        <v>7</v>
      </c>
      <c r="D65" s="47">
        <v>0.18</v>
      </c>
      <c r="E65" s="53">
        <f t="shared" si="0"/>
        <v>0.18</v>
      </c>
      <c r="F65" s="14" t="s">
        <v>121</v>
      </c>
      <c r="G65" s="56" t="s">
        <v>161</v>
      </c>
      <c r="H65" s="52" t="s">
        <v>280</v>
      </c>
      <c r="I65" s="51">
        <v>0.18</v>
      </c>
      <c r="J65" s="41"/>
      <c r="K65" s="42"/>
      <c r="L65" s="500"/>
    </row>
    <row r="66" spans="1:15" x14ac:dyDescent="0.25">
      <c r="A66" s="41" t="s">
        <v>298</v>
      </c>
      <c r="B66" s="1" t="s">
        <v>276</v>
      </c>
      <c r="C66" s="1" t="s">
        <v>7</v>
      </c>
      <c r="D66" s="47">
        <v>0.34</v>
      </c>
      <c r="E66" s="32">
        <f t="shared" si="0"/>
        <v>0.28999999999999998</v>
      </c>
      <c r="F66" s="14" t="s">
        <v>121</v>
      </c>
      <c r="G66" s="56" t="s">
        <v>161</v>
      </c>
      <c r="H66" s="52" t="s">
        <v>271</v>
      </c>
      <c r="I66" s="51">
        <v>0.28999999999999998</v>
      </c>
      <c r="J66" s="41"/>
      <c r="K66" s="42"/>
      <c r="L66" s="99">
        <v>0.28999999999999998</v>
      </c>
      <c r="M66">
        <v>0.28999999999999998</v>
      </c>
      <c r="N66" t="s">
        <v>272</v>
      </c>
    </row>
    <row r="67" spans="1:15" x14ac:dyDescent="0.25">
      <c r="A67" s="41" t="s">
        <v>298</v>
      </c>
      <c r="B67" s="1" t="s">
        <v>50</v>
      </c>
      <c r="C67" s="1" t="s">
        <v>15</v>
      </c>
      <c r="D67" s="47">
        <v>5.7910000000000004</v>
      </c>
      <c r="E67" s="53">
        <f t="shared" si="0"/>
        <v>4.13</v>
      </c>
      <c r="F67" s="14" t="s">
        <v>122</v>
      </c>
      <c r="G67" s="45" t="s">
        <v>171</v>
      </c>
      <c r="H67" s="52" t="s">
        <v>162</v>
      </c>
      <c r="I67" s="51">
        <v>0.84</v>
      </c>
      <c r="J67" s="41" t="s">
        <v>170</v>
      </c>
      <c r="K67" s="42">
        <v>3.29</v>
      </c>
      <c r="L67" s="99">
        <v>0.84</v>
      </c>
      <c r="M67" s="55">
        <f>SUM(I67)</f>
        <v>0.84</v>
      </c>
      <c r="N67" t="s">
        <v>174</v>
      </c>
    </row>
    <row r="68" spans="1:15" x14ac:dyDescent="0.25">
      <c r="A68" s="41" t="s">
        <v>298</v>
      </c>
      <c r="B68" s="1" t="s">
        <v>181</v>
      </c>
      <c r="C68" s="1" t="s">
        <v>5</v>
      </c>
      <c r="D68" s="47">
        <v>1.27</v>
      </c>
      <c r="E68" s="32">
        <f t="shared" ref="E68:E87" si="1">SUM(I68+K68)</f>
        <v>0.6</v>
      </c>
      <c r="F68" s="14" t="s">
        <v>122</v>
      </c>
      <c r="G68" s="56" t="s">
        <v>180</v>
      </c>
      <c r="H68" s="41" t="s">
        <v>182</v>
      </c>
      <c r="I68" s="46">
        <v>0.6</v>
      </c>
      <c r="J68" s="41"/>
      <c r="K68" s="42"/>
      <c r="L68" s="99">
        <v>0.6</v>
      </c>
      <c r="M68" s="54">
        <f>SUM(I68)</f>
        <v>0.6</v>
      </c>
      <c r="N68" t="s">
        <v>183</v>
      </c>
    </row>
    <row r="69" spans="1:15" x14ac:dyDescent="0.25">
      <c r="A69" s="41" t="s">
        <v>298</v>
      </c>
      <c r="B69" s="1" t="s">
        <v>52</v>
      </c>
      <c r="C69" s="1" t="s">
        <v>5</v>
      </c>
      <c r="D69" s="47">
        <v>0.79800000000000004</v>
      </c>
      <c r="E69" s="53">
        <f t="shared" si="1"/>
        <v>0.79800000000000004</v>
      </c>
      <c r="F69" s="14" t="s">
        <v>122</v>
      </c>
      <c r="G69" s="45" t="s">
        <v>169</v>
      </c>
      <c r="H69" s="41" t="s">
        <v>170</v>
      </c>
      <c r="I69" s="46">
        <v>0.79800000000000004</v>
      </c>
      <c r="J69" s="41"/>
      <c r="K69" s="42"/>
      <c r="L69" s="99">
        <v>3.36</v>
      </c>
      <c r="M69" s="54">
        <f>SUM(I69+K67)</f>
        <v>4.0880000000000001</v>
      </c>
      <c r="N69" t="s">
        <v>175</v>
      </c>
    </row>
    <row r="70" spans="1:15" x14ac:dyDescent="0.25">
      <c r="A70" s="41" t="s">
        <v>298</v>
      </c>
      <c r="B70" s="1" t="s">
        <v>176</v>
      </c>
      <c r="C70" s="1" t="s">
        <v>5</v>
      </c>
      <c r="D70" s="47">
        <v>2.12</v>
      </c>
      <c r="E70" s="32">
        <f t="shared" si="1"/>
        <v>1.95</v>
      </c>
      <c r="F70" s="14" t="s">
        <v>122</v>
      </c>
      <c r="G70" s="45" t="s">
        <v>169</v>
      </c>
      <c r="H70" s="41" t="s">
        <v>163</v>
      </c>
      <c r="I70" s="42">
        <v>1.95</v>
      </c>
      <c r="J70" s="41"/>
      <c r="K70" s="42"/>
      <c r="L70" s="498">
        <v>2.78</v>
      </c>
      <c r="M70">
        <f>SUM(I70:I71)</f>
        <v>3.38</v>
      </c>
      <c r="N70" t="s">
        <v>177</v>
      </c>
      <c r="O70" s="54">
        <f>SUM(M57:M87)</f>
        <v>30.187999999999995</v>
      </c>
    </row>
    <row r="71" spans="1:15" x14ac:dyDescent="0.25">
      <c r="A71" s="41" t="s">
        <v>298</v>
      </c>
      <c r="B71" s="1" t="s">
        <v>55</v>
      </c>
      <c r="C71" s="1" t="s">
        <v>15</v>
      </c>
      <c r="D71" s="47">
        <v>1.72</v>
      </c>
      <c r="E71" s="32">
        <f t="shared" si="1"/>
        <v>1.43</v>
      </c>
      <c r="F71" s="14" t="s">
        <v>122</v>
      </c>
      <c r="G71" s="45" t="s">
        <v>169</v>
      </c>
      <c r="H71" s="41" t="s">
        <v>163</v>
      </c>
      <c r="I71" s="42">
        <v>1.43</v>
      </c>
      <c r="J71" s="41"/>
      <c r="K71" s="42"/>
      <c r="L71" s="500"/>
    </row>
    <row r="72" spans="1:15" x14ac:dyDescent="0.25">
      <c r="A72" s="41" t="s">
        <v>298</v>
      </c>
      <c r="B72" s="1" t="s">
        <v>56</v>
      </c>
      <c r="C72" s="1" t="s">
        <v>15</v>
      </c>
      <c r="D72" s="47">
        <v>1.1299999999999999</v>
      </c>
      <c r="E72" s="53">
        <f t="shared" si="1"/>
        <v>0.48</v>
      </c>
      <c r="F72" s="14" t="s">
        <v>122</v>
      </c>
      <c r="G72" s="56" t="s">
        <v>161</v>
      </c>
      <c r="H72" s="52" t="s">
        <v>178</v>
      </c>
      <c r="I72" s="51">
        <v>0.48</v>
      </c>
      <c r="J72" s="41"/>
      <c r="K72" s="42"/>
      <c r="L72" s="99">
        <v>0.48</v>
      </c>
      <c r="M72" s="55">
        <f>SUM(I72)</f>
        <v>0.48</v>
      </c>
      <c r="N72" t="s">
        <v>179</v>
      </c>
    </row>
    <row r="73" spans="1:15" x14ac:dyDescent="0.25">
      <c r="A73" s="41" t="s">
        <v>298</v>
      </c>
      <c r="B73" s="1" t="s">
        <v>185</v>
      </c>
      <c r="C73" s="1" t="s">
        <v>5</v>
      </c>
      <c r="D73" s="47">
        <v>0.13</v>
      </c>
      <c r="E73" s="32">
        <f t="shared" si="1"/>
        <v>0.22</v>
      </c>
      <c r="F73" s="14" t="s">
        <v>122</v>
      </c>
      <c r="G73" s="56" t="s">
        <v>161</v>
      </c>
      <c r="H73" s="52" t="s">
        <v>186</v>
      </c>
      <c r="I73" s="51">
        <v>0.22</v>
      </c>
      <c r="J73" s="41"/>
      <c r="K73" s="42"/>
      <c r="L73" s="498">
        <v>0.33</v>
      </c>
      <c r="M73">
        <f>SUM(I73:I74)</f>
        <v>0.33</v>
      </c>
      <c r="N73" t="s">
        <v>187</v>
      </c>
    </row>
    <row r="74" spans="1:15" x14ac:dyDescent="0.25">
      <c r="A74" s="41" t="s">
        <v>298</v>
      </c>
      <c r="B74" s="1" t="s">
        <v>184</v>
      </c>
      <c r="C74" s="1" t="s">
        <v>5</v>
      </c>
      <c r="D74" s="47">
        <v>0.11</v>
      </c>
      <c r="E74" s="32">
        <f t="shared" si="1"/>
        <v>0.11</v>
      </c>
      <c r="F74" s="14" t="s">
        <v>122</v>
      </c>
      <c r="G74" s="56" t="s">
        <v>161</v>
      </c>
      <c r="H74" s="52" t="s">
        <v>186</v>
      </c>
      <c r="I74" s="51">
        <v>0.11</v>
      </c>
      <c r="J74" s="41"/>
      <c r="K74" s="42"/>
      <c r="L74" s="500"/>
    </row>
    <row r="75" spans="1:15" x14ac:dyDescent="0.25">
      <c r="A75" s="41" t="s">
        <v>298</v>
      </c>
      <c r="B75" s="20" t="s">
        <v>282</v>
      </c>
      <c r="C75" s="20" t="s">
        <v>94</v>
      </c>
      <c r="D75" s="48">
        <v>2.73</v>
      </c>
      <c r="E75" s="53">
        <f t="shared" si="1"/>
        <v>2.71</v>
      </c>
      <c r="F75" s="14" t="s">
        <v>125</v>
      </c>
      <c r="G75" s="65" t="s">
        <v>252</v>
      </c>
      <c r="H75" s="66" t="s">
        <v>273</v>
      </c>
      <c r="I75" s="67">
        <v>2.71</v>
      </c>
      <c r="J75" s="41"/>
      <c r="K75" s="42"/>
      <c r="L75" s="60">
        <v>2.23</v>
      </c>
      <c r="M75">
        <f>SUM(I75:I75)</f>
        <v>2.71</v>
      </c>
      <c r="N75" t="s">
        <v>274</v>
      </c>
      <c r="O75" t="s">
        <v>283</v>
      </c>
    </row>
    <row r="76" spans="1:15" x14ac:dyDescent="0.25">
      <c r="A76" s="41" t="s">
        <v>298</v>
      </c>
      <c r="B76" s="1" t="s">
        <v>285</v>
      </c>
      <c r="C76" s="1" t="s">
        <v>5</v>
      </c>
      <c r="D76" s="47">
        <v>1.65</v>
      </c>
      <c r="E76" s="32">
        <f t="shared" si="1"/>
        <v>1.36</v>
      </c>
      <c r="F76" s="14" t="s">
        <v>124</v>
      </c>
      <c r="G76" s="65" t="s">
        <v>252</v>
      </c>
      <c r="H76" s="66" t="s">
        <v>267</v>
      </c>
      <c r="I76" s="67">
        <v>1.36</v>
      </c>
      <c r="J76" s="41"/>
      <c r="K76" s="42"/>
      <c r="L76" s="498">
        <v>1.29</v>
      </c>
      <c r="M76">
        <f>SUM(I76:I77)</f>
        <v>1.56</v>
      </c>
      <c r="N76" t="s">
        <v>268</v>
      </c>
      <c r="O76" t="s">
        <v>283</v>
      </c>
    </row>
    <row r="77" spans="1:15" x14ac:dyDescent="0.25">
      <c r="A77" s="41" t="s">
        <v>298</v>
      </c>
      <c r="B77" s="1" t="s">
        <v>284</v>
      </c>
      <c r="C77" s="1" t="s">
        <v>7</v>
      </c>
      <c r="D77" s="47">
        <v>0.27</v>
      </c>
      <c r="E77" s="32">
        <f t="shared" si="1"/>
        <v>0.2</v>
      </c>
      <c r="F77" s="14" t="s">
        <v>124</v>
      </c>
      <c r="G77" s="65" t="s">
        <v>252</v>
      </c>
      <c r="H77" s="66" t="s">
        <v>267</v>
      </c>
      <c r="I77" s="68">
        <v>0.2</v>
      </c>
      <c r="J77" s="41"/>
      <c r="K77" s="42"/>
      <c r="L77" s="500"/>
    </row>
    <row r="78" spans="1:15" x14ac:dyDescent="0.25">
      <c r="A78" s="41" t="s">
        <v>298</v>
      </c>
      <c r="B78" s="1" t="s">
        <v>62</v>
      </c>
      <c r="C78" s="1" t="s">
        <v>15</v>
      </c>
      <c r="D78" s="47">
        <v>0.06</v>
      </c>
      <c r="E78" s="53">
        <f t="shared" si="1"/>
        <v>0.06</v>
      </c>
      <c r="F78" s="14" t="s">
        <v>126</v>
      </c>
      <c r="G78" s="56" t="s">
        <v>161</v>
      </c>
      <c r="H78" s="52" t="s">
        <v>261</v>
      </c>
      <c r="I78" s="51">
        <v>0.06</v>
      </c>
      <c r="J78" s="41"/>
      <c r="K78" s="42"/>
      <c r="L78" s="498">
        <v>0.15</v>
      </c>
      <c r="M78" s="55">
        <f>SUM(I78:I79)</f>
        <v>0.15</v>
      </c>
      <c r="N78" t="s">
        <v>262</v>
      </c>
    </row>
    <row r="79" spans="1:15" x14ac:dyDescent="0.25">
      <c r="A79" s="41" t="s">
        <v>298</v>
      </c>
      <c r="B79" s="1" t="s">
        <v>286</v>
      </c>
      <c r="C79" s="1" t="s">
        <v>15</v>
      </c>
      <c r="D79" s="47">
        <v>0.11</v>
      </c>
      <c r="E79" s="53">
        <f t="shared" si="1"/>
        <v>0.09</v>
      </c>
      <c r="F79" s="14" t="s">
        <v>127</v>
      </c>
      <c r="G79" s="56" t="s">
        <v>161</v>
      </c>
      <c r="H79" s="52" t="s">
        <v>261</v>
      </c>
      <c r="I79" s="51">
        <v>0.09</v>
      </c>
      <c r="J79" s="41"/>
      <c r="K79" s="42"/>
      <c r="L79" s="500"/>
    </row>
    <row r="80" spans="1:15" x14ac:dyDescent="0.25">
      <c r="A80" s="41" t="s">
        <v>298</v>
      </c>
      <c r="B80" s="1" t="s">
        <v>287</v>
      </c>
      <c r="C80" s="1" t="s">
        <v>5</v>
      </c>
      <c r="D80" s="50">
        <v>1.63</v>
      </c>
      <c r="E80" s="32">
        <f t="shared" si="1"/>
        <v>1.24</v>
      </c>
      <c r="F80" s="14" t="s">
        <v>131</v>
      </c>
      <c r="G80" s="65" t="s">
        <v>252</v>
      </c>
      <c r="H80" s="66" t="s">
        <v>263</v>
      </c>
      <c r="I80" s="68">
        <v>1.24</v>
      </c>
      <c r="J80" s="41"/>
      <c r="K80" s="42"/>
      <c r="L80" s="99">
        <v>1.02</v>
      </c>
      <c r="M80" s="58">
        <v>1.24</v>
      </c>
      <c r="N80" t="s">
        <v>264</v>
      </c>
    </row>
    <row r="81" spans="1:15" x14ac:dyDescent="0.25">
      <c r="A81" s="41" t="s">
        <v>298</v>
      </c>
      <c r="B81" s="20" t="s">
        <v>91</v>
      </c>
      <c r="C81" s="102" t="s">
        <v>15</v>
      </c>
      <c r="D81" s="48">
        <v>0.11</v>
      </c>
      <c r="E81" s="53">
        <f t="shared" si="1"/>
        <v>0.09</v>
      </c>
      <c r="F81" s="14" t="s">
        <v>128</v>
      </c>
      <c r="G81" s="56" t="s">
        <v>161</v>
      </c>
      <c r="H81" s="52" t="s">
        <v>269</v>
      </c>
      <c r="I81" s="51">
        <v>0.09</v>
      </c>
      <c r="J81" s="41"/>
      <c r="K81" s="42"/>
      <c r="L81" s="498">
        <v>0.73</v>
      </c>
      <c r="M81">
        <f>SUM(I81:I82)</f>
        <v>0.73</v>
      </c>
      <c r="N81" t="s">
        <v>270</v>
      </c>
    </row>
    <row r="82" spans="1:15" x14ac:dyDescent="0.25">
      <c r="A82" s="41" t="s">
        <v>298</v>
      </c>
      <c r="B82" s="20" t="s">
        <v>92</v>
      </c>
      <c r="C82" s="1" t="s">
        <v>15</v>
      </c>
      <c r="D82" s="48">
        <v>0.72</v>
      </c>
      <c r="E82" s="53">
        <f t="shared" si="1"/>
        <v>0.64</v>
      </c>
      <c r="F82" s="14" t="s">
        <v>128</v>
      </c>
      <c r="G82" s="56" t="s">
        <v>161</v>
      </c>
      <c r="H82" s="52" t="s">
        <v>269</v>
      </c>
      <c r="I82" s="51">
        <v>0.64</v>
      </c>
      <c r="J82" s="41"/>
      <c r="K82" s="42"/>
      <c r="L82" s="500"/>
    </row>
    <row r="83" spans="1:15" x14ac:dyDescent="0.25">
      <c r="A83" s="41" t="s">
        <v>298</v>
      </c>
      <c r="B83" s="1" t="s">
        <v>289</v>
      </c>
      <c r="C83" s="70" t="s">
        <v>5</v>
      </c>
      <c r="D83" s="47">
        <v>1.36</v>
      </c>
      <c r="E83" s="32">
        <f t="shared" si="1"/>
        <v>1.08</v>
      </c>
      <c r="F83" s="14" t="s">
        <v>129</v>
      </c>
      <c r="G83" s="65" t="s">
        <v>252</v>
      </c>
      <c r="H83" s="66" t="s">
        <v>265</v>
      </c>
      <c r="I83" s="67">
        <v>1.08</v>
      </c>
      <c r="J83" s="41"/>
      <c r="K83" s="42"/>
      <c r="L83" s="498">
        <v>1.1000000000000001</v>
      </c>
      <c r="M83">
        <f>SUM(I83:I84)</f>
        <v>1.33</v>
      </c>
      <c r="N83" t="s">
        <v>266</v>
      </c>
    </row>
    <row r="84" spans="1:15" x14ac:dyDescent="0.25">
      <c r="A84" s="41" t="s">
        <v>298</v>
      </c>
      <c r="B84" s="1" t="s">
        <v>288</v>
      </c>
      <c r="C84" s="1" t="s">
        <v>7</v>
      </c>
      <c r="D84" s="47">
        <v>0.26</v>
      </c>
      <c r="E84" s="32">
        <f t="shared" si="1"/>
        <v>0.25</v>
      </c>
      <c r="F84" s="14" t="s">
        <v>129</v>
      </c>
      <c r="G84" s="65" t="s">
        <v>252</v>
      </c>
      <c r="H84" s="66" t="s">
        <v>265</v>
      </c>
      <c r="I84" s="67">
        <v>0.25</v>
      </c>
      <c r="J84" s="41"/>
      <c r="K84" s="42"/>
      <c r="L84" s="499"/>
    </row>
    <row r="85" spans="1:15" x14ac:dyDescent="0.25">
      <c r="A85" s="41" t="s">
        <v>298</v>
      </c>
      <c r="B85" s="1" t="s">
        <v>66</v>
      </c>
      <c r="C85" s="1" t="s">
        <v>5</v>
      </c>
      <c r="D85" s="47">
        <v>0.65</v>
      </c>
      <c r="E85" s="53">
        <f t="shared" si="1"/>
        <v>0.6</v>
      </c>
      <c r="F85" s="14" t="s">
        <v>130</v>
      </c>
      <c r="G85" s="45" t="s">
        <v>169</v>
      </c>
      <c r="H85" s="41" t="s">
        <v>166</v>
      </c>
      <c r="I85" s="46">
        <v>0.6</v>
      </c>
      <c r="J85" s="41"/>
      <c r="K85" s="42"/>
      <c r="L85" s="498">
        <v>1.28</v>
      </c>
      <c r="M85">
        <f>SUM(I85:I86)</f>
        <v>1.5499999999999998</v>
      </c>
      <c r="N85" t="s">
        <v>234</v>
      </c>
    </row>
    <row r="86" spans="1:15" x14ac:dyDescent="0.25">
      <c r="A86" s="41" t="s">
        <v>298</v>
      </c>
      <c r="B86" s="1" t="s">
        <v>67</v>
      </c>
      <c r="C86" s="1" t="s">
        <v>7</v>
      </c>
      <c r="D86" s="47">
        <v>1.07</v>
      </c>
      <c r="E86" s="53">
        <f t="shared" si="1"/>
        <v>0.95</v>
      </c>
      <c r="F86" s="14" t="s">
        <v>130</v>
      </c>
      <c r="G86" s="45" t="s">
        <v>169</v>
      </c>
      <c r="H86" s="41" t="s">
        <v>166</v>
      </c>
      <c r="I86" s="46">
        <v>0.95</v>
      </c>
      <c r="J86" s="41"/>
      <c r="K86" s="42"/>
      <c r="L86" s="500"/>
    </row>
    <row r="87" spans="1:15" ht="15.75" thickBot="1" x14ac:dyDescent="0.3">
      <c r="A87" s="43" t="s">
        <v>298</v>
      </c>
      <c r="B87" s="76" t="s">
        <v>68</v>
      </c>
      <c r="C87" s="76" t="s">
        <v>7</v>
      </c>
      <c r="D87" s="89">
        <v>1.54</v>
      </c>
      <c r="E87" s="85">
        <f t="shared" si="1"/>
        <v>1.34</v>
      </c>
      <c r="F87" s="79" t="s">
        <v>130</v>
      </c>
      <c r="G87" s="80" t="s">
        <v>169</v>
      </c>
      <c r="H87" s="43" t="s">
        <v>232</v>
      </c>
      <c r="I87" s="44">
        <v>1.34</v>
      </c>
      <c r="J87" s="43"/>
      <c r="K87" s="44"/>
      <c r="L87" s="96">
        <v>1.1000000000000001</v>
      </c>
      <c r="M87">
        <v>1.34</v>
      </c>
      <c r="N87" t="s">
        <v>233</v>
      </c>
    </row>
    <row r="88" spans="1:15" x14ac:dyDescent="0.25">
      <c r="B88" s="5"/>
      <c r="C88" s="5"/>
      <c r="D88" s="63">
        <f>SUM(D3:D87)</f>
        <v>90.319700000000012</v>
      </c>
      <c r="E88" s="64">
        <f>SUM(E3:E87)</f>
        <v>70.307999999999993</v>
      </c>
      <c r="F88" s="5"/>
      <c r="L88">
        <f>SUM(L3:L87)</f>
        <v>58.81</v>
      </c>
      <c r="O88" s="54">
        <f>SUM(O3:O87)</f>
        <v>70.307999999999993</v>
      </c>
    </row>
  </sheetData>
  <mergeCells count="24">
    <mergeCell ref="L41:L44"/>
    <mergeCell ref="L3:L4"/>
    <mergeCell ref="L5:L6"/>
    <mergeCell ref="L9:L13"/>
    <mergeCell ref="L16:L17"/>
    <mergeCell ref="L19:L20"/>
    <mergeCell ref="L21:L22"/>
    <mergeCell ref="L23:L25"/>
    <mergeCell ref="L26:L27"/>
    <mergeCell ref="L28:L30"/>
    <mergeCell ref="L32:L33"/>
    <mergeCell ref="L36:L38"/>
    <mergeCell ref="L85:L86"/>
    <mergeCell ref="L45:L47"/>
    <mergeCell ref="L49:L53"/>
    <mergeCell ref="L54:L55"/>
    <mergeCell ref="L58:L62"/>
    <mergeCell ref="L63:L65"/>
    <mergeCell ref="L70:L71"/>
    <mergeCell ref="L73:L74"/>
    <mergeCell ref="L76:L77"/>
    <mergeCell ref="L78:L79"/>
    <mergeCell ref="L81:L82"/>
    <mergeCell ref="L83:L84"/>
  </mergeCells>
  <pageMargins left="0.7" right="0.7" top="0.75" bottom="0.75" header="0.3" footer="0.3"/>
  <pageSetup paperSize="9" scale="5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C8" sqref="C8"/>
    </sheetView>
  </sheetViews>
  <sheetFormatPr defaultRowHeight="15" x14ac:dyDescent="0.25"/>
  <cols>
    <col min="1" max="1" width="17.7109375" customWidth="1"/>
    <col min="2" max="2" width="16.140625" customWidth="1"/>
    <col min="3" max="3" width="15.28515625" customWidth="1"/>
    <col min="4" max="4" width="16.28515625" customWidth="1"/>
  </cols>
  <sheetData>
    <row r="3" spans="1:7" ht="14.45" x14ac:dyDescent="0.3">
      <c r="A3" s="104"/>
      <c r="B3" s="104"/>
      <c r="C3" s="104"/>
      <c r="D3" s="104"/>
    </row>
    <row r="4" spans="1:7" x14ac:dyDescent="0.25">
      <c r="A4" s="104" t="s">
        <v>299</v>
      </c>
      <c r="B4" s="104" t="s">
        <v>301</v>
      </c>
      <c r="C4" s="104" t="s">
        <v>300</v>
      </c>
      <c r="D4" s="104" t="s">
        <v>302</v>
      </c>
      <c r="G4" s="54">
        <f>F5-E5</f>
        <v>349.44000000000051</v>
      </c>
    </row>
    <row r="5" spans="1:7" x14ac:dyDescent="0.25">
      <c r="A5" s="104" t="s">
        <v>291</v>
      </c>
      <c r="B5" s="104">
        <v>2.0699999999999998</v>
      </c>
      <c r="C5" s="105">
        <v>621</v>
      </c>
      <c r="D5" s="106">
        <f>C5*1.08</f>
        <v>670.68000000000006</v>
      </c>
      <c r="E5" s="54">
        <f>SUM(C5:C7)</f>
        <v>4368</v>
      </c>
      <c r="F5">
        <f>SUM(D5:D7)</f>
        <v>4717.4400000000005</v>
      </c>
      <c r="G5">
        <f>SUM(B5:B7)</f>
        <v>14.559999999999999</v>
      </c>
    </row>
    <row r="6" spans="1:7" ht="14.45" x14ac:dyDescent="0.35">
      <c r="A6" s="104" t="s">
        <v>292</v>
      </c>
      <c r="B6" s="104">
        <v>3.29</v>
      </c>
      <c r="C6" s="105">
        <v>987</v>
      </c>
      <c r="D6" s="106">
        <f t="shared" ref="D6:D12" si="0">C6*1.08</f>
        <v>1065.96</v>
      </c>
    </row>
    <row r="7" spans="1:7" x14ac:dyDescent="0.25">
      <c r="A7" s="104" t="s">
        <v>293</v>
      </c>
      <c r="B7" s="105">
        <v>9.1999999999999993</v>
      </c>
      <c r="C7" s="105">
        <v>2760</v>
      </c>
      <c r="D7" s="106">
        <f t="shared" si="0"/>
        <v>2980.8</v>
      </c>
    </row>
    <row r="8" spans="1:7" ht="14.45" x14ac:dyDescent="0.35">
      <c r="A8" s="104" t="s">
        <v>294</v>
      </c>
      <c r="B8" s="104">
        <v>5.97</v>
      </c>
      <c r="C8" s="105">
        <v>1791</v>
      </c>
      <c r="D8" s="104">
        <f t="shared" si="0"/>
        <v>1934.2800000000002</v>
      </c>
      <c r="E8" s="54">
        <f>SUM(C8:C12)</f>
        <v>13503</v>
      </c>
      <c r="F8">
        <f>SUM(D8:D12)</f>
        <v>14583.24</v>
      </c>
      <c r="G8">
        <f>SUM(B8:B12)</f>
        <v>44.209999999999994</v>
      </c>
    </row>
    <row r="9" spans="1:7" x14ac:dyDescent="0.25">
      <c r="A9" s="104" t="s">
        <v>295</v>
      </c>
      <c r="B9" s="104">
        <v>3.18</v>
      </c>
      <c r="C9" s="105">
        <v>1194</v>
      </c>
      <c r="D9" s="104">
        <f t="shared" si="0"/>
        <v>1289.52</v>
      </c>
      <c r="G9" s="54">
        <f>F8-E8</f>
        <v>1080.2399999999998</v>
      </c>
    </row>
    <row r="10" spans="1:7" x14ac:dyDescent="0.25">
      <c r="A10" s="104" t="s">
        <v>296</v>
      </c>
      <c r="B10" s="104">
        <v>5.97</v>
      </c>
      <c r="C10" s="105">
        <v>1791</v>
      </c>
      <c r="D10" s="104">
        <f t="shared" si="0"/>
        <v>1934.2800000000002</v>
      </c>
    </row>
    <row r="11" spans="1:7" x14ac:dyDescent="0.25">
      <c r="A11" s="104" t="s">
        <v>297</v>
      </c>
      <c r="B11" s="105">
        <v>6.1</v>
      </c>
      <c r="C11" s="105">
        <v>1830</v>
      </c>
      <c r="D11" s="104">
        <f t="shared" si="0"/>
        <v>1976.4</v>
      </c>
    </row>
    <row r="12" spans="1:7" x14ac:dyDescent="0.25">
      <c r="A12" s="104" t="s">
        <v>298</v>
      </c>
      <c r="B12" s="104">
        <v>22.99</v>
      </c>
      <c r="C12" s="105">
        <v>6897</v>
      </c>
      <c r="D12" s="104">
        <f t="shared" si="0"/>
        <v>7448.76</v>
      </c>
    </row>
    <row r="13" spans="1:7" ht="14.45" x14ac:dyDescent="0.35">
      <c r="B13">
        <f>SUM(B5:B12)</f>
        <v>58.769999999999996</v>
      </c>
      <c r="C13" s="54">
        <f>SUM(C5:C12)</f>
        <v>17871</v>
      </c>
      <c r="D13" s="107">
        <f>SUM(D5:D12)</f>
        <v>19300.68</v>
      </c>
      <c r="E13" s="54">
        <f>D13-C13</f>
        <v>1429.6800000000003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1"/>
  <sheetViews>
    <sheetView topLeftCell="A4" workbookViewId="0">
      <selection activeCell="K25" sqref="K25"/>
    </sheetView>
  </sheetViews>
  <sheetFormatPr defaultRowHeight="15" x14ac:dyDescent="0.25"/>
  <cols>
    <col min="2" max="2" width="21.7109375" customWidth="1"/>
    <col min="7" max="7" width="23.28515625" customWidth="1"/>
    <col min="8" max="8" width="23.140625" customWidth="1"/>
  </cols>
  <sheetData>
    <row r="4" spans="2:8" x14ac:dyDescent="0.25">
      <c r="B4" s="3" t="s">
        <v>16</v>
      </c>
      <c r="C4" s="3" t="s">
        <v>15</v>
      </c>
      <c r="D4" s="7">
        <v>3.68</v>
      </c>
      <c r="E4" s="10">
        <v>2.08</v>
      </c>
      <c r="F4" s="15">
        <v>2.08</v>
      </c>
      <c r="G4" s="14" t="s">
        <v>105</v>
      </c>
      <c r="H4" t="s">
        <v>138</v>
      </c>
    </row>
    <row r="5" spans="2:8" x14ac:dyDescent="0.25">
      <c r="B5" s="2" t="s">
        <v>12</v>
      </c>
      <c r="C5" s="2" t="s">
        <v>7</v>
      </c>
      <c r="D5" s="7">
        <v>1.88</v>
      </c>
      <c r="E5" s="10">
        <v>1.73</v>
      </c>
      <c r="F5" s="491">
        <v>9.0500000000000007</v>
      </c>
      <c r="G5" s="14" t="s">
        <v>103</v>
      </c>
      <c r="H5" t="s">
        <v>139</v>
      </c>
    </row>
    <row r="6" spans="2:8" x14ac:dyDescent="0.25">
      <c r="B6" s="2" t="s">
        <v>13</v>
      </c>
      <c r="C6" s="2" t="s">
        <v>7</v>
      </c>
      <c r="D6" s="7">
        <v>8.67</v>
      </c>
      <c r="E6" s="10">
        <v>6.79</v>
      </c>
      <c r="F6" s="491"/>
      <c r="G6" s="14" t="s">
        <v>104</v>
      </c>
      <c r="H6" t="s">
        <v>140</v>
      </c>
    </row>
    <row r="7" spans="2:8" x14ac:dyDescent="0.25">
      <c r="B7" s="2" t="s">
        <v>14</v>
      </c>
      <c r="C7" s="2" t="s">
        <v>15</v>
      </c>
      <c r="D7" s="7">
        <v>0.63</v>
      </c>
      <c r="E7" s="10">
        <v>0.53</v>
      </c>
      <c r="F7" s="491"/>
      <c r="G7" s="14" t="s">
        <v>104</v>
      </c>
      <c r="H7" t="s">
        <v>140</v>
      </c>
    </row>
    <row r="8" spans="2:8" x14ac:dyDescent="0.25">
      <c r="B8" s="1" t="s">
        <v>18</v>
      </c>
      <c r="C8" s="1" t="s">
        <v>5</v>
      </c>
      <c r="D8" s="7">
        <v>1.07</v>
      </c>
      <c r="E8" s="10">
        <v>1.01</v>
      </c>
      <c r="F8" s="491">
        <v>1.84</v>
      </c>
      <c r="G8" s="14" t="s">
        <v>107</v>
      </c>
      <c r="H8" t="s">
        <v>141</v>
      </c>
    </row>
    <row r="9" spans="2:8" x14ac:dyDescent="0.25">
      <c r="B9" s="1" t="s">
        <v>19</v>
      </c>
      <c r="C9" s="1" t="s">
        <v>7</v>
      </c>
      <c r="D9" s="7">
        <v>0.96</v>
      </c>
      <c r="E9" s="10">
        <v>0.83</v>
      </c>
      <c r="F9" s="491"/>
      <c r="G9" s="14" t="s">
        <v>107</v>
      </c>
      <c r="H9" t="s">
        <v>141</v>
      </c>
    </row>
    <row r="10" spans="2:8" ht="14.45" x14ac:dyDescent="0.35">
      <c r="B10" s="1" t="s">
        <v>24</v>
      </c>
      <c r="C10" s="1" t="s">
        <v>5</v>
      </c>
      <c r="D10" s="7">
        <v>1.25</v>
      </c>
      <c r="E10" s="10">
        <v>0.82</v>
      </c>
      <c r="F10" s="15">
        <v>0.82</v>
      </c>
      <c r="G10" s="14" t="s">
        <v>114</v>
      </c>
      <c r="H10" t="s">
        <v>142</v>
      </c>
    </row>
    <row r="11" spans="2:8" ht="14.45" x14ac:dyDescent="0.35">
      <c r="B11" s="1" t="s">
        <v>29</v>
      </c>
      <c r="C11" s="1" t="s">
        <v>7</v>
      </c>
      <c r="D11" s="7">
        <v>0.53</v>
      </c>
      <c r="E11" s="10">
        <v>0.53</v>
      </c>
      <c r="F11" s="17">
        <v>0.53</v>
      </c>
      <c r="G11" s="14" t="s">
        <v>116</v>
      </c>
      <c r="H11" t="s">
        <v>143</v>
      </c>
    </row>
    <row r="12" spans="2:8" ht="14.45" x14ac:dyDescent="0.35">
      <c r="B12" s="1" t="s">
        <v>30</v>
      </c>
      <c r="C12" s="1" t="s">
        <v>7</v>
      </c>
      <c r="D12" s="7">
        <v>0.87</v>
      </c>
      <c r="E12" s="10">
        <v>0.87</v>
      </c>
      <c r="F12" s="17">
        <v>0.87</v>
      </c>
      <c r="G12" s="14" t="s">
        <v>116</v>
      </c>
      <c r="H12" t="s">
        <v>143</v>
      </c>
    </row>
    <row r="13" spans="2:8" ht="14.45" x14ac:dyDescent="0.35">
      <c r="B13" s="1" t="s">
        <v>31</v>
      </c>
      <c r="C13" s="1" t="s">
        <v>7</v>
      </c>
      <c r="D13" s="7">
        <v>0.8</v>
      </c>
      <c r="E13" s="9">
        <v>0.8</v>
      </c>
      <c r="F13" s="18">
        <v>0.8</v>
      </c>
      <c r="G13" s="14" t="s">
        <v>116</v>
      </c>
      <c r="H13" t="s">
        <v>143</v>
      </c>
    </row>
    <row r="14" spans="2:8" x14ac:dyDescent="0.25">
      <c r="B14" s="1" t="s">
        <v>32</v>
      </c>
      <c r="C14" s="1" t="s">
        <v>5</v>
      </c>
      <c r="D14" s="7">
        <v>0.63</v>
      </c>
      <c r="E14" s="10">
        <v>0.53</v>
      </c>
      <c r="F14" s="493">
        <v>2.2999999999999998</v>
      </c>
      <c r="G14" s="14" t="s">
        <v>117</v>
      </c>
      <c r="H14" t="s">
        <v>144</v>
      </c>
    </row>
    <row r="15" spans="2:8" x14ac:dyDescent="0.25">
      <c r="B15" s="1" t="s">
        <v>33</v>
      </c>
      <c r="C15" s="1" t="s">
        <v>5</v>
      </c>
      <c r="D15" s="7">
        <v>1.57</v>
      </c>
      <c r="E15" s="9">
        <v>1.29</v>
      </c>
      <c r="F15" s="493"/>
      <c r="G15" s="14" t="s">
        <v>117</v>
      </c>
      <c r="H15" t="s">
        <v>144</v>
      </c>
    </row>
    <row r="16" spans="2:8" x14ac:dyDescent="0.25">
      <c r="B16" s="1" t="s">
        <v>34</v>
      </c>
      <c r="C16" s="1" t="s">
        <v>7</v>
      </c>
      <c r="D16" s="7">
        <v>0.18</v>
      </c>
      <c r="E16" s="10">
        <v>0.16</v>
      </c>
      <c r="F16" s="493"/>
      <c r="G16" s="14" t="s">
        <v>117</v>
      </c>
      <c r="H16" t="s">
        <v>144</v>
      </c>
    </row>
    <row r="17" spans="2:8" x14ac:dyDescent="0.25">
      <c r="B17" s="1" t="s">
        <v>35</v>
      </c>
      <c r="C17" s="1" t="s">
        <v>7</v>
      </c>
      <c r="D17" s="7">
        <v>0.12</v>
      </c>
      <c r="E17" s="10">
        <v>0.12</v>
      </c>
      <c r="F17" s="493"/>
      <c r="G17" s="14" t="s">
        <v>117</v>
      </c>
      <c r="H17" t="s">
        <v>144</v>
      </c>
    </row>
    <row r="18" spans="2:8" x14ac:dyDescent="0.25">
      <c r="B18" s="1" t="s">
        <v>36</v>
      </c>
      <c r="C18" s="1" t="s">
        <v>5</v>
      </c>
      <c r="D18" s="7">
        <v>0.28999999999999998</v>
      </c>
      <c r="E18" s="9">
        <v>0.2</v>
      </c>
      <c r="F18" s="493"/>
      <c r="G18" s="14" t="s">
        <v>117</v>
      </c>
      <c r="H18" t="s">
        <v>144</v>
      </c>
    </row>
    <row r="19" spans="2:8" x14ac:dyDescent="0.25">
      <c r="B19" s="1" t="s">
        <v>37</v>
      </c>
      <c r="C19" s="1" t="s">
        <v>7</v>
      </c>
      <c r="D19" s="7">
        <v>0.46</v>
      </c>
      <c r="E19" s="10">
        <v>0.46</v>
      </c>
      <c r="F19" s="491">
        <v>0.73</v>
      </c>
      <c r="G19" s="14" t="s">
        <v>118</v>
      </c>
      <c r="H19" t="s">
        <v>145</v>
      </c>
    </row>
    <row r="20" spans="2:8" x14ac:dyDescent="0.25">
      <c r="B20" s="1" t="s">
        <v>38</v>
      </c>
      <c r="C20" s="1" t="s">
        <v>7</v>
      </c>
      <c r="D20" s="7">
        <v>0.37</v>
      </c>
      <c r="E20" s="10">
        <v>0.27</v>
      </c>
      <c r="F20" s="491"/>
      <c r="G20" s="14" t="s">
        <v>118</v>
      </c>
      <c r="H20" t="s">
        <v>145</v>
      </c>
    </row>
    <row r="21" spans="2:8" x14ac:dyDescent="0.25">
      <c r="B21" s="1" t="s">
        <v>39</v>
      </c>
      <c r="C21" s="1" t="s">
        <v>7</v>
      </c>
      <c r="D21" s="7">
        <v>1.18</v>
      </c>
      <c r="E21" s="10">
        <v>1.1100000000000001</v>
      </c>
      <c r="F21" s="15">
        <v>1.1100000000000001</v>
      </c>
      <c r="G21" s="14" t="s">
        <v>119</v>
      </c>
      <c r="H21" t="s">
        <v>146</v>
      </c>
    </row>
    <row r="22" spans="2:8" x14ac:dyDescent="0.25">
      <c r="B22" s="1" t="s">
        <v>40</v>
      </c>
      <c r="C22" s="1" t="s">
        <v>15</v>
      </c>
      <c r="D22" s="7">
        <v>3.06</v>
      </c>
      <c r="E22" s="10">
        <v>3.06</v>
      </c>
      <c r="F22" s="17">
        <v>3.06</v>
      </c>
      <c r="G22" s="14" t="s">
        <v>120</v>
      </c>
      <c r="H22" t="s">
        <v>147</v>
      </c>
    </row>
    <row r="23" spans="2:8" x14ac:dyDescent="0.25">
      <c r="B23" s="1" t="s">
        <v>59</v>
      </c>
      <c r="C23" s="1" t="s">
        <v>5</v>
      </c>
      <c r="D23" s="7">
        <v>1.84</v>
      </c>
      <c r="E23" s="10">
        <v>1.36</v>
      </c>
      <c r="F23" s="491">
        <v>1.56</v>
      </c>
      <c r="G23" s="14" t="s">
        <v>124</v>
      </c>
      <c r="H23" t="s">
        <v>148</v>
      </c>
    </row>
    <row r="24" spans="2:8" x14ac:dyDescent="0.25">
      <c r="B24" s="1" t="s">
        <v>60</v>
      </c>
      <c r="C24" s="1" t="s">
        <v>7</v>
      </c>
      <c r="D24" s="7">
        <v>0.27</v>
      </c>
      <c r="E24" s="9">
        <v>0.2</v>
      </c>
      <c r="F24" s="491"/>
      <c r="G24" s="14" t="s">
        <v>124</v>
      </c>
      <c r="H24" t="s">
        <v>148</v>
      </c>
    </row>
    <row r="25" spans="2:8" x14ac:dyDescent="0.25">
      <c r="B25" s="1" t="s">
        <v>63</v>
      </c>
      <c r="C25" s="1"/>
      <c r="D25" s="7">
        <v>2</v>
      </c>
      <c r="E25" s="10">
        <v>0.88</v>
      </c>
      <c r="F25" s="491">
        <v>1.33</v>
      </c>
      <c r="G25" s="14" t="s">
        <v>129</v>
      </c>
      <c r="H25" t="s">
        <v>137</v>
      </c>
    </row>
    <row r="26" spans="2:8" x14ac:dyDescent="0.25">
      <c r="B26" s="1" t="s">
        <v>64</v>
      </c>
      <c r="C26" s="1" t="s">
        <v>7</v>
      </c>
      <c r="D26" s="7">
        <v>0.26</v>
      </c>
      <c r="E26" s="10">
        <v>0.26</v>
      </c>
      <c r="F26" s="491"/>
      <c r="G26" s="14" t="s">
        <v>129</v>
      </c>
      <c r="H26" t="s">
        <v>137</v>
      </c>
    </row>
    <row r="27" spans="2:8" x14ac:dyDescent="0.25">
      <c r="B27" s="1" t="s">
        <v>65</v>
      </c>
      <c r="C27" s="1"/>
      <c r="D27" s="7">
        <v>0.49</v>
      </c>
      <c r="E27" s="10">
        <v>0.19</v>
      </c>
      <c r="F27" s="491"/>
      <c r="G27" s="14" t="s">
        <v>129</v>
      </c>
      <c r="H27" t="s">
        <v>137</v>
      </c>
    </row>
    <row r="28" spans="2:8" x14ac:dyDescent="0.25">
      <c r="B28" s="1" t="s">
        <v>66</v>
      </c>
      <c r="C28" s="1" t="s">
        <v>5</v>
      </c>
      <c r="D28" s="7">
        <v>0.61</v>
      </c>
      <c r="E28" s="10">
        <v>0.55000000000000004</v>
      </c>
      <c r="F28" s="491">
        <v>1.55</v>
      </c>
      <c r="G28" s="14" t="s">
        <v>130</v>
      </c>
      <c r="H28" t="s">
        <v>149</v>
      </c>
    </row>
    <row r="29" spans="2:8" x14ac:dyDescent="0.25">
      <c r="B29" s="1" t="s">
        <v>67</v>
      </c>
      <c r="C29" s="1" t="s">
        <v>7</v>
      </c>
      <c r="D29" s="7">
        <v>1.07</v>
      </c>
      <c r="E29" s="9">
        <v>1</v>
      </c>
      <c r="F29" s="491"/>
      <c r="G29" s="14" t="s">
        <v>130</v>
      </c>
      <c r="H29" t="s">
        <v>149</v>
      </c>
    </row>
    <row r="30" spans="2:8" x14ac:dyDescent="0.25">
      <c r="B30" s="1" t="s">
        <v>68</v>
      </c>
      <c r="C30" s="1" t="s">
        <v>7</v>
      </c>
      <c r="D30" s="7">
        <v>1.54</v>
      </c>
      <c r="E30" s="10">
        <v>1.34</v>
      </c>
      <c r="F30" s="15">
        <v>1.34</v>
      </c>
      <c r="G30" s="14" t="s">
        <v>130</v>
      </c>
      <c r="H30" t="s">
        <v>149</v>
      </c>
    </row>
    <row r="31" spans="2:8" x14ac:dyDescent="0.25">
      <c r="B31" s="1" t="s">
        <v>69</v>
      </c>
      <c r="C31" s="1" t="s">
        <v>5</v>
      </c>
      <c r="D31" s="8">
        <v>1.7</v>
      </c>
      <c r="E31" s="13">
        <v>1.24</v>
      </c>
      <c r="F31" s="15">
        <v>1.24</v>
      </c>
      <c r="G31" s="14" t="s">
        <v>131</v>
      </c>
      <c r="H31" t="s">
        <v>150</v>
      </c>
    </row>
  </sheetData>
  <mergeCells count="7">
    <mergeCell ref="F28:F29"/>
    <mergeCell ref="F5:F7"/>
    <mergeCell ref="F8:F9"/>
    <mergeCell ref="F14:F18"/>
    <mergeCell ref="F19:F20"/>
    <mergeCell ref="F23:F24"/>
    <mergeCell ref="F25:F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8"/>
  <sheetViews>
    <sheetView topLeftCell="A19" workbookViewId="0">
      <selection activeCell="K42" sqref="K42"/>
    </sheetView>
  </sheetViews>
  <sheetFormatPr defaultRowHeight="15" x14ac:dyDescent="0.25"/>
  <cols>
    <col min="1" max="1" width="3.5703125" customWidth="1"/>
    <col min="2" max="2" width="24" customWidth="1"/>
    <col min="3" max="3" width="7.85546875" customWidth="1"/>
    <col min="4" max="4" width="10.7109375" customWidth="1"/>
    <col min="6" max="6" width="22.7109375" customWidth="1"/>
    <col min="7" max="7" width="12.28515625" customWidth="1"/>
    <col min="8" max="8" width="10.140625" customWidth="1"/>
    <col min="10" max="10" width="10.28515625" customWidth="1"/>
    <col min="12" max="12" width="12.7109375" customWidth="1"/>
  </cols>
  <sheetData>
    <row r="1" spans="1:14" x14ac:dyDescent="0.25">
      <c r="A1" t="s">
        <v>283</v>
      </c>
      <c r="B1" s="5"/>
      <c r="C1" s="5"/>
      <c r="D1" s="5"/>
      <c r="E1" s="5"/>
      <c r="F1" s="5"/>
    </row>
    <row r="2" spans="1:14" ht="30.6" customHeight="1" thickBot="1" x14ac:dyDescent="0.3">
      <c r="B2" s="38" t="s">
        <v>156</v>
      </c>
      <c r="C2" s="38" t="s">
        <v>1</v>
      </c>
      <c r="D2" s="38" t="s">
        <v>2</v>
      </c>
      <c r="E2" s="38" t="s">
        <v>3</v>
      </c>
      <c r="F2" s="38" t="s">
        <v>96</v>
      </c>
      <c r="G2" s="38" t="s">
        <v>158</v>
      </c>
      <c r="H2" s="38" t="s">
        <v>159</v>
      </c>
      <c r="I2" s="38" t="s">
        <v>160</v>
      </c>
      <c r="J2" s="38" t="s">
        <v>159</v>
      </c>
      <c r="K2" s="38" t="s">
        <v>160</v>
      </c>
      <c r="L2" s="38" t="s">
        <v>275</v>
      </c>
    </row>
    <row r="3" spans="1:14" x14ac:dyDescent="0.25">
      <c r="A3" s="128"/>
      <c r="B3" s="1" t="s">
        <v>4</v>
      </c>
      <c r="C3" s="1" t="s">
        <v>5</v>
      </c>
      <c r="D3" s="108">
        <v>9.1499999999999998E-2</v>
      </c>
      <c r="E3" s="109">
        <f>SUM(I3+K3)</f>
        <v>0.03</v>
      </c>
      <c r="F3" s="110" t="s">
        <v>97</v>
      </c>
      <c r="G3" s="111" t="s">
        <v>188</v>
      </c>
      <c r="H3" s="112" t="s">
        <v>164</v>
      </c>
      <c r="I3" s="175">
        <v>0.03</v>
      </c>
      <c r="J3" s="112"/>
      <c r="K3" s="113"/>
      <c r="L3" s="495">
        <v>0.72</v>
      </c>
      <c r="M3" s="159">
        <f>SUM(I3:I4)</f>
        <v>0.72</v>
      </c>
      <c r="N3" t="s">
        <v>189</v>
      </c>
    </row>
    <row r="4" spans="1:14" x14ac:dyDescent="0.25">
      <c r="A4" s="128"/>
      <c r="B4" s="1" t="s">
        <v>6</v>
      </c>
      <c r="C4" s="1" t="s">
        <v>7</v>
      </c>
      <c r="D4" s="108">
        <v>0.74370000000000003</v>
      </c>
      <c r="E4" s="109">
        <f t="shared" ref="E4:E90" si="0">SUM(I4+K4)</f>
        <v>0.69</v>
      </c>
      <c r="F4" s="110" t="s">
        <v>98</v>
      </c>
      <c r="G4" s="111" t="s">
        <v>188</v>
      </c>
      <c r="H4" s="114" t="s">
        <v>164</v>
      </c>
      <c r="I4" s="157">
        <v>0.69</v>
      </c>
      <c r="J4" s="114"/>
      <c r="K4" s="115"/>
      <c r="L4" s="496"/>
    </row>
    <row r="5" spans="1:14" x14ac:dyDescent="0.25">
      <c r="A5" s="128"/>
      <c r="B5" s="1" t="s">
        <v>8</v>
      </c>
      <c r="C5" s="1" t="s">
        <v>5</v>
      </c>
      <c r="D5" s="108">
        <v>0.39960000000000001</v>
      </c>
      <c r="E5" s="116">
        <f t="shared" si="0"/>
        <v>0.26</v>
      </c>
      <c r="F5" s="110" t="s">
        <v>98</v>
      </c>
      <c r="G5" s="111" t="s">
        <v>188</v>
      </c>
      <c r="H5" s="114" t="s">
        <v>190</v>
      </c>
      <c r="I5" s="158">
        <v>0.26</v>
      </c>
      <c r="J5" s="114"/>
      <c r="K5" s="115"/>
      <c r="L5" s="497">
        <v>0.96</v>
      </c>
      <c r="M5" s="159">
        <f>SUM(I5:I6)</f>
        <v>0.88</v>
      </c>
      <c r="N5" t="s">
        <v>191</v>
      </c>
    </row>
    <row r="6" spans="1:14" x14ac:dyDescent="0.25">
      <c r="A6" s="128"/>
      <c r="B6" s="1" t="s">
        <v>9</v>
      </c>
      <c r="C6" s="1" t="s">
        <v>5</v>
      </c>
      <c r="D6" s="108">
        <v>0.83</v>
      </c>
      <c r="E6" s="116">
        <f t="shared" si="0"/>
        <v>0.62</v>
      </c>
      <c r="F6" s="110" t="s">
        <v>98</v>
      </c>
      <c r="G6" s="111" t="s">
        <v>188</v>
      </c>
      <c r="H6" s="114" t="s">
        <v>190</v>
      </c>
      <c r="I6" s="157">
        <v>0.62</v>
      </c>
      <c r="J6" s="114"/>
      <c r="K6" s="115"/>
      <c r="L6" s="496"/>
    </row>
    <row r="7" spans="1:14" x14ac:dyDescent="0.25">
      <c r="A7" s="128"/>
      <c r="B7" s="1" t="s">
        <v>10</v>
      </c>
      <c r="C7" s="1" t="s">
        <v>5</v>
      </c>
      <c r="D7" s="108">
        <v>0.76</v>
      </c>
      <c r="E7" s="109">
        <f t="shared" si="0"/>
        <v>0.39</v>
      </c>
      <c r="F7" s="110" t="s">
        <v>99</v>
      </c>
      <c r="G7" s="111" t="s">
        <v>188</v>
      </c>
      <c r="H7" s="114" t="s">
        <v>192</v>
      </c>
      <c r="I7" s="157">
        <v>0.39</v>
      </c>
      <c r="J7" s="114"/>
      <c r="K7" s="115"/>
      <c r="L7" s="118">
        <v>0.39</v>
      </c>
      <c r="M7" s="159">
        <f>SUM(I7)</f>
        <v>0.39</v>
      </c>
      <c r="N7" t="s">
        <v>93</v>
      </c>
    </row>
    <row r="8" spans="1:14" x14ac:dyDescent="0.25">
      <c r="B8" s="1" t="s">
        <v>199</v>
      </c>
      <c r="C8" s="1" t="s">
        <v>7</v>
      </c>
      <c r="D8" s="47">
        <v>1.34</v>
      </c>
      <c r="E8" s="32">
        <f t="shared" si="0"/>
        <v>1.34</v>
      </c>
      <c r="F8" s="14" t="s">
        <v>100</v>
      </c>
      <c r="G8" s="45" t="s">
        <v>200</v>
      </c>
      <c r="H8" s="41" t="s">
        <v>167</v>
      </c>
      <c r="I8" s="157">
        <v>1.34</v>
      </c>
      <c r="J8" s="41"/>
      <c r="K8" s="42"/>
      <c r="L8" s="59">
        <v>1.1000000000000001</v>
      </c>
      <c r="M8" s="159">
        <f>SUM(I8)</f>
        <v>1.34</v>
      </c>
      <c r="N8" t="s">
        <v>201</v>
      </c>
    </row>
    <row r="9" spans="1:14" x14ac:dyDescent="0.25">
      <c r="B9" s="20" t="s">
        <v>70</v>
      </c>
      <c r="C9" s="20" t="s">
        <v>93</v>
      </c>
      <c r="D9" s="48">
        <v>0.15310000000000001</v>
      </c>
      <c r="E9" s="53">
        <f t="shared" si="0"/>
        <v>0.15</v>
      </c>
      <c r="F9" s="14" t="s">
        <v>101</v>
      </c>
      <c r="G9" s="45" t="s">
        <v>193</v>
      </c>
      <c r="H9" s="41" t="s">
        <v>194</v>
      </c>
      <c r="I9" s="157">
        <v>0.15</v>
      </c>
      <c r="J9" s="41"/>
      <c r="K9" s="42"/>
      <c r="L9" s="498">
        <v>1.19</v>
      </c>
      <c r="M9" s="163">
        <f>SUM(I9:I13)</f>
        <v>1.19</v>
      </c>
      <c r="N9" t="s">
        <v>195</v>
      </c>
    </row>
    <row r="10" spans="1:14" x14ac:dyDescent="0.25">
      <c r="B10" s="20" t="s">
        <v>71</v>
      </c>
      <c r="C10" s="20" t="s">
        <v>93</v>
      </c>
      <c r="D10" s="48">
        <v>0.15</v>
      </c>
      <c r="E10" s="53">
        <f t="shared" si="0"/>
        <v>0.15</v>
      </c>
      <c r="F10" s="14" t="s">
        <v>101</v>
      </c>
      <c r="G10" s="45" t="s">
        <v>193</v>
      </c>
      <c r="H10" s="41" t="s">
        <v>194</v>
      </c>
      <c r="I10" s="157">
        <v>0.15</v>
      </c>
      <c r="J10" s="41"/>
      <c r="K10" s="42"/>
      <c r="L10" s="499"/>
    </row>
    <row r="11" spans="1:14" x14ac:dyDescent="0.25">
      <c r="B11" s="20" t="s">
        <v>72</v>
      </c>
      <c r="C11" s="20" t="s">
        <v>93</v>
      </c>
      <c r="D11" s="48">
        <v>0.55000000000000004</v>
      </c>
      <c r="E11" s="53">
        <f t="shared" si="0"/>
        <v>0.55000000000000004</v>
      </c>
      <c r="F11" s="14" t="s">
        <v>101</v>
      </c>
      <c r="G11" s="45" t="s">
        <v>193</v>
      </c>
      <c r="H11" s="41" t="s">
        <v>194</v>
      </c>
      <c r="I11" s="157">
        <v>0.55000000000000004</v>
      </c>
      <c r="J11" s="41"/>
      <c r="K11" s="42"/>
      <c r="L11" s="499"/>
    </row>
    <row r="12" spans="1:14" x14ac:dyDescent="0.25">
      <c r="B12" s="20" t="s">
        <v>73</v>
      </c>
      <c r="C12" s="20" t="s">
        <v>93</v>
      </c>
      <c r="D12" s="48">
        <v>0.22</v>
      </c>
      <c r="E12" s="53">
        <f t="shared" si="0"/>
        <v>0.22</v>
      </c>
      <c r="F12" s="14" t="s">
        <v>101</v>
      </c>
      <c r="G12" s="45" t="s">
        <v>193</v>
      </c>
      <c r="H12" s="41" t="s">
        <v>194</v>
      </c>
      <c r="I12" s="157">
        <v>0.22</v>
      </c>
      <c r="J12" s="41"/>
      <c r="K12" s="42"/>
      <c r="L12" s="499"/>
    </row>
    <row r="13" spans="1:14" x14ac:dyDescent="0.25">
      <c r="B13" s="20" t="s">
        <v>74</v>
      </c>
      <c r="C13" s="20" t="s">
        <v>93</v>
      </c>
      <c r="D13" s="48">
        <v>0.12</v>
      </c>
      <c r="E13" s="53">
        <f t="shared" si="0"/>
        <v>0.12</v>
      </c>
      <c r="F13" s="14" t="s">
        <v>101</v>
      </c>
      <c r="G13" s="45" t="s">
        <v>193</v>
      </c>
      <c r="H13" s="41" t="s">
        <v>194</v>
      </c>
      <c r="I13" s="157">
        <v>0.12</v>
      </c>
      <c r="J13" s="41"/>
      <c r="K13" s="42"/>
      <c r="L13" s="500"/>
    </row>
    <row r="14" spans="1:14" x14ac:dyDescent="0.25">
      <c r="B14" s="20" t="s">
        <v>196</v>
      </c>
      <c r="C14" s="20" t="s">
        <v>94</v>
      </c>
      <c r="D14" s="48">
        <v>3.29</v>
      </c>
      <c r="E14" s="32">
        <f t="shared" si="0"/>
        <v>1</v>
      </c>
      <c r="F14" s="14" t="s">
        <v>102</v>
      </c>
      <c r="G14" s="45" t="s">
        <v>193</v>
      </c>
      <c r="H14" s="41" t="s">
        <v>197</v>
      </c>
      <c r="I14" s="158">
        <v>1</v>
      </c>
      <c r="J14" s="41"/>
      <c r="K14" s="42"/>
      <c r="L14" s="62">
        <v>1</v>
      </c>
      <c r="M14" s="160">
        <v>1</v>
      </c>
      <c r="N14" t="s">
        <v>198</v>
      </c>
    </row>
    <row r="15" spans="1:14" x14ac:dyDescent="0.25">
      <c r="B15" s="140" t="s">
        <v>303</v>
      </c>
      <c r="C15" s="20" t="s">
        <v>15</v>
      </c>
      <c r="D15" s="139">
        <v>1.33</v>
      </c>
      <c r="E15" s="169">
        <f t="shared" si="0"/>
        <v>1.27</v>
      </c>
      <c r="F15" s="129" t="s">
        <v>353</v>
      </c>
      <c r="G15" s="45" t="s">
        <v>193</v>
      </c>
      <c r="H15" s="41" t="s">
        <v>354</v>
      </c>
      <c r="I15" s="158">
        <v>1.27</v>
      </c>
      <c r="J15" s="41"/>
      <c r="K15" s="42"/>
      <c r="L15" s="62">
        <v>1.27</v>
      </c>
      <c r="M15" s="160">
        <v>1.27</v>
      </c>
      <c r="N15" t="s">
        <v>355</v>
      </c>
    </row>
    <row r="16" spans="1:14" x14ac:dyDescent="0.25">
      <c r="A16" s="127"/>
      <c r="B16" s="2" t="s">
        <v>12</v>
      </c>
      <c r="C16" s="2" t="s">
        <v>7</v>
      </c>
      <c r="D16" s="119">
        <v>1.88</v>
      </c>
      <c r="E16" s="109">
        <f t="shared" si="0"/>
        <v>1.73</v>
      </c>
      <c r="F16" s="110" t="s">
        <v>103</v>
      </c>
      <c r="G16" s="111" t="s">
        <v>200</v>
      </c>
      <c r="H16" s="114" t="s">
        <v>206</v>
      </c>
      <c r="I16" s="157">
        <v>1.73</v>
      </c>
      <c r="J16" s="114"/>
      <c r="K16" s="115"/>
      <c r="L16" s="118">
        <v>1.42</v>
      </c>
      <c r="M16" s="159">
        <f>SUM(I16)</f>
        <v>1.73</v>
      </c>
      <c r="N16" t="s">
        <v>209</v>
      </c>
    </row>
    <row r="17" spans="1:14" x14ac:dyDescent="0.25">
      <c r="A17" s="127"/>
      <c r="B17" s="2" t="s">
        <v>13</v>
      </c>
      <c r="C17" s="2" t="s">
        <v>7</v>
      </c>
      <c r="D17" s="119">
        <v>7.24</v>
      </c>
      <c r="E17" s="109">
        <f t="shared" si="0"/>
        <v>6.81</v>
      </c>
      <c r="F17" s="110" t="s">
        <v>104</v>
      </c>
      <c r="G17" s="111" t="s">
        <v>200</v>
      </c>
      <c r="H17" s="114" t="s">
        <v>207</v>
      </c>
      <c r="I17" s="157">
        <v>6.22</v>
      </c>
      <c r="J17" s="114" t="s">
        <v>208</v>
      </c>
      <c r="K17" s="157">
        <v>0.59</v>
      </c>
      <c r="L17" s="502">
        <v>6.1</v>
      </c>
      <c r="M17" s="160">
        <f>SUM(I17+I18+K17)</f>
        <v>7.21</v>
      </c>
      <c r="N17" t="s">
        <v>204</v>
      </c>
    </row>
    <row r="18" spans="1:14" x14ac:dyDescent="0.25">
      <c r="A18" s="127"/>
      <c r="B18" s="2" t="s">
        <v>205</v>
      </c>
      <c r="C18" s="2" t="s">
        <v>15</v>
      </c>
      <c r="D18" s="119">
        <v>0.49</v>
      </c>
      <c r="E18" s="109">
        <f t="shared" si="0"/>
        <v>0.4</v>
      </c>
      <c r="F18" s="110" t="s">
        <v>104</v>
      </c>
      <c r="G18" s="111" t="s">
        <v>200</v>
      </c>
      <c r="H18" s="114" t="s">
        <v>207</v>
      </c>
      <c r="I18" s="158">
        <v>0.4</v>
      </c>
      <c r="J18" s="114"/>
      <c r="K18" s="115"/>
      <c r="L18" s="503"/>
    </row>
    <row r="19" spans="1:14" x14ac:dyDescent="0.25">
      <c r="A19" s="127"/>
      <c r="B19" s="3" t="s">
        <v>16</v>
      </c>
      <c r="C19" s="3" t="s">
        <v>15</v>
      </c>
      <c r="D19" s="119">
        <v>3.68</v>
      </c>
      <c r="E19" s="116">
        <f t="shared" si="0"/>
        <v>2.04</v>
      </c>
      <c r="F19" s="110" t="s">
        <v>105</v>
      </c>
      <c r="G19" s="111" t="s">
        <v>200</v>
      </c>
      <c r="H19" s="114" t="s">
        <v>210</v>
      </c>
      <c r="I19" s="157">
        <v>2.04</v>
      </c>
      <c r="J19" s="114"/>
      <c r="K19" s="115"/>
      <c r="L19" s="118">
        <v>1.68</v>
      </c>
      <c r="M19" s="159">
        <f>SUM(I19)</f>
        <v>2.04</v>
      </c>
      <c r="N19" t="s">
        <v>211</v>
      </c>
    </row>
    <row r="20" spans="1:14" x14ac:dyDescent="0.25">
      <c r="A20" s="127"/>
      <c r="B20" s="141" t="s">
        <v>304</v>
      </c>
      <c r="C20" s="3" t="s">
        <v>7</v>
      </c>
      <c r="D20" s="142">
        <v>2.12</v>
      </c>
      <c r="E20" s="161">
        <v>2.12</v>
      </c>
      <c r="F20" s="132" t="s">
        <v>305</v>
      </c>
      <c r="G20" s="111" t="s">
        <v>193</v>
      </c>
      <c r="H20" s="114" t="s">
        <v>341</v>
      </c>
      <c r="I20" s="157">
        <v>2.12</v>
      </c>
      <c r="J20" s="114"/>
      <c r="K20" s="115"/>
      <c r="L20" s="130">
        <v>2.12</v>
      </c>
      <c r="M20" s="159">
        <v>2.12</v>
      </c>
      <c r="N20" t="s">
        <v>342</v>
      </c>
    </row>
    <row r="21" spans="1:14" x14ac:dyDescent="0.25">
      <c r="A21" s="133"/>
      <c r="B21" s="141" t="s">
        <v>306</v>
      </c>
      <c r="C21" s="131" t="s">
        <v>5</v>
      </c>
      <c r="D21" s="138">
        <v>0.97</v>
      </c>
      <c r="E21" s="172">
        <f>I21</f>
        <v>0.9</v>
      </c>
      <c r="F21" s="134" t="s">
        <v>310</v>
      </c>
      <c r="G21" s="135" t="s">
        <v>193</v>
      </c>
      <c r="H21" s="136" t="s">
        <v>343</v>
      </c>
      <c r="I21" s="158">
        <v>0.9</v>
      </c>
      <c r="J21" s="136"/>
      <c r="K21" s="137"/>
      <c r="L21" s="508">
        <v>1.26</v>
      </c>
      <c r="M21" s="159">
        <f>SUM(I21:I24)</f>
        <v>1.2600000000000002</v>
      </c>
      <c r="N21" t="s">
        <v>344</v>
      </c>
    </row>
    <row r="22" spans="1:14" x14ac:dyDescent="0.25">
      <c r="A22" s="133"/>
      <c r="B22" s="141" t="s">
        <v>307</v>
      </c>
      <c r="C22" s="131" t="s">
        <v>5</v>
      </c>
      <c r="D22" s="138">
        <v>0.32</v>
      </c>
      <c r="E22" s="172">
        <f t="shared" ref="E22:E24" si="1">I22</f>
        <v>0.23</v>
      </c>
      <c r="F22" s="134" t="s">
        <v>310</v>
      </c>
      <c r="G22" s="135" t="s">
        <v>193</v>
      </c>
      <c r="H22" s="136" t="s">
        <v>343</v>
      </c>
      <c r="I22" s="157">
        <v>0.23</v>
      </c>
      <c r="J22" s="136"/>
      <c r="K22" s="137"/>
      <c r="L22" s="509"/>
    </row>
    <row r="23" spans="1:14" x14ac:dyDescent="0.25">
      <c r="A23" s="133"/>
      <c r="B23" s="141" t="s">
        <v>308</v>
      </c>
      <c r="C23" s="131" t="s">
        <v>5</v>
      </c>
      <c r="D23" s="138">
        <v>0.08</v>
      </c>
      <c r="E23" s="172">
        <f t="shared" si="1"/>
        <v>0.08</v>
      </c>
      <c r="F23" s="134" t="s">
        <v>310</v>
      </c>
      <c r="G23" s="135" t="s">
        <v>193</v>
      </c>
      <c r="H23" s="136" t="s">
        <v>343</v>
      </c>
      <c r="I23" s="157">
        <v>0.08</v>
      </c>
      <c r="J23" s="136"/>
      <c r="K23" s="137"/>
      <c r="L23" s="509"/>
    </row>
    <row r="24" spans="1:14" x14ac:dyDescent="0.25">
      <c r="A24" s="133"/>
      <c r="B24" s="141" t="s">
        <v>309</v>
      </c>
      <c r="C24" s="131" t="s">
        <v>15</v>
      </c>
      <c r="D24" s="138">
        <v>0.05</v>
      </c>
      <c r="E24" s="172">
        <f t="shared" si="1"/>
        <v>0.05</v>
      </c>
      <c r="F24" s="134" t="s">
        <v>311</v>
      </c>
      <c r="G24" s="135" t="s">
        <v>193</v>
      </c>
      <c r="H24" s="136" t="s">
        <v>343</v>
      </c>
      <c r="I24" s="157">
        <v>0.05</v>
      </c>
      <c r="J24" s="136"/>
      <c r="K24" s="137"/>
      <c r="L24" s="510"/>
    </row>
    <row r="25" spans="1:14" x14ac:dyDescent="0.25">
      <c r="B25" s="1" t="s">
        <v>18</v>
      </c>
      <c r="C25" s="1" t="s">
        <v>5</v>
      </c>
      <c r="D25" s="47">
        <v>1.07</v>
      </c>
      <c r="E25" s="53">
        <f t="shared" si="0"/>
        <v>0.98</v>
      </c>
      <c r="F25" s="14" t="s">
        <v>107</v>
      </c>
      <c r="G25" s="45" t="s">
        <v>200</v>
      </c>
      <c r="H25" s="41" t="s">
        <v>165</v>
      </c>
      <c r="I25" s="157">
        <v>0.98</v>
      </c>
      <c r="J25" s="41"/>
      <c r="K25" s="42"/>
      <c r="L25" s="498">
        <v>1.51</v>
      </c>
      <c r="M25" s="159">
        <f>SUM(I25:I26)</f>
        <v>1.83</v>
      </c>
      <c r="N25" t="s">
        <v>214</v>
      </c>
    </row>
    <row r="26" spans="1:14" x14ac:dyDescent="0.25">
      <c r="B26" s="1" t="s">
        <v>19</v>
      </c>
      <c r="C26" s="1" t="s">
        <v>7</v>
      </c>
      <c r="D26" s="47">
        <v>0.96</v>
      </c>
      <c r="E26" s="53">
        <f t="shared" si="0"/>
        <v>0.85</v>
      </c>
      <c r="F26" s="14" t="s">
        <v>107</v>
      </c>
      <c r="G26" s="45" t="s">
        <v>200</v>
      </c>
      <c r="H26" s="41" t="s">
        <v>165</v>
      </c>
      <c r="I26" s="157">
        <v>0.85</v>
      </c>
      <c r="J26" s="41"/>
      <c r="K26" s="42"/>
      <c r="L26" s="500"/>
    </row>
    <row r="27" spans="1:14" x14ac:dyDescent="0.25">
      <c r="B27" s="20" t="s">
        <v>76</v>
      </c>
      <c r="C27" s="20" t="s">
        <v>15</v>
      </c>
      <c r="D27" s="48">
        <v>0.38</v>
      </c>
      <c r="E27" s="32">
        <f t="shared" si="0"/>
        <v>0.43</v>
      </c>
      <c r="F27" s="14" t="s">
        <v>107</v>
      </c>
      <c r="G27" s="45" t="s">
        <v>200</v>
      </c>
      <c r="H27" s="41" t="s">
        <v>212</v>
      </c>
      <c r="I27" s="157">
        <v>0.43</v>
      </c>
      <c r="J27" s="41"/>
      <c r="K27" s="42"/>
      <c r="L27" s="498">
        <v>0.71</v>
      </c>
      <c r="M27" s="159">
        <f>SUM(I27:I28)</f>
        <v>0.71</v>
      </c>
      <c r="N27" t="s">
        <v>213</v>
      </c>
    </row>
    <row r="28" spans="1:14" x14ac:dyDescent="0.25">
      <c r="B28" s="20" t="s">
        <v>77</v>
      </c>
      <c r="C28" s="20" t="s">
        <v>15</v>
      </c>
      <c r="D28" s="48">
        <v>0.28000000000000003</v>
      </c>
      <c r="E28" s="32">
        <f t="shared" si="0"/>
        <v>0.28000000000000003</v>
      </c>
      <c r="F28" s="14" t="s">
        <v>107</v>
      </c>
      <c r="G28" s="45" t="s">
        <v>200</v>
      </c>
      <c r="H28" s="41" t="s">
        <v>212</v>
      </c>
      <c r="I28" s="157">
        <v>0.28000000000000003</v>
      </c>
      <c r="J28" s="41"/>
      <c r="K28" s="42"/>
      <c r="L28" s="500"/>
    </row>
    <row r="29" spans="1:14" x14ac:dyDescent="0.25">
      <c r="B29" s="20" t="s">
        <v>78</v>
      </c>
      <c r="C29" s="20" t="s">
        <v>94</v>
      </c>
      <c r="D29" s="48">
        <v>0.30180000000000001</v>
      </c>
      <c r="E29" s="53">
        <f t="shared" si="0"/>
        <v>0.28999999999999998</v>
      </c>
      <c r="F29" s="14" t="s">
        <v>109</v>
      </c>
      <c r="G29" s="56" t="s">
        <v>161</v>
      </c>
      <c r="H29" s="52" t="s">
        <v>217</v>
      </c>
      <c r="I29" s="156">
        <v>0.28999999999999998</v>
      </c>
      <c r="J29" s="41"/>
      <c r="K29" s="42"/>
      <c r="L29" s="498">
        <v>0.86</v>
      </c>
      <c r="M29" s="159">
        <f>SUM(I29:I31)</f>
        <v>1.04</v>
      </c>
      <c r="N29" s="55" t="s">
        <v>218</v>
      </c>
    </row>
    <row r="30" spans="1:14" x14ac:dyDescent="0.25">
      <c r="B30" s="20" t="s">
        <v>153</v>
      </c>
      <c r="C30" s="20" t="s">
        <v>5</v>
      </c>
      <c r="D30" s="48">
        <v>0.20760000000000001</v>
      </c>
      <c r="E30" s="53">
        <f t="shared" si="0"/>
        <v>0.19</v>
      </c>
      <c r="F30" s="14" t="s">
        <v>109</v>
      </c>
      <c r="G30" s="56" t="s">
        <v>161</v>
      </c>
      <c r="H30" s="52" t="s">
        <v>217</v>
      </c>
      <c r="I30" s="156">
        <v>0.19</v>
      </c>
      <c r="J30" s="41"/>
      <c r="K30" s="42"/>
      <c r="L30" s="499"/>
    </row>
    <row r="31" spans="1:14" x14ac:dyDescent="0.25">
      <c r="B31" s="20" t="s">
        <v>154</v>
      </c>
      <c r="C31" s="20" t="s">
        <v>5</v>
      </c>
      <c r="D31" s="48">
        <v>0.60919999999999996</v>
      </c>
      <c r="E31" s="53">
        <f t="shared" si="0"/>
        <v>0.56000000000000005</v>
      </c>
      <c r="F31" s="14" t="s">
        <v>109</v>
      </c>
      <c r="G31" s="56" t="s">
        <v>161</v>
      </c>
      <c r="H31" s="52" t="s">
        <v>217</v>
      </c>
      <c r="I31" s="156">
        <v>0.56000000000000005</v>
      </c>
      <c r="J31" s="41"/>
      <c r="K31" s="42"/>
      <c r="L31" s="500"/>
    </row>
    <row r="32" spans="1:14" x14ac:dyDescent="0.25">
      <c r="B32" s="20" t="s">
        <v>79</v>
      </c>
      <c r="C32" s="20" t="s">
        <v>15</v>
      </c>
      <c r="D32" s="48">
        <v>0.57769999999999999</v>
      </c>
      <c r="E32" s="32">
        <f t="shared" si="0"/>
        <v>0.56000000000000005</v>
      </c>
      <c r="F32" s="14" t="s">
        <v>109</v>
      </c>
      <c r="G32" s="45" t="s">
        <v>169</v>
      </c>
      <c r="H32" s="41" t="s">
        <v>215</v>
      </c>
      <c r="I32" s="157">
        <v>0.56000000000000005</v>
      </c>
      <c r="J32" s="41"/>
      <c r="K32" s="42"/>
      <c r="L32" s="498">
        <v>0.86</v>
      </c>
      <c r="M32" s="159">
        <f>SUM(I32:I33)</f>
        <v>0.8600000000000001</v>
      </c>
      <c r="N32" t="s">
        <v>216</v>
      </c>
    </row>
    <row r="33" spans="1:15" x14ac:dyDescent="0.25">
      <c r="B33" s="20" t="s">
        <v>152</v>
      </c>
      <c r="C33" s="20" t="s">
        <v>7</v>
      </c>
      <c r="D33" s="48">
        <v>0.30580000000000002</v>
      </c>
      <c r="E33" s="32">
        <f t="shared" si="0"/>
        <v>0.3</v>
      </c>
      <c r="F33" s="14" t="s">
        <v>109</v>
      </c>
      <c r="G33" s="45" t="s">
        <v>169</v>
      </c>
      <c r="H33" s="41" t="s">
        <v>215</v>
      </c>
      <c r="I33" s="158">
        <v>0.3</v>
      </c>
      <c r="J33" s="41"/>
      <c r="K33" s="42"/>
      <c r="L33" s="500"/>
    </row>
    <row r="34" spans="1:15" x14ac:dyDescent="0.25">
      <c r="B34" s="1" t="s">
        <v>20</v>
      </c>
      <c r="C34" s="1" t="s">
        <v>7</v>
      </c>
      <c r="D34" s="47">
        <v>1.1200000000000001</v>
      </c>
      <c r="E34" s="53">
        <f t="shared" si="0"/>
        <v>1.1200000000000001</v>
      </c>
      <c r="F34" s="14" t="s">
        <v>108</v>
      </c>
      <c r="G34" s="56" t="s">
        <v>161</v>
      </c>
      <c r="H34" s="52" t="s">
        <v>219</v>
      </c>
      <c r="I34" s="156">
        <v>1.1200000000000001</v>
      </c>
      <c r="J34" s="41"/>
      <c r="K34" s="42"/>
      <c r="L34" s="498">
        <v>2.0299999999999998</v>
      </c>
      <c r="M34" s="159">
        <f>SUM(I34:I36)</f>
        <v>2.4700000000000002</v>
      </c>
      <c r="N34" t="s">
        <v>220</v>
      </c>
    </row>
    <row r="35" spans="1:15" x14ac:dyDescent="0.25">
      <c r="B35" s="1" t="s">
        <v>21</v>
      </c>
      <c r="C35" s="1" t="s">
        <v>15</v>
      </c>
      <c r="D35" s="47">
        <v>0.64</v>
      </c>
      <c r="E35" s="53">
        <f t="shared" si="0"/>
        <v>0.64</v>
      </c>
      <c r="F35" s="14" t="s">
        <v>108</v>
      </c>
      <c r="G35" s="56" t="s">
        <v>161</v>
      </c>
      <c r="H35" s="52" t="s">
        <v>219</v>
      </c>
      <c r="I35" s="156">
        <v>0.64</v>
      </c>
      <c r="J35" s="41"/>
      <c r="K35" s="42"/>
      <c r="L35" s="499"/>
    </row>
    <row r="36" spans="1:15" x14ac:dyDescent="0.25">
      <c r="B36" s="1" t="s">
        <v>22</v>
      </c>
      <c r="C36" s="1" t="s">
        <v>15</v>
      </c>
      <c r="D36" s="47">
        <v>0.73</v>
      </c>
      <c r="E36" s="53">
        <f t="shared" si="0"/>
        <v>0.71</v>
      </c>
      <c r="F36" s="14" t="s">
        <v>108</v>
      </c>
      <c r="G36" s="56" t="s">
        <v>161</v>
      </c>
      <c r="H36" s="52" t="s">
        <v>219</v>
      </c>
      <c r="I36" s="156">
        <v>0.71</v>
      </c>
      <c r="J36" s="41"/>
      <c r="K36" s="42"/>
      <c r="L36" s="500"/>
    </row>
    <row r="37" spans="1:15" x14ac:dyDescent="0.25">
      <c r="B37" s="146" t="s">
        <v>312</v>
      </c>
      <c r="C37" s="144" t="s">
        <v>5</v>
      </c>
      <c r="D37" s="145">
        <v>4.0599999999999996</v>
      </c>
      <c r="E37" s="169">
        <f t="shared" si="0"/>
        <v>2.81</v>
      </c>
      <c r="F37" s="129" t="s">
        <v>315</v>
      </c>
      <c r="G37" s="147" t="s">
        <v>193</v>
      </c>
      <c r="H37" s="165" t="s">
        <v>345</v>
      </c>
      <c r="I37" s="166">
        <v>2.81</v>
      </c>
      <c r="J37" s="41"/>
      <c r="K37" s="42"/>
      <c r="L37" s="498">
        <v>3.69</v>
      </c>
      <c r="M37" s="159">
        <f>SUM(I37:I39)</f>
        <v>3.69</v>
      </c>
      <c r="N37" t="s">
        <v>346</v>
      </c>
    </row>
    <row r="38" spans="1:15" x14ac:dyDescent="0.25">
      <c r="B38" s="146" t="s">
        <v>313</v>
      </c>
      <c r="C38" s="144" t="s">
        <v>7</v>
      </c>
      <c r="D38" s="145">
        <v>0.75</v>
      </c>
      <c r="E38" s="169">
        <f t="shared" si="0"/>
        <v>0.7</v>
      </c>
      <c r="F38" s="129" t="s">
        <v>315</v>
      </c>
      <c r="G38" s="147" t="s">
        <v>193</v>
      </c>
      <c r="H38" s="165" t="s">
        <v>345</v>
      </c>
      <c r="I38" s="167">
        <v>0.7</v>
      </c>
      <c r="J38" s="41"/>
      <c r="K38" s="42"/>
      <c r="L38" s="499"/>
    </row>
    <row r="39" spans="1:15" ht="15" customHeight="1" x14ac:dyDescent="0.25">
      <c r="B39" s="146" t="s">
        <v>314</v>
      </c>
      <c r="C39" s="144" t="s">
        <v>7</v>
      </c>
      <c r="D39" s="145">
        <v>0.21</v>
      </c>
      <c r="E39" s="169">
        <f t="shared" ref="E39" si="2">SUM(I39+K39)</f>
        <v>0.18</v>
      </c>
      <c r="F39" s="129" t="s">
        <v>315</v>
      </c>
      <c r="G39" s="147" t="s">
        <v>193</v>
      </c>
      <c r="H39" s="165" t="s">
        <v>345</v>
      </c>
      <c r="I39" s="166">
        <v>0.18</v>
      </c>
      <c r="J39" s="41"/>
      <c r="K39" s="42"/>
      <c r="L39" s="500"/>
    </row>
    <row r="40" spans="1:15" ht="15" customHeight="1" x14ac:dyDescent="0.25">
      <c r="B40" s="146" t="s">
        <v>359</v>
      </c>
      <c r="C40" s="144" t="s">
        <v>5</v>
      </c>
      <c r="D40" s="145">
        <v>0.94</v>
      </c>
      <c r="E40" s="152">
        <f>I40</f>
        <v>0.88</v>
      </c>
      <c r="F40" s="129" t="s">
        <v>361</v>
      </c>
      <c r="G40" s="147" t="s">
        <v>193</v>
      </c>
      <c r="H40" s="165" t="s">
        <v>362</v>
      </c>
      <c r="I40" s="167">
        <v>0.88</v>
      </c>
      <c r="J40" s="41"/>
      <c r="K40" s="42"/>
      <c r="L40" s="498"/>
      <c r="M40" s="160">
        <f>SUM(I40:I41)</f>
        <v>1.42</v>
      </c>
      <c r="N40" t="s">
        <v>363</v>
      </c>
    </row>
    <row r="41" spans="1:15" ht="15" customHeight="1" x14ac:dyDescent="0.25">
      <c r="B41" s="146" t="s">
        <v>360</v>
      </c>
      <c r="C41" s="144" t="s">
        <v>5</v>
      </c>
      <c r="D41" s="145">
        <v>0.61</v>
      </c>
      <c r="E41" s="152">
        <f t="shared" si="0"/>
        <v>0.54</v>
      </c>
      <c r="F41" s="129" t="s">
        <v>361</v>
      </c>
      <c r="G41" s="147" t="s">
        <v>193</v>
      </c>
      <c r="H41" s="165" t="s">
        <v>362</v>
      </c>
      <c r="I41" s="166">
        <v>0.54</v>
      </c>
      <c r="J41" s="41"/>
      <c r="K41" s="42"/>
      <c r="L41" s="500"/>
    </row>
    <row r="42" spans="1:15" x14ac:dyDescent="0.25">
      <c r="A42" s="127"/>
      <c r="B42" s="20" t="s">
        <v>225</v>
      </c>
      <c r="C42" s="20" t="s">
        <v>93</v>
      </c>
      <c r="D42" s="120">
        <v>0.89</v>
      </c>
      <c r="E42" s="116">
        <f t="shared" si="0"/>
        <v>0.53</v>
      </c>
      <c r="F42" s="121" t="s">
        <v>111</v>
      </c>
      <c r="G42" s="111" t="s">
        <v>193</v>
      </c>
      <c r="H42" s="114" t="s">
        <v>226</v>
      </c>
      <c r="I42" s="157">
        <v>0.27</v>
      </c>
      <c r="J42" s="114" t="s">
        <v>221</v>
      </c>
      <c r="K42" s="157">
        <v>0.26</v>
      </c>
      <c r="L42" s="118">
        <v>0.53</v>
      </c>
      <c r="M42" s="159">
        <f>SUM(I42)</f>
        <v>0.27</v>
      </c>
      <c r="N42" t="s">
        <v>227</v>
      </c>
      <c r="O42">
        <v>0.26</v>
      </c>
    </row>
    <row r="43" spans="1:15" x14ac:dyDescent="0.25">
      <c r="A43" s="127"/>
      <c r="B43" s="20" t="s">
        <v>222</v>
      </c>
      <c r="C43" s="20" t="s">
        <v>95</v>
      </c>
      <c r="D43" s="120">
        <v>0.41</v>
      </c>
      <c r="E43" s="109">
        <f t="shared" si="0"/>
        <v>0.41</v>
      </c>
      <c r="F43" s="121" t="s">
        <v>111</v>
      </c>
      <c r="G43" s="111" t="s">
        <v>193</v>
      </c>
      <c r="H43" s="114" t="s">
        <v>224</v>
      </c>
      <c r="I43" s="157">
        <v>0.41</v>
      </c>
      <c r="J43" s="114"/>
      <c r="K43" s="115"/>
      <c r="L43" s="497">
        <v>0.68</v>
      </c>
      <c r="M43" s="159">
        <f>SUM(I43:I44)</f>
        <v>0.67999999999999994</v>
      </c>
      <c r="N43" t="s">
        <v>223</v>
      </c>
    </row>
    <row r="44" spans="1:15" x14ac:dyDescent="0.25">
      <c r="A44" s="127"/>
      <c r="B44" s="20" t="s">
        <v>84</v>
      </c>
      <c r="C44" s="20" t="s">
        <v>93</v>
      </c>
      <c r="D44" s="120">
        <v>0.4</v>
      </c>
      <c r="E44" s="109">
        <f t="shared" si="0"/>
        <v>0.27</v>
      </c>
      <c r="F44" s="121" t="s">
        <v>111</v>
      </c>
      <c r="G44" s="111" t="s">
        <v>193</v>
      </c>
      <c r="H44" s="114" t="s">
        <v>224</v>
      </c>
      <c r="I44" s="157">
        <v>0.27</v>
      </c>
      <c r="J44" s="114"/>
      <c r="K44" s="115"/>
      <c r="L44" s="496"/>
    </row>
    <row r="45" spans="1:15" x14ac:dyDescent="0.25">
      <c r="A45" s="127"/>
      <c r="B45" s="20" t="s">
        <v>83</v>
      </c>
      <c r="C45" s="20" t="s">
        <v>95</v>
      </c>
      <c r="D45" s="120">
        <v>0.97</v>
      </c>
      <c r="E45" s="116">
        <f t="shared" si="0"/>
        <v>0.89</v>
      </c>
      <c r="F45" s="121" t="s">
        <v>111</v>
      </c>
      <c r="G45" s="111" t="s">
        <v>193</v>
      </c>
      <c r="H45" s="114" t="s">
        <v>221</v>
      </c>
      <c r="I45" s="157">
        <v>0.89</v>
      </c>
      <c r="J45" s="114"/>
      <c r="K45" s="115"/>
      <c r="L45" s="118">
        <v>1.1499999999999999</v>
      </c>
      <c r="M45" s="159">
        <v>1.1499999999999999</v>
      </c>
      <c r="N45" t="s">
        <v>228</v>
      </c>
    </row>
    <row r="46" spans="1:15" x14ac:dyDescent="0.25">
      <c r="A46" s="127"/>
      <c r="B46" s="140" t="s">
        <v>316</v>
      </c>
      <c r="C46" s="148" t="s">
        <v>15</v>
      </c>
      <c r="D46" s="149">
        <v>0.04</v>
      </c>
      <c r="E46" s="168">
        <f>I46</f>
        <v>0.04</v>
      </c>
      <c r="F46" s="151" t="s">
        <v>323</v>
      </c>
      <c r="G46" s="154" t="s">
        <v>193</v>
      </c>
      <c r="H46" s="114" t="s">
        <v>351</v>
      </c>
      <c r="I46" s="157">
        <v>0.04</v>
      </c>
      <c r="J46" s="114"/>
      <c r="K46" s="115"/>
      <c r="L46" s="502">
        <v>1.9</v>
      </c>
      <c r="M46" s="160">
        <f>SUM(I46:I52)</f>
        <v>1.9</v>
      </c>
      <c r="N46" t="s">
        <v>352</v>
      </c>
    </row>
    <row r="47" spans="1:15" x14ac:dyDescent="0.25">
      <c r="A47" s="127"/>
      <c r="B47" s="140" t="s">
        <v>317</v>
      </c>
      <c r="C47" s="148" t="s">
        <v>15</v>
      </c>
      <c r="D47" s="149">
        <v>0.26</v>
      </c>
      <c r="E47" s="168">
        <f t="shared" ref="E47:E52" si="3">I47</f>
        <v>0.26</v>
      </c>
      <c r="F47" s="151" t="s">
        <v>323</v>
      </c>
      <c r="G47" s="154" t="s">
        <v>193</v>
      </c>
      <c r="H47" s="114" t="s">
        <v>351</v>
      </c>
      <c r="I47" s="157">
        <v>0.26</v>
      </c>
      <c r="J47" s="114"/>
      <c r="K47" s="115"/>
      <c r="L47" s="511"/>
    </row>
    <row r="48" spans="1:15" x14ac:dyDescent="0.25">
      <c r="A48" s="127"/>
      <c r="B48" s="140" t="s">
        <v>318</v>
      </c>
      <c r="C48" s="148" t="s">
        <v>15</v>
      </c>
      <c r="D48" s="149">
        <v>0.44</v>
      </c>
      <c r="E48" s="168">
        <f t="shared" si="3"/>
        <v>0.34</v>
      </c>
      <c r="F48" s="151" t="s">
        <v>323</v>
      </c>
      <c r="G48" s="154" t="s">
        <v>193</v>
      </c>
      <c r="H48" s="114" t="s">
        <v>351</v>
      </c>
      <c r="I48" s="157">
        <v>0.34</v>
      </c>
      <c r="J48" s="114"/>
      <c r="K48" s="115"/>
      <c r="L48" s="511"/>
    </row>
    <row r="49" spans="1:14" x14ac:dyDescent="0.25">
      <c r="A49" s="127"/>
      <c r="B49" s="140" t="s">
        <v>319</v>
      </c>
      <c r="C49" s="148" t="s">
        <v>7</v>
      </c>
      <c r="D49" s="149">
        <v>0.21</v>
      </c>
      <c r="E49" s="168">
        <f t="shared" si="3"/>
        <v>0.15</v>
      </c>
      <c r="F49" s="151" t="s">
        <v>323</v>
      </c>
      <c r="G49" s="154" t="s">
        <v>193</v>
      </c>
      <c r="H49" s="114" t="s">
        <v>351</v>
      </c>
      <c r="I49" s="157">
        <v>0.15</v>
      </c>
      <c r="J49" s="114"/>
      <c r="K49" s="115"/>
      <c r="L49" s="511"/>
    </row>
    <row r="50" spans="1:14" x14ac:dyDescent="0.25">
      <c r="A50" s="127"/>
      <c r="B50" s="140" t="s">
        <v>320</v>
      </c>
      <c r="C50" s="148" t="s">
        <v>7</v>
      </c>
      <c r="D50" s="149">
        <v>0.82</v>
      </c>
      <c r="E50" s="168">
        <f t="shared" si="3"/>
        <v>0.7</v>
      </c>
      <c r="F50" s="151" t="s">
        <v>323</v>
      </c>
      <c r="G50" s="154" t="s">
        <v>193</v>
      </c>
      <c r="H50" s="114" t="s">
        <v>351</v>
      </c>
      <c r="I50" s="158">
        <v>0.7</v>
      </c>
      <c r="J50" s="114"/>
      <c r="K50" s="115"/>
      <c r="L50" s="511"/>
    </row>
    <row r="51" spans="1:14" x14ac:dyDescent="0.25">
      <c r="A51" s="127"/>
      <c r="B51" s="140" t="s">
        <v>321</v>
      </c>
      <c r="C51" s="148" t="s">
        <v>15</v>
      </c>
      <c r="D51" s="149">
        <v>0.28999999999999998</v>
      </c>
      <c r="E51" s="168">
        <f t="shared" si="3"/>
        <v>0.28999999999999998</v>
      </c>
      <c r="F51" s="151" t="s">
        <v>323</v>
      </c>
      <c r="G51" s="154" t="s">
        <v>193</v>
      </c>
      <c r="H51" s="114" t="s">
        <v>351</v>
      </c>
      <c r="I51" s="157">
        <v>0.28999999999999998</v>
      </c>
      <c r="J51" s="114"/>
      <c r="K51" s="115"/>
      <c r="L51" s="511"/>
    </row>
    <row r="52" spans="1:14" x14ac:dyDescent="0.25">
      <c r="A52" s="127"/>
      <c r="B52" s="140" t="s">
        <v>322</v>
      </c>
      <c r="C52" s="148" t="s">
        <v>7</v>
      </c>
      <c r="D52" s="149">
        <v>0.12</v>
      </c>
      <c r="E52" s="168">
        <f t="shared" si="3"/>
        <v>0.12</v>
      </c>
      <c r="F52" s="151" t="s">
        <v>323</v>
      </c>
      <c r="G52" s="154" t="s">
        <v>193</v>
      </c>
      <c r="H52" s="114" t="s">
        <v>351</v>
      </c>
      <c r="I52" s="157">
        <v>0.12</v>
      </c>
      <c r="J52" s="114"/>
      <c r="K52" s="115"/>
      <c r="L52" s="503"/>
    </row>
    <row r="53" spans="1:14" x14ac:dyDescent="0.25">
      <c r="A53" s="127"/>
      <c r="B53" s="1" t="s">
        <v>229</v>
      </c>
      <c r="C53" s="1" t="s">
        <v>15</v>
      </c>
      <c r="D53" s="119">
        <v>4.13</v>
      </c>
      <c r="E53" s="109">
        <f t="shared" si="0"/>
        <v>0.8</v>
      </c>
      <c r="F53" s="110" t="s">
        <v>110</v>
      </c>
      <c r="G53" s="111" t="s">
        <v>169</v>
      </c>
      <c r="H53" s="114" t="s">
        <v>230</v>
      </c>
      <c r="I53" s="157">
        <v>0.28000000000000003</v>
      </c>
      <c r="J53" s="114" t="s">
        <v>168</v>
      </c>
      <c r="K53" s="157">
        <v>0.52</v>
      </c>
      <c r="L53" s="122">
        <v>0.8</v>
      </c>
      <c r="M53" s="160">
        <f>SUM(K53+I53)</f>
        <v>0.8</v>
      </c>
      <c r="N53" t="s">
        <v>231</v>
      </c>
    </row>
    <row r="54" spans="1:14" x14ac:dyDescent="0.25">
      <c r="B54" s="20" t="s">
        <v>85</v>
      </c>
      <c r="C54" s="20" t="s">
        <v>94</v>
      </c>
      <c r="D54" s="48">
        <v>1.89</v>
      </c>
      <c r="E54" s="32">
        <f t="shared" si="0"/>
        <v>1.65</v>
      </c>
      <c r="F54" s="6" t="s">
        <v>112</v>
      </c>
      <c r="G54" s="45" t="s">
        <v>193</v>
      </c>
      <c r="H54" s="41" t="s">
        <v>241</v>
      </c>
      <c r="I54" s="157">
        <v>1.65</v>
      </c>
      <c r="J54" s="41"/>
      <c r="K54" s="42"/>
      <c r="L54" s="506">
        <v>2.4</v>
      </c>
      <c r="M54" s="160">
        <f>SUM(I54:I56)</f>
        <v>2.4000000000000004</v>
      </c>
      <c r="N54" t="s">
        <v>242</v>
      </c>
    </row>
    <row r="55" spans="1:14" x14ac:dyDescent="0.25">
      <c r="B55" s="20" t="s">
        <v>240</v>
      </c>
      <c r="C55" s="20" t="s">
        <v>94</v>
      </c>
      <c r="D55" s="48">
        <v>0.54</v>
      </c>
      <c r="E55" s="32">
        <f t="shared" si="0"/>
        <v>0.51</v>
      </c>
      <c r="F55" s="6" t="s">
        <v>112</v>
      </c>
      <c r="G55" s="45" t="s">
        <v>193</v>
      </c>
      <c r="H55" s="41" t="s">
        <v>241</v>
      </c>
      <c r="I55" s="157">
        <v>0.51</v>
      </c>
      <c r="J55" s="41"/>
      <c r="K55" s="42"/>
      <c r="L55" s="512"/>
    </row>
    <row r="56" spans="1:14" x14ac:dyDescent="0.25">
      <c r="B56" s="20" t="s">
        <v>86</v>
      </c>
      <c r="C56" s="20" t="s">
        <v>93</v>
      </c>
      <c r="D56" s="48">
        <v>0.31</v>
      </c>
      <c r="E56" s="32">
        <f t="shared" si="0"/>
        <v>0.24</v>
      </c>
      <c r="F56" s="6" t="s">
        <v>112</v>
      </c>
      <c r="G56" s="45" t="s">
        <v>193</v>
      </c>
      <c r="H56" s="41" t="s">
        <v>241</v>
      </c>
      <c r="I56" s="157">
        <v>0.24</v>
      </c>
      <c r="J56" s="41"/>
      <c r="K56" s="42"/>
      <c r="L56" s="507"/>
    </row>
    <row r="57" spans="1:14" x14ac:dyDescent="0.25">
      <c r="B57" s="20" t="s">
        <v>243</v>
      </c>
      <c r="C57" s="20" t="s">
        <v>94</v>
      </c>
      <c r="D57" s="48">
        <v>1.3307</v>
      </c>
      <c r="E57" s="53">
        <v>0.82</v>
      </c>
      <c r="F57" s="6" t="s">
        <v>340</v>
      </c>
      <c r="G57" s="45" t="s">
        <v>193</v>
      </c>
      <c r="H57" s="41" t="s">
        <v>244</v>
      </c>
      <c r="I57" s="157">
        <v>0.82</v>
      </c>
      <c r="J57" s="41"/>
      <c r="K57" s="42"/>
      <c r="L57" s="59">
        <v>0.82</v>
      </c>
      <c r="M57" s="163">
        <v>0.82</v>
      </c>
      <c r="N57" t="s">
        <v>245</v>
      </c>
    </row>
    <row r="58" spans="1:14" x14ac:dyDescent="0.25">
      <c r="B58" s="1" t="s">
        <v>24</v>
      </c>
      <c r="C58" s="1" t="s">
        <v>5</v>
      </c>
      <c r="D58" s="47">
        <v>1.33</v>
      </c>
      <c r="E58" s="32">
        <f t="shared" si="0"/>
        <v>0.82</v>
      </c>
      <c r="F58" s="14" t="s">
        <v>114</v>
      </c>
      <c r="G58" s="45" t="s">
        <v>169</v>
      </c>
      <c r="H58" s="41" t="s">
        <v>235</v>
      </c>
      <c r="I58" s="157">
        <v>0.82</v>
      </c>
      <c r="J58" s="41"/>
      <c r="K58" s="42"/>
      <c r="L58" s="59">
        <v>0.82</v>
      </c>
      <c r="M58" s="159">
        <v>0.82</v>
      </c>
      <c r="N58" t="s">
        <v>236</v>
      </c>
    </row>
    <row r="59" spans="1:14" x14ac:dyDescent="0.25">
      <c r="B59" s="1" t="s">
        <v>25</v>
      </c>
      <c r="C59" s="1" t="s">
        <v>5</v>
      </c>
      <c r="D59" s="47">
        <v>1.47</v>
      </c>
      <c r="E59" s="53">
        <f t="shared" si="0"/>
        <v>1.36</v>
      </c>
      <c r="F59" s="14" t="s">
        <v>115</v>
      </c>
      <c r="G59" s="45" t="s">
        <v>161</v>
      </c>
      <c r="H59" s="41" t="s">
        <v>237</v>
      </c>
      <c r="I59" s="157">
        <v>1.36</v>
      </c>
      <c r="J59" s="41"/>
      <c r="K59" s="42"/>
      <c r="L59" s="498">
        <v>1.82</v>
      </c>
      <c r="M59" s="159">
        <f>SUM(I59:I62)</f>
        <v>2.2200000000000002</v>
      </c>
      <c r="N59" t="s">
        <v>238</v>
      </c>
    </row>
    <row r="60" spans="1:14" x14ac:dyDescent="0.25">
      <c r="B60" s="1" t="s">
        <v>26</v>
      </c>
      <c r="C60" s="1" t="s">
        <v>7</v>
      </c>
      <c r="D60" s="47">
        <v>0.14000000000000001</v>
      </c>
      <c r="E60" s="53">
        <f t="shared" si="0"/>
        <v>0.14000000000000001</v>
      </c>
      <c r="F60" s="14" t="s">
        <v>115</v>
      </c>
      <c r="G60" s="45" t="s">
        <v>161</v>
      </c>
      <c r="H60" s="41" t="s">
        <v>237</v>
      </c>
      <c r="I60" s="157">
        <v>0.14000000000000001</v>
      </c>
      <c r="J60" s="41"/>
      <c r="K60" s="42"/>
      <c r="L60" s="499"/>
    </row>
    <row r="61" spans="1:14" x14ac:dyDescent="0.25">
      <c r="B61" s="1" t="s">
        <v>27</v>
      </c>
      <c r="C61" s="1" t="s">
        <v>5</v>
      </c>
      <c r="D61" s="47">
        <v>0.59</v>
      </c>
      <c r="E61" s="53">
        <f t="shared" si="0"/>
        <v>0.32</v>
      </c>
      <c r="F61" s="14" t="s">
        <v>115</v>
      </c>
      <c r="G61" s="45" t="s">
        <v>161</v>
      </c>
      <c r="H61" s="41" t="s">
        <v>237</v>
      </c>
      <c r="I61" s="157">
        <v>0.32</v>
      </c>
      <c r="J61" s="41"/>
      <c r="K61" s="42"/>
      <c r="L61" s="499"/>
    </row>
    <row r="62" spans="1:14" x14ac:dyDescent="0.25">
      <c r="B62" s="1" t="s">
        <v>28</v>
      </c>
      <c r="C62" s="1" t="s">
        <v>7</v>
      </c>
      <c r="D62" s="47">
        <v>0.47</v>
      </c>
      <c r="E62" s="53">
        <f t="shared" si="0"/>
        <v>0.4</v>
      </c>
      <c r="F62" s="14" t="s">
        <v>115</v>
      </c>
      <c r="G62" s="45" t="s">
        <v>161</v>
      </c>
      <c r="H62" s="41" t="s">
        <v>237</v>
      </c>
      <c r="I62" s="158">
        <v>0.4</v>
      </c>
      <c r="J62" s="41"/>
      <c r="K62" s="42"/>
      <c r="L62" s="500"/>
    </row>
    <row r="63" spans="1:14" x14ac:dyDescent="0.25">
      <c r="B63" s="146" t="s">
        <v>324</v>
      </c>
      <c r="C63" s="144" t="s">
        <v>5</v>
      </c>
      <c r="D63" s="145">
        <v>1.1499999999999999</v>
      </c>
      <c r="E63" s="169">
        <f t="shared" si="0"/>
        <v>1.08</v>
      </c>
      <c r="F63" s="129" t="s">
        <v>326</v>
      </c>
      <c r="G63" s="153" t="s">
        <v>193</v>
      </c>
      <c r="H63" s="41" t="s">
        <v>347</v>
      </c>
      <c r="I63" s="158">
        <v>1.08</v>
      </c>
      <c r="J63" s="41"/>
      <c r="K63" s="42"/>
      <c r="L63" s="498">
        <v>1.29</v>
      </c>
      <c r="M63" s="160">
        <f>SUM(I63:I64)</f>
        <v>1.29</v>
      </c>
      <c r="N63" t="s">
        <v>348</v>
      </c>
    </row>
    <row r="64" spans="1:14" x14ac:dyDescent="0.25">
      <c r="B64" s="146" t="s">
        <v>325</v>
      </c>
      <c r="C64" s="144" t="s">
        <v>5</v>
      </c>
      <c r="D64" s="145">
        <v>0.25</v>
      </c>
      <c r="E64" s="169">
        <f t="shared" si="0"/>
        <v>0.21</v>
      </c>
      <c r="F64" s="129" t="s">
        <v>326</v>
      </c>
      <c r="G64" s="153" t="s">
        <v>193</v>
      </c>
      <c r="H64" s="41" t="s">
        <v>347</v>
      </c>
      <c r="I64" s="158">
        <v>0.21</v>
      </c>
      <c r="J64" s="41"/>
      <c r="K64" s="42"/>
      <c r="L64" s="500"/>
    </row>
    <row r="65" spans="1:14" x14ac:dyDescent="0.25">
      <c r="A65" s="127"/>
      <c r="B65" s="1" t="s">
        <v>29</v>
      </c>
      <c r="C65" s="1" t="s">
        <v>7</v>
      </c>
      <c r="D65" s="119">
        <v>0.36</v>
      </c>
      <c r="E65" s="116">
        <f t="shared" si="0"/>
        <v>0.26</v>
      </c>
      <c r="F65" s="110" t="s">
        <v>116</v>
      </c>
      <c r="G65" s="111" t="s">
        <v>169</v>
      </c>
      <c r="H65" s="114" t="s">
        <v>246</v>
      </c>
      <c r="I65" s="157">
        <v>0.26</v>
      </c>
      <c r="J65" s="114"/>
      <c r="K65" s="115"/>
      <c r="L65" s="497">
        <v>1.47</v>
      </c>
      <c r="M65" s="159">
        <f>SUM(I65:I67)</f>
        <v>1.77</v>
      </c>
      <c r="N65" t="s">
        <v>247</v>
      </c>
    </row>
    <row r="66" spans="1:14" x14ac:dyDescent="0.25">
      <c r="A66" s="127"/>
      <c r="B66" s="21" t="s">
        <v>88</v>
      </c>
      <c r="C66" s="21" t="s">
        <v>15</v>
      </c>
      <c r="D66" s="123">
        <v>0.66</v>
      </c>
      <c r="E66" s="116">
        <f t="shared" si="0"/>
        <v>0.49</v>
      </c>
      <c r="F66" s="110" t="s">
        <v>116</v>
      </c>
      <c r="G66" s="111" t="s">
        <v>169</v>
      </c>
      <c r="H66" s="114" t="s">
        <v>246</v>
      </c>
      <c r="I66" s="158">
        <v>0.49</v>
      </c>
      <c r="J66" s="114"/>
      <c r="K66" s="115"/>
      <c r="L66" s="501"/>
    </row>
    <row r="67" spans="1:14" x14ac:dyDescent="0.25">
      <c r="A67" s="127"/>
      <c r="B67" s="1" t="s">
        <v>30</v>
      </c>
      <c r="C67" s="1" t="s">
        <v>7</v>
      </c>
      <c r="D67" s="119">
        <v>1.4</v>
      </c>
      <c r="E67" s="116">
        <f t="shared" si="0"/>
        <v>1.02</v>
      </c>
      <c r="F67" s="110" t="s">
        <v>116</v>
      </c>
      <c r="G67" s="111" t="s">
        <v>169</v>
      </c>
      <c r="H67" s="114" t="s">
        <v>246</v>
      </c>
      <c r="I67" s="157">
        <v>1.02</v>
      </c>
      <c r="J67" s="114"/>
      <c r="K67" s="115"/>
      <c r="L67" s="496"/>
    </row>
    <row r="68" spans="1:14" x14ac:dyDescent="0.25">
      <c r="A68" s="127"/>
      <c r="B68" s="1" t="s">
        <v>31</v>
      </c>
      <c r="C68" s="1" t="s">
        <v>7</v>
      </c>
      <c r="D68" s="119">
        <v>0.44</v>
      </c>
      <c r="E68" s="109">
        <f t="shared" si="0"/>
        <v>0.82</v>
      </c>
      <c r="F68" s="110" t="s">
        <v>116</v>
      </c>
      <c r="G68" s="111" t="s">
        <v>161</v>
      </c>
      <c r="H68" s="114" t="s">
        <v>248</v>
      </c>
      <c r="I68" s="157">
        <v>0.82</v>
      </c>
      <c r="J68" s="114"/>
      <c r="K68" s="115"/>
      <c r="L68" s="118">
        <v>0.82</v>
      </c>
      <c r="M68" s="159">
        <v>0.82</v>
      </c>
      <c r="N68" t="s">
        <v>249</v>
      </c>
    </row>
    <row r="69" spans="1:14" x14ac:dyDescent="0.25">
      <c r="A69" s="127"/>
      <c r="B69" s="1" t="s">
        <v>32</v>
      </c>
      <c r="C69" s="1" t="s">
        <v>5</v>
      </c>
      <c r="D69" s="119">
        <v>0.63</v>
      </c>
      <c r="E69" s="116">
        <f t="shared" si="0"/>
        <v>0.55000000000000004</v>
      </c>
      <c r="F69" s="110" t="s">
        <v>117</v>
      </c>
      <c r="G69" s="124" t="s">
        <v>252</v>
      </c>
      <c r="H69" s="125" t="s">
        <v>250</v>
      </c>
      <c r="I69" s="164">
        <v>0.55000000000000004</v>
      </c>
      <c r="J69" s="114"/>
      <c r="K69" s="115"/>
      <c r="L69" s="497">
        <v>1.88</v>
      </c>
      <c r="M69" s="159">
        <f>SUM(I69:I73)</f>
        <v>2.29</v>
      </c>
      <c r="N69" t="s">
        <v>251</v>
      </c>
    </row>
    <row r="70" spans="1:14" x14ac:dyDescent="0.25">
      <c r="A70" s="127"/>
      <c r="B70" s="1" t="s">
        <v>253</v>
      </c>
      <c r="C70" s="1" t="s">
        <v>5</v>
      </c>
      <c r="D70" s="119">
        <v>1.55</v>
      </c>
      <c r="E70" s="116">
        <f t="shared" si="0"/>
        <v>1.23</v>
      </c>
      <c r="F70" s="110" t="s">
        <v>117</v>
      </c>
      <c r="G70" s="124" t="s">
        <v>252</v>
      </c>
      <c r="H70" s="125" t="s">
        <v>250</v>
      </c>
      <c r="I70" s="164">
        <v>1.23</v>
      </c>
      <c r="J70" s="114"/>
      <c r="K70" s="115"/>
      <c r="L70" s="501"/>
    </row>
    <row r="71" spans="1:14" x14ac:dyDescent="0.25">
      <c r="A71" s="127"/>
      <c r="B71" s="1" t="s">
        <v>254</v>
      </c>
      <c r="C71" s="1" t="s">
        <v>7</v>
      </c>
      <c r="D71" s="119">
        <v>0.2</v>
      </c>
      <c r="E71" s="116">
        <f t="shared" si="0"/>
        <v>0.18</v>
      </c>
      <c r="F71" s="110" t="s">
        <v>117</v>
      </c>
      <c r="G71" s="124" t="s">
        <v>252</v>
      </c>
      <c r="H71" s="125" t="s">
        <v>250</v>
      </c>
      <c r="I71" s="164">
        <v>0.18</v>
      </c>
      <c r="J71" s="114"/>
      <c r="K71" s="115"/>
      <c r="L71" s="501"/>
    </row>
    <row r="72" spans="1:14" x14ac:dyDescent="0.25">
      <c r="A72" s="127"/>
      <c r="B72" s="1" t="s">
        <v>35</v>
      </c>
      <c r="C72" s="1" t="s">
        <v>7</v>
      </c>
      <c r="D72" s="119">
        <v>0.1</v>
      </c>
      <c r="E72" s="116">
        <f t="shared" si="0"/>
        <v>0.08</v>
      </c>
      <c r="F72" s="110" t="s">
        <v>117</v>
      </c>
      <c r="G72" s="124" t="s">
        <v>252</v>
      </c>
      <c r="H72" s="125" t="s">
        <v>250</v>
      </c>
      <c r="I72" s="164">
        <v>0.08</v>
      </c>
      <c r="J72" s="114"/>
      <c r="K72" s="115"/>
      <c r="L72" s="501"/>
    </row>
    <row r="73" spans="1:14" x14ac:dyDescent="0.25">
      <c r="A73" s="127"/>
      <c r="B73" s="1" t="s">
        <v>255</v>
      </c>
      <c r="C73" s="1" t="s">
        <v>5</v>
      </c>
      <c r="D73" s="119">
        <v>0.28999999999999998</v>
      </c>
      <c r="E73" s="116">
        <f t="shared" si="0"/>
        <v>0.25</v>
      </c>
      <c r="F73" s="110" t="s">
        <v>117</v>
      </c>
      <c r="G73" s="124" t="s">
        <v>252</v>
      </c>
      <c r="H73" s="125" t="s">
        <v>250</v>
      </c>
      <c r="I73" s="164">
        <v>0.25</v>
      </c>
      <c r="J73" s="114"/>
      <c r="K73" s="115"/>
      <c r="L73" s="496"/>
    </row>
    <row r="74" spans="1:14" x14ac:dyDescent="0.25">
      <c r="A74" s="127"/>
      <c r="B74" s="1" t="s">
        <v>37</v>
      </c>
      <c r="C74" s="1" t="s">
        <v>7</v>
      </c>
      <c r="D74" s="119">
        <v>0.43</v>
      </c>
      <c r="E74" s="109">
        <f t="shared" si="0"/>
        <v>0.3</v>
      </c>
      <c r="F74" s="110" t="s">
        <v>118</v>
      </c>
      <c r="G74" s="111" t="s">
        <v>169</v>
      </c>
      <c r="H74" s="114" t="s">
        <v>257</v>
      </c>
      <c r="I74" s="158">
        <v>0.3</v>
      </c>
      <c r="J74" s="114"/>
      <c r="K74" s="115"/>
      <c r="L74" s="497">
        <v>0.73</v>
      </c>
      <c r="M74" s="160">
        <f>SUM(I74:I75)</f>
        <v>0.73</v>
      </c>
      <c r="N74" t="s">
        <v>258</v>
      </c>
    </row>
    <row r="75" spans="1:14" x14ac:dyDescent="0.25">
      <c r="A75" s="127"/>
      <c r="B75" s="1" t="s">
        <v>256</v>
      </c>
      <c r="C75" s="1" t="s">
        <v>7</v>
      </c>
      <c r="D75" s="119">
        <v>0.46</v>
      </c>
      <c r="E75" s="109">
        <f t="shared" si="0"/>
        <v>0.43</v>
      </c>
      <c r="F75" s="110" t="s">
        <v>118</v>
      </c>
      <c r="G75" s="111" t="s">
        <v>169</v>
      </c>
      <c r="H75" s="114" t="s">
        <v>257</v>
      </c>
      <c r="I75" s="157">
        <v>0.43</v>
      </c>
      <c r="J75" s="114"/>
      <c r="K75" s="115"/>
      <c r="L75" s="496"/>
    </row>
    <row r="76" spans="1:14" x14ac:dyDescent="0.25">
      <c r="A76" s="127"/>
      <c r="B76" s="146" t="s">
        <v>356</v>
      </c>
      <c r="C76" s="144" t="s">
        <v>5</v>
      </c>
      <c r="D76" s="142">
        <v>0.87</v>
      </c>
      <c r="E76" s="161">
        <f t="shared" si="0"/>
        <v>0.85</v>
      </c>
      <c r="F76" s="110" t="s">
        <v>118</v>
      </c>
      <c r="G76" s="154" t="s">
        <v>193</v>
      </c>
      <c r="H76" s="114" t="s">
        <v>358</v>
      </c>
      <c r="I76" s="157">
        <v>0.85</v>
      </c>
      <c r="J76" s="114"/>
      <c r="K76" s="115"/>
      <c r="L76" s="170">
        <v>0.85</v>
      </c>
      <c r="M76" s="171">
        <v>0.85</v>
      </c>
      <c r="N76" t="s">
        <v>357</v>
      </c>
    </row>
    <row r="77" spans="1:14" x14ac:dyDescent="0.25">
      <c r="A77" s="127"/>
      <c r="B77" s="1" t="s">
        <v>39</v>
      </c>
      <c r="C77" s="1" t="s">
        <v>7</v>
      </c>
      <c r="D77" s="119">
        <v>1.18</v>
      </c>
      <c r="E77" s="116">
        <f t="shared" si="0"/>
        <v>1.1100000000000001</v>
      </c>
      <c r="F77" s="110" t="s">
        <v>119</v>
      </c>
      <c r="G77" s="111" t="s">
        <v>169</v>
      </c>
      <c r="H77" s="114" t="s">
        <v>338</v>
      </c>
      <c r="I77" s="157">
        <v>1.1100000000000001</v>
      </c>
      <c r="J77" s="114"/>
      <c r="K77" s="115"/>
      <c r="L77" s="118">
        <v>0.92</v>
      </c>
      <c r="M77" s="159">
        <v>1.1100000000000001</v>
      </c>
      <c r="N77" t="s">
        <v>260</v>
      </c>
    </row>
    <row r="78" spans="1:14" x14ac:dyDescent="0.25">
      <c r="A78" s="127"/>
      <c r="B78" s="146" t="s">
        <v>327</v>
      </c>
      <c r="C78" s="144" t="s">
        <v>15</v>
      </c>
      <c r="D78" s="142">
        <v>0.48</v>
      </c>
      <c r="E78" s="161">
        <v>0.3</v>
      </c>
      <c r="F78" s="132" t="s">
        <v>119</v>
      </c>
      <c r="G78" s="154" t="s">
        <v>193</v>
      </c>
      <c r="H78" s="114" t="s">
        <v>259</v>
      </c>
      <c r="I78" s="158">
        <v>0.3</v>
      </c>
      <c r="J78" s="114"/>
      <c r="K78" s="115"/>
      <c r="L78" s="122">
        <v>0.3</v>
      </c>
      <c r="M78" s="160">
        <v>0.3</v>
      </c>
      <c r="N78" t="s">
        <v>260</v>
      </c>
    </row>
    <row r="79" spans="1:14" x14ac:dyDescent="0.25">
      <c r="A79" s="127"/>
      <c r="B79" s="146" t="s">
        <v>328</v>
      </c>
      <c r="C79" s="144" t="s">
        <v>15</v>
      </c>
      <c r="D79" s="142">
        <v>0.3</v>
      </c>
      <c r="E79" s="150">
        <v>0.18</v>
      </c>
      <c r="F79" s="132" t="s">
        <v>119</v>
      </c>
      <c r="G79" s="154" t="s">
        <v>193</v>
      </c>
      <c r="H79" s="114" t="s">
        <v>339</v>
      </c>
      <c r="I79" s="157">
        <v>0.18</v>
      </c>
      <c r="J79" s="114"/>
      <c r="K79" s="115"/>
      <c r="L79" s="118">
        <v>0.18</v>
      </c>
      <c r="M79" s="159">
        <v>0.18</v>
      </c>
      <c r="N79" t="s">
        <v>260</v>
      </c>
    </row>
    <row r="80" spans="1:14" x14ac:dyDescent="0.25">
      <c r="A80" s="127"/>
      <c r="B80" s="146" t="s">
        <v>329</v>
      </c>
      <c r="C80" s="144" t="s">
        <v>5</v>
      </c>
      <c r="D80" s="142">
        <v>1.08</v>
      </c>
      <c r="E80" s="168">
        <v>0.81</v>
      </c>
      <c r="F80" s="132" t="s">
        <v>330</v>
      </c>
      <c r="G80" s="154" t="s">
        <v>193</v>
      </c>
      <c r="H80" s="114" t="s">
        <v>349</v>
      </c>
      <c r="I80" s="166">
        <v>0.81</v>
      </c>
      <c r="J80" s="114"/>
      <c r="K80" s="115"/>
      <c r="L80" s="118">
        <v>0.81</v>
      </c>
      <c r="M80" s="159">
        <v>0.81</v>
      </c>
      <c r="N80" t="s">
        <v>350</v>
      </c>
    </row>
    <row r="81" spans="2:14" x14ac:dyDescent="0.25">
      <c r="B81" s="1" t="s">
        <v>40</v>
      </c>
      <c r="C81" s="1" t="s">
        <v>15</v>
      </c>
      <c r="D81" s="47">
        <v>3.06</v>
      </c>
      <c r="E81" s="53">
        <f t="shared" si="0"/>
        <v>3.11</v>
      </c>
      <c r="F81" s="14" t="s">
        <v>120</v>
      </c>
      <c r="G81" s="45" t="s">
        <v>169</v>
      </c>
      <c r="H81" s="41" t="s">
        <v>202</v>
      </c>
      <c r="I81" s="157">
        <v>3.11</v>
      </c>
      <c r="J81" s="41"/>
      <c r="K81" s="42"/>
      <c r="L81" s="59">
        <v>2.5499999999999998</v>
      </c>
      <c r="M81" s="159">
        <f>SUM(I81)</f>
        <v>3.11</v>
      </c>
      <c r="N81" t="s">
        <v>203</v>
      </c>
    </row>
    <row r="82" spans="2:14" x14ac:dyDescent="0.25">
      <c r="B82" s="1" t="s">
        <v>42</v>
      </c>
      <c r="C82" s="1" t="s">
        <v>15</v>
      </c>
      <c r="D82" s="47">
        <v>0.33</v>
      </c>
      <c r="E82" s="32">
        <f t="shared" si="0"/>
        <v>0.33</v>
      </c>
      <c r="F82" s="14" t="s">
        <v>121</v>
      </c>
      <c r="G82" s="45" t="s">
        <v>169</v>
      </c>
      <c r="H82" s="41" t="s">
        <v>172</v>
      </c>
      <c r="I82" s="157">
        <v>0.33</v>
      </c>
      <c r="J82" s="41"/>
      <c r="K82" s="42"/>
      <c r="L82" s="498">
        <v>4.63</v>
      </c>
      <c r="M82" s="159">
        <f>SUM(I82:I86)</f>
        <v>5.64</v>
      </c>
      <c r="N82" t="s">
        <v>173</v>
      </c>
    </row>
    <row r="83" spans="2:14" x14ac:dyDescent="0.25">
      <c r="B83" s="1" t="s">
        <v>43</v>
      </c>
      <c r="C83" s="1" t="s">
        <v>15</v>
      </c>
      <c r="D83" s="47">
        <v>0.38</v>
      </c>
      <c r="E83" s="32">
        <f t="shared" si="0"/>
        <v>0.38</v>
      </c>
      <c r="F83" s="14" t="s">
        <v>121</v>
      </c>
      <c r="G83" s="45" t="s">
        <v>169</v>
      </c>
      <c r="H83" s="41" t="s">
        <v>172</v>
      </c>
      <c r="I83" s="157">
        <v>0.38</v>
      </c>
      <c r="J83" s="41"/>
      <c r="K83" s="42"/>
      <c r="L83" s="499"/>
    </row>
    <row r="84" spans="2:14" x14ac:dyDescent="0.25">
      <c r="B84" s="1" t="s">
        <v>45</v>
      </c>
      <c r="C84" s="1" t="s">
        <v>5</v>
      </c>
      <c r="D84" s="47">
        <v>4.91</v>
      </c>
      <c r="E84" s="32">
        <f t="shared" si="0"/>
        <v>3.54</v>
      </c>
      <c r="F84" s="14" t="s">
        <v>121</v>
      </c>
      <c r="G84" s="45" t="s">
        <v>169</v>
      </c>
      <c r="H84" s="41" t="s">
        <v>172</v>
      </c>
      <c r="I84" s="157">
        <v>3.54</v>
      </c>
      <c r="J84" s="41"/>
      <c r="K84" s="42"/>
      <c r="L84" s="499"/>
    </row>
    <row r="85" spans="2:14" x14ac:dyDescent="0.25">
      <c r="B85" s="1" t="s">
        <v>44</v>
      </c>
      <c r="C85" s="1" t="s">
        <v>5</v>
      </c>
      <c r="D85" s="47">
        <v>3.15</v>
      </c>
      <c r="E85" s="32">
        <f t="shared" si="0"/>
        <v>0.88</v>
      </c>
      <c r="F85" s="14" t="s">
        <v>121</v>
      </c>
      <c r="G85" s="45" t="s">
        <v>169</v>
      </c>
      <c r="H85" s="41" t="s">
        <v>172</v>
      </c>
      <c r="I85" s="157">
        <v>0.88</v>
      </c>
      <c r="J85" s="41"/>
      <c r="K85" s="42"/>
      <c r="L85" s="499"/>
    </row>
    <row r="86" spans="2:14" x14ac:dyDescent="0.25">
      <c r="B86" s="1" t="s">
        <v>46</v>
      </c>
      <c r="C86" s="1" t="s">
        <v>5</v>
      </c>
      <c r="D86" s="47">
        <v>0.51</v>
      </c>
      <c r="E86" s="32">
        <f t="shared" si="0"/>
        <v>0.51</v>
      </c>
      <c r="F86" s="14" t="s">
        <v>121</v>
      </c>
      <c r="G86" s="45" t="s">
        <v>169</v>
      </c>
      <c r="H86" s="41" t="s">
        <v>172</v>
      </c>
      <c r="I86" s="157">
        <v>0.51</v>
      </c>
      <c r="J86" s="41"/>
      <c r="K86" s="42"/>
      <c r="L86" s="500"/>
    </row>
    <row r="87" spans="2:14" x14ac:dyDescent="0.25">
      <c r="B87" s="1" t="s">
        <v>277</v>
      </c>
      <c r="C87" s="1" t="s">
        <v>15</v>
      </c>
      <c r="D87" s="47">
        <v>0.11</v>
      </c>
      <c r="E87" s="53">
        <f t="shared" ref="E87" si="4">SUM(I87+K87)</f>
        <v>0.21</v>
      </c>
      <c r="F87" s="14" t="s">
        <v>121</v>
      </c>
      <c r="G87" s="56" t="s">
        <v>161</v>
      </c>
      <c r="H87" s="52" t="s">
        <v>280</v>
      </c>
      <c r="I87" s="156">
        <v>0.21</v>
      </c>
      <c r="J87" s="41"/>
      <c r="K87" s="42"/>
      <c r="L87" s="498">
        <v>0.82</v>
      </c>
      <c r="M87" s="159">
        <f>SUM(I87:I89)</f>
        <v>0.82000000000000006</v>
      </c>
      <c r="N87" t="s">
        <v>281</v>
      </c>
    </row>
    <row r="88" spans="2:14" x14ac:dyDescent="0.25">
      <c r="B88" s="1" t="s">
        <v>278</v>
      </c>
      <c r="C88" s="1" t="s">
        <v>15</v>
      </c>
      <c r="D88" s="47">
        <v>0.43</v>
      </c>
      <c r="E88" s="53">
        <f t="shared" si="0"/>
        <v>0.43</v>
      </c>
      <c r="F88" s="14" t="s">
        <v>121</v>
      </c>
      <c r="G88" s="56" t="s">
        <v>161</v>
      </c>
      <c r="H88" s="52" t="s">
        <v>280</v>
      </c>
      <c r="I88" s="156">
        <v>0.43</v>
      </c>
      <c r="J88" s="41"/>
      <c r="K88" s="42"/>
      <c r="L88" s="499"/>
    </row>
    <row r="89" spans="2:14" x14ac:dyDescent="0.25">
      <c r="B89" s="1" t="s">
        <v>279</v>
      </c>
      <c r="C89" s="1" t="s">
        <v>7</v>
      </c>
      <c r="D89" s="47">
        <v>0.18</v>
      </c>
      <c r="E89" s="53">
        <f t="shared" si="0"/>
        <v>0.18</v>
      </c>
      <c r="F89" s="14" t="s">
        <v>121</v>
      </c>
      <c r="G89" s="56" t="s">
        <v>161</v>
      </c>
      <c r="H89" s="52" t="s">
        <v>280</v>
      </c>
      <c r="I89" s="156">
        <v>0.18</v>
      </c>
      <c r="J89" s="41"/>
      <c r="K89" s="42"/>
      <c r="L89" s="500"/>
    </row>
    <row r="90" spans="2:14" x14ac:dyDescent="0.25">
      <c r="B90" s="1" t="s">
        <v>276</v>
      </c>
      <c r="C90" s="1" t="s">
        <v>7</v>
      </c>
      <c r="D90" s="47">
        <v>0.34</v>
      </c>
      <c r="E90" s="32">
        <f t="shared" si="0"/>
        <v>0.28999999999999998</v>
      </c>
      <c r="F90" s="14" t="s">
        <v>121</v>
      </c>
      <c r="G90" s="56" t="s">
        <v>161</v>
      </c>
      <c r="H90" s="52" t="s">
        <v>271</v>
      </c>
      <c r="I90" s="156">
        <v>0.28999999999999998</v>
      </c>
      <c r="J90" s="41"/>
      <c r="K90" s="42"/>
      <c r="L90" s="59">
        <v>0.28999999999999998</v>
      </c>
      <c r="M90" s="159">
        <v>0.28999999999999998</v>
      </c>
      <c r="N90" t="s">
        <v>272</v>
      </c>
    </row>
    <row r="91" spans="2:14" x14ac:dyDescent="0.25">
      <c r="B91" s="1" t="s">
        <v>50</v>
      </c>
      <c r="C91" s="1" t="s">
        <v>15</v>
      </c>
      <c r="D91" s="47">
        <v>5.7910000000000004</v>
      </c>
      <c r="E91" s="53">
        <f t="shared" ref="E91:E114" si="5">SUM(I91+K91)</f>
        <v>4.13</v>
      </c>
      <c r="F91" s="14" t="s">
        <v>122</v>
      </c>
      <c r="G91" s="45" t="s">
        <v>171</v>
      </c>
      <c r="H91" s="52" t="s">
        <v>162</v>
      </c>
      <c r="I91" s="156">
        <v>0.84</v>
      </c>
      <c r="J91" s="41" t="s">
        <v>170</v>
      </c>
      <c r="K91" s="157">
        <v>3.29</v>
      </c>
      <c r="L91" s="59">
        <v>0.84</v>
      </c>
      <c r="M91" s="159">
        <f>SUM(I91)</f>
        <v>0.84</v>
      </c>
      <c r="N91" t="s">
        <v>174</v>
      </c>
    </row>
    <row r="92" spans="2:14" x14ac:dyDescent="0.25">
      <c r="B92" s="1" t="s">
        <v>181</v>
      </c>
      <c r="C92" s="1" t="s">
        <v>5</v>
      </c>
      <c r="D92" s="47">
        <v>1.27</v>
      </c>
      <c r="E92" s="32">
        <f t="shared" si="5"/>
        <v>0.6</v>
      </c>
      <c r="F92" s="14" t="s">
        <v>122</v>
      </c>
      <c r="G92" s="56" t="s">
        <v>161</v>
      </c>
      <c r="H92" s="41" t="s">
        <v>182</v>
      </c>
      <c r="I92" s="158">
        <v>0.6</v>
      </c>
      <c r="J92" s="41"/>
      <c r="K92" s="42"/>
      <c r="L92" s="59">
        <v>0.6</v>
      </c>
      <c r="M92" s="160">
        <f>SUM(I92)</f>
        <v>0.6</v>
      </c>
      <c r="N92" t="s">
        <v>183</v>
      </c>
    </row>
    <row r="93" spans="2:14" x14ac:dyDescent="0.25">
      <c r="B93" s="1" t="s">
        <v>52</v>
      </c>
      <c r="C93" s="1" t="s">
        <v>5</v>
      </c>
      <c r="D93" s="47">
        <v>0.79800000000000004</v>
      </c>
      <c r="E93" s="53">
        <f t="shared" si="5"/>
        <v>0.79800000000000004</v>
      </c>
      <c r="F93" s="14" t="s">
        <v>122</v>
      </c>
      <c r="G93" s="45" t="s">
        <v>169</v>
      </c>
      <c r="H93" s="41" t="s">
        <v>170</v>
      </c>
      <c r="I93" s="158">
        <v>0.79800000000000004</v>
      </c>
      <c r="J93" s="41"/>
      <c r="K93" s="42"/>
      <c r="L93" s="59">
        <v>3.36</v>
      </c>
      <c r="M93" s="160">
        <f>SUM(I93+K91)</f>
        <v>4.0880000000000001</v>
      </c>
      <c r="N93" t="s">
        <v>175</v>
      </c>
    </row>
    <row r="94" spans="2:14" x14ac:dyDescent="0.25">
      <c r="B94" s="1" t="s">
        <v>176</v>
      </c>
      <c r="C94" s="1" t="s">
        <v>5</v>
      </c>
      <c r="D94" s="47">
        <v>2.12</v>
      </c>
      <c r="E94" s="32">
        <f t="shared" si="5"/>
        <v>1.95</v>
      </c>
      <c r="F94" s="14" t="s">
        <v>122</v>
      </c>
      <c r="G94" s="45" t="s">
        <v>169</v>
      </c>
      <c r="H94" s="41" t="s">
        <v>163</v>
      </c>
      <c r="I94" s="157">
        <v>1.95</v>
      </c>
      <c r="J94" s="41"/>
      <c r="K94" s="42"/>
      <c r="L94" s="498">
        <v>2.78</v>
      </c>
      <c r="M94" s="159">
        <f>SUM(I94:I95)</f>
        <v>3.38</v>
      </c>
      <c r="N94" t="s">
        <v>177</v>
      </c>
    </row>
    <row r="95" spans="2:14" x14ac:dyDescent="0.25">
      <c r="B95" s="1" t="s">
        <v>55</v>
      </c>
      <c r="C95" s="1" t="s">
        <v>15</v>
      </c>
      <c r="D95" s="47">
        <v>1.72</v>
      </c>
      <c r="E95" s="32">
        <f t="shared" si="5"/>
        <v>1.43</v>
      </c>
      <c r="F95" s="14" t="s">
        <v>122</v>
      </c>
      <c r="G95" s="45" t="s">
        <v>169</v>
      </c>
      <c r="H95" s="41" t="s">
        <v>163</v>
      </c>
      <c r="I95" s="157">
        <v>1.43</v>
      </c>
      <c r="J95" s="41"/>
      <c r="K95" s="42"/>
      <c r="L95" s="500"/>
    </row>
    <row r="96" spans="2:14" x14ac:dyDescent="0.25">
      <c r="B96" s="1" t="s">
        <v>56</v>
      </c>
      <c r="C96" s="1" t="s">
        <v>15</v>
      </c>
      <c r="D96" s="47">
        <v>1.1299999999999999</v>
      </c>
      <c r="E96" s="53">
        <f t="shared" si="5"/>
        <v>0.48</v>
      </c>
      <c r="F96" s="14" t="s">
        <v>122</v>
      </c>
      <c r="G96" s="56" t="s">
        <v>161</v>
      </c>
      <c r="H96" s="52" t="s">
        <v>178</v>
      </c>
      <c r="I96" s="156">
        <v>0.48</v>
      </c>
      <c r="J96" s="41"/>
      <c r="K96" s="42"/>
      <c r="L96" s="59">
        <v>0.48</v>
      </c>
      <c r="M96" s="159">
        <f>SUM(I96)</f>
        <v>0.48</v>
      </c>
      <c r="N96" t="s">
        <v>179</v>
      </c>
    </row>
    <row r="97" spans="2:15" x14ac:dyDescent="0.25">
      <c r="B97" s="1" t="s">
        <v>185</v>
      </c>
      <c r="C97" s="1" t="s">
        <v>5</v>
      </c>
      <c r="D97" s="47">
        <v>0.13</v>
      </c>
      <c r="E97" s="32">
        <f t="shared" si="5"/>
        <v>0.22</v>
      </c>
      <c r="F97" s="14" t="s">
        <v>122</v>
      </c>
      <c r="G97" s="56" t="s">
        <v>161</v>
      </c>
      <c r="H97" s="52" t="s">
        <v>186</v>
      </c>
      <c r="I97" s="156">
        <v>0.22</v>
      </c>
      <c r="J97" s="41"/>
      <c r="K97" s="42"/>
      <c r="L97" s="498">
        <v>0.33</v>
      </c>
      <c r="M97" s="159">
        <f>SUM(I97:I98)</f>
        <v>0.33</v>
      </c>
      <c r="N97" t="s">
        <v>187</v>
      </c>
    </row>
    <row r="98" spans="2:15" x14ac:dyDescent="0.25">
      <c r="B98" s="1" t="s">
        <v>184</v>
      </c>
      <c r="C98" s="1" t="s">
        <v>5</v>
      </c>
      <c r="D98" s="47">
        <v>0.11</v>
      </c>
      <c r="E98" s="32">
        <f t="shared" si="5"/>
        <v>0.11</v>
      </c>
      <c r="F98" s="14" t="s">
        <v>122</v>
      </c>
      <c r="G98" s="56" t="s">
        <v>161</v>
      </c>
      <c r="H98" s="52" t="s">
        <v>186</v>
      </c>
      <c r="I98" s="156">
        <v>0.11</v>
      </c>
      <c r="J98" s="41"/>
      <c r="K98" s="42"/>
      <c r="L98" s="500"/>
    </row>
    <row r="99" spans="2:15" x14ac:dyDescent="0.25">
      <c r="B99" s="20" t="s">
        <v>282</v>
      </c>
      <c r="C99" s="20" t="s">
        <v>94</v>
      </c>
      <c r="D99" s="48">
        <v>2.73</v>
      </c>
      <c r="E99" s="53">
        <v>2.67</v>
      </c>
      <c r="F99" s="14" t="s">
        <v>125</v>
      </c>
      <c r="G99" s="65" t="s">
        <v>252</v>
      </c>
      <c r="H99" s="66" t="s">
        <v>273</v>
      </c>
      <c r="I99" s="164">
        <v>2.67</v>
      </c>
      <c r="J99" s="41"/>
      <c r="K99" s="42"/>
      <c r="L99" s="103">
        <v>2.23</v>
      </c>
      <c r="M99" s="159">
        <f>SUM(I99:I99)</f>
        <v>2.67</v>
      </c>
      <c r="N99" t="s">
        <v>274</v>
      </c>
      <c r="O99" t="s">
        <v>283</v>
      </c>
    </row>
    <row r="100" spans="2:15" x14ac:dyDescent="0.25">
      <c r="B100" s="1" t="s">
        <v>285</v>
      </c>
      <c r="C100" s="1" t="s">
        <v>5</v>
      </c>
      <c r="D100" s="47">
        <v>1.65</v>
      </c>
      <c r="E100" s="32">
        <f t="shared" si="5"/>
        <v>1.36</v>
      </c>
      <c r="F100" s="14" t="s">
        <v>124</v>
      </c>
      <c r="G100" s="65" t="s">
        <v>252</v>
      </c>
      <c r="H100" s="66" t="s">
        <v>267</v>
      </c>
      <c r="I100" s="164">
        <v>1.36</v>
      </c>
      <c r="J100" s="41"/>
      <c r="K100" s="42"/>
      <c r="L100" s="498">
        <v>1.29</v>
      </c>
      <c r="M100" s="162">
        <f>SUM(I100:I101)</f>
        <v>1.56</v>
      </c>
      <c r="N100" t="s">
        <v>268</v>
      </c>
      <c r="O100" t="s">
        <v>283</v>
      </c>
    </row>
    <row r="101" spans="2:15" x14ac:dyDescent="0.25">
      <c r="B101" s="1" t="s">
        <v>284</v>
      </c>
      <c r="C101" s="1" t="s">
        <v>7</v>
      </c>
      <c r="D101" s="47">
        <v>0.27</v>
      </c>
      <c r="E101" s="32">
        <f t="shared" si="5"/>
        <v>0.2</v>
      </c>
      <c r="F101" s="14" t="s">
        <v>124</v>
      </c>
      <c r="G101" s="65" t="s">
        <v>252</v>
      </c>
      <c r="H101" s="66" t="s">
        <v>267</v>
      </c>
      <c r="I101" s="173">
        <v>0.2</v>
      </c>
      <c r="J101" s="41"/>
      <c r="K101" s="42"/>
      <c r="L101" s="500"/>
    </row>
    <row r="102" spans="2:15" x14ac:dyDescent="0.25">
      <c r="B102" s="1" t="s">
        <v>62</v>
      </c>
      <c r="C102" s="1" t="s">
        <v>15</v>
      </c>
      <c r="D102" s="47">
        <v>0.06</v>
      </c>
      <c r="E102" s="53">
        <f t="shared" si="5"/>
        <v>0.06</v>
      </c>
      <c r="F102" s="14" t="s">
        <v>126</v>
      </c>
      <c r="G102" s="56" t="s">
        <v>161</v>
      </c>
      <c r="H102" s="52" t="s">
        <v>261</v>
      </c>
      <c r="I102" s="156">
        <v>0.06</v>
      </c>
      <c r="J102" s="41"/>
      <c r="K102" s="42"/>
      <c r="L102" s="498">
        <v>0.15</v>
      </c>
      <c r="M102" s="159">
        <f>SUM(I102:I103)</f>
        <v>0.15</v>
      </c>
      <c r="N102" t="s">
        <v>262</v>
      </c>
    </row>
    <row r="103" spans="2:15" x14ac:dyDescent="0.25">
      <c r="B103" s="1" t="s">
        <v>286</v>
      </c>
      <c r="C103" s="1" t="s">
        <v>15</v>
      </c>
      <c r="D103" s="47">
        <v>0.11</v>
      </c>
      <c r="E103" s="53">
        <f t="shared" si="5"/>
        <v>0.09</v>
      </c>
      <c r="F103" s="14" t="s">
        <v>127</v>
      </c>
      <c r="G103" s="56" t="s">
        <v>161</v>
      </c>
      <c r="H103" s="52" t="s">
        <v>261</v>
      </c>
      <c r="I103" s="156">
        <v>0.09</v>
      </c>
      <c r="J103" s="41"/>
      <c r="K103" s="42"/>
      <c r="L103" s="500"/>
    </row>
    <row r="104" spans="2:15" x14ac:dyDescent="0.25">
      <c r="B104" s="146" t="s">
        <v>331</v>
      </c>
      <c r="C104" s="144" t="s">
        <v>15</v>
      </c>
      <c r="D104" s="145">
        <v>0.69</v>
      </c>
      <c r="E104" s="152">
        <v>0.68</v>
      </c>
      <c r="F104" s="134" t="s">
        <v>334</v>
      </c>
      <c r="G104" s="155" t="s">
        <v>193</v>
      </c>
      <c r="H104" s="52" t="s">
        <v>364</v>
      </c>
      <c r="I104" s="166">
        <v>0.68</v>
      </c>
      <c r="J104" s="41"/>
      <c r="K104" s="42"/>
      <c r="L104" s="143">
        <v>0.68</v>
      </c>
      <c r="M104" s="159">
        <v>0.68</v>
      </c>
      <c r="N104" t="s">
        <v>365</v>
      </c>
    </row>
    <row r="105" spans="2:15" x14ac:dyDescent="0.25">
      <c r="B105" s="146" t="s">
        <v>332</v>
      </c>
      <c r="C105" s="144" t="s">
        <v>15</v>
      </c>
      <c r="D105" s="145">
        <v>0.32</v>
      </c>
      <c r="E105" s="152">
        <v>0.32</v>
      </c>
      <c r="F105" s="134" t="s">
        <v>335</v>
      </c>
      <c r="G105" s="155" t="s">
        <v>193</v>
      </c>
      <c r="H105" s="52" t="s">
        <v>367</v>
      </c>
      <c r="I105" s="166">
        <v>0.32</v>
      </c>
      <c r="J105" s="41"/>
      <c r="K105" s="42"/>
      <c r="L105" s="498">
        <v>0.34</v>
      </c>
      <c r="M105" s="159">
        <f>SUM(I105:I106)</f>
        <v>0.34</v>
      </c>
      <c r="N105" t="s">
        <v>366</v>
      </c>
    </row>
    <row r="106" spans="2:15" x14ac:dyDescent="0.25">
      <c r="B106" s="146" t="s">
        <v>333</v>
      </c>
      <c r="C106" s="144" t="s">
        <v>15</v>
      </c>
      <c r="D106" s="145">
        <v>0.02</v>
      </c>
      <c r="E106" s="152">
        <v>0.02</v>
      </c>
      <c r="F106" s="134" t="s">
        <v>335</v>
      </c>
      <c r="G106" s="155" t="s">
        <v>193</v>
      </c>
      <c r="H106" s="52" t="s">
        <v>367</v>
      </c>
      <c r="I106" s="166">
        <v>0.02</v>
      </c>
      <c r="J106" s="41"/>
      <c r="K106" s="42"/>
      <c r="L106" s="500"/>
    </row>
    <row r="107" spans="2:15" x14ac:dyDescent="0.25">
      <c r="B107" s="1" t="s">
        <v>287</v>
      </c>
      <c r="C107" s="1" t="s">
        <v>5</v>
      </c>
      <c r="D107" s="50">
        <v>1.63</v>
      </c>
      <c r="E107" s="32">
        <f t="shared" si="5"/>
        <v>1.24</v>
      </c>
      <c r="F107" s="14" t="s">
        <v>336</v>
      </c>
      <c r="G107" s="65" t="s">
        <v>252</v>
      </c>
      <c r="H107" s="66" t="s">
        <v>263</v>
      </c>
      <c r="I107" s="173">
        <v>1.24</v>
      </c>
      <c r="J107" s="41"/>
      <c r="K107" s="42"/>
      <c r="L107" s="59">
        <v>1.02</v>
      </c>
      <c r="M107" s="174">
        <v>1.24</v>
      </c>
      <c r="N107" t="s">
        <v>264</v>
      </c>
    </row>
    <row r="108" spans="2:15" x14ac:dyDescent="0.25">
      <c r="B108" s="20" t="s">
        <v>91</v>
      </c>
      <c r="C108" s="20" t="s">
        <v>95</v>
      </c>
      <c r="D108" s="48">
        <v>0.11</v>
      </c>
      <c r="E108" s="53">
        <f t="shared" si="5"/>
        <v>0.09</v>
      </c>
      <c r="F108" s="14" t="s">
        <v>337</v>
      </c>
      <c r="G108" s="56" t="s">
        <v>161</v>
      </c>
      <c r="H108" s="52" t="s">
        <v>269</v>
      </c>
      <c r="I108" s="156">
        <v>0.09</v>
      </c>
      <c r="J108" s="41"/>
      <c r="K108" s="42"/>
      <c r="L108" s="498">
        <v>0.68</v>
      </c>
      <c r="M108" s="159">
        <f>SUM(I108:I109)</f>
        <v>0.67999999999999994</v>
      </c>
      <c r="N108" t="s">
        <v>270</v>
      </c>
    </row>
    <row r="109" spans="2:15" x14ac:dyDescent="0.25">
      <c r="B109" s="20" t="s">
        <v>92</v>
      </c>
      <c r="C109" s="20" t="s">
        <v>95</v>
      </c>
      <c r="D109" s="48">
        <v>0.72</v>
      </c>
      <c r="E109" s="53">
        <f t="shared" si="5"/>
        <v>0.59</v>
      </c>
      <c r="F109" s="14" t="s">
        <v>337</v>
      </c>
      <c r="G109" s="56" t="s">
        <v>161</v>
      </c>
      <c r="H109" s="52" t="s">
        <v>269</v>
      </c>
      <c r="I109" s="156">
        <v>0.59</v>
      </c>
      <c r="J109" s="41"/>
      <c r="K109" s="42"/>
      <c r="L109" s="500"/>
    </row>
    <row r="110" spans="2:15" x14ac:dyDescent="0.25">
      <c r="B110" s="1" t="s">
        <v>289</v>
      </c>
      <c r="C110" s="1" t="s">
        <v>5</v>
      </c>
      <c r="D110" s="47">
        <v>1.36</v>
      </c>
      <c r="E110" s="32">
        <f t="shared" si="5"/>
        <v>1.08</v>
      </c>
      <c r="F110" s="14" t="s">
        <v>129</v>
      </c>
      <c r="G110" s="65" t="s">
        <v>252</v>
      </c>
      <c r="H110" s="66" t="s">
        <v>265</v>
      </c>
      <c r="I110" s="164">
        <v>1.08</v>
      </c>
      <c r="J110" s="41"/>
      <c r="K110" s="42"/>
      <c r="L110" s="498">
        <v>1.1000000000000001</v>
      </c>
      <c r="M110" s="159">
        <f>SUM(I110:I111)</f>
        <v>1.33</v>
      </c>
      <c r="N110" t="s">
        <v>266</v>
      </c>
      <c r="O110" t="s">
        <v>376</v>
      </c>
    </row>
    <row r="111" spans="2:15" x14ac:dyDescent="0.25">
      <c r="B111" s="1" t="s">
        <v>288</v>
      </c>
      <c r="C111" s="1" t="s">
        <v>7</v>
      </c>
      <c r="D111" s="47">
        <v>0.26</v>
      </c>
      <c r="E111" s="32">
        <f t="shared" si="5"/>
        <v>0.25</v>
      </c>
      <c r="F111" s="14" t="s">
        <v>129</v>
      </c>
      <c r="G111" s="65" t="s">
        <v>252</v>
      </c>
      <c r="H111" s="66" t="s">
        <v>265</v>
      </c>
      <c r="I111" s="164">
        <v>0.25</v>
      </c>
      <c r="J111" s="41"/>
      <c r="K111" s="42"/>
      <c r="L111" s="499"/>
      <c r="O111" t="s">
        <v>376</v>
      </c>
    </row>
    <row r="112" spans="2:15" x14ac:dyDescent="0.25">
      <c r="B112" s="1" t="s">
        <v>66</v>
      </c>
      <c r="C112" s="1" t="s">
        <v>5</v>
      </c>
      <c r="D112" s="47">
        <v>0.65</v>
      </c>
      <c r="E112" s="53">
        <f t="shared" si="5"/>
        <v>0.6</v>
      </c>
      <c r="F112" s="14" t="s">
        <v>130</v>
      </c>
      <c r="G112" s="45" t="s">
        <v>169</v>
      </c>
      <c r="H112" s="41" t="s">
        <v>166</v>
      </c>
      <c r="I112" s="158">
        <v>0.6</v>
      </c>
      <c r="J112" s="41"/>
      <c r="K112" s="42"/>
      <c r="L112" s="498">
        <v>1.28</v>
      </c>
      <c r="M112" s="159">
        <f>SUM(I112:I113)</f>
        <v>1.5499999999999998</v>
      </c>
      <c r="N112" t="s">
        <v>234</v>
      </c>
    </row>
    <row r="113" spans="2:14" x14ac:dyDescent="0.25">
      <c r="B113" s="1" t="s">
        <v>67</v>
      </c>
      <c r="C113" s="1" t="s">
        <v>7</v>
      </c>
      <c r="D113" s="47">
        <v>1.07</v>
      </c>
      <c r="E113" s="53">
        <f t="shared" si="5"/>
        <v>0.95</v>
      </c>
      <c r="F113" s="14" t="s">
        <v>130</v>
      </c>
      <c r="G113" s="45" t="s">
        <v>169</v>
      </c>
      <c r="H113" s="41" t="s">
        <v>166</v>
      </c>
      <c r="I113" s="158">
        <v>0.95</v>
      </c>
      <c r="J113" s="41"/>
      <c r="K113" s="42"/>
      <c r="L113" s="500"/>
    </row>
    <row r="114" spans="2:14" ht="15.75" thickBot="1" x14ac:dyDescent="0.3">
      <c r="B114" s="1" t="s">
        <v>68</v>
      </c>
      <c r="C114" s="1" t="s">
        <v>7</v>
      </c>
      <c r="D114" s="47">
        <v>1.54</v>
      </c>
      <c r="E114" s="32">
        <f t="shared" si="5"/>
        <v>1.34</v>
      </c>
      <c r="F114" s="14" t="s">
        <v>130</v>
      </c>
      <c r="G114" s="45" t="s">
        <v>169</v>
      </c>
      <c r="H114" s="43" t="s">
        <v>232</v>
      </c>
      <c r="I114" s="176">
        <v>1.34</v>
      </c>
      <c r="J114" s="43"/>
      <c r="K114" s="44"/>
      <c r="L114" s="61">
        <v>1.1000000000000001</v>
      </c>
      <c r="M114" s="159">
        <v>1.34</v>
      </c>
      <c r="N114" t="s">
        <v>233</v>
      </c>
    </row>
    <row r="115" spans="2:14" x14ac:dyDescent="0.25">
      <c r="B115" s="5"/>
      <c r="C115" s="5"/>
      <c r="D115" s="63">
        <f>SUM(D3:D114)</f>
        <v>109.09970000000001</v>
      </c>
      <c r="E115" s="64">
        <f>SUM(E3:E114)</f>
        <v>85.498000000000005</v>
      </c>
      <c r="F115" s="5"/>
      <c r="L115">
        <f>SUM(L3:L114)</f>
        <v>75.590000000000018</v>
      </c>
    </row>
    <row r="116" spans="2:14" x14ac:dyDescent="0.25">
      <c r="I116">
        <f>SUBTOTAL(9,I69:I111)</f>
        <v>31.207999999999998</v>
      </c>
    </row>
    <row r="117" spans="2:14" x14ac:dyDescent="0.25">
      <c r="E117">
        <v>85.47</v>
      </c>
      <c r="F117" t="s">
        <v>368</v>
      </c>
    </row>
    <row r="118" spans="2:14" x14ac:dyDescent="0.25">
      <c r="I118">
        <f>SUBTOTAL(9,I8:I28)</f>
        <v>21.110000000000003</v>
      </c>
    </row>
  </sheetData>
  <autoFilter ref="B2:M117"/>
  <mergeCells count="30">
    <mergeCell ref="L63:L64"/>
    <mergeCell ref="L46:L52"/>
    <mergeCell ref="L37:L39"/>
    <mergeCell ref="L40:L41"/>
    <mergeCell ref="L105:L106"/>
    <mergeCell ref="L59:L62"/>
    <mergeCell ref="L54:L56"/>
    <mergeCell ref="L3:L4"/>
    <mergeCell ref="L5:L6"/>
    <mergeCell ref="L9:L13"/>
    <mergeCell ref="L17:L18"/>
    <mergeCell ref="L25:L26"/>
    <mergeCell ref="L21:L24"/>
    <mergeCell ref="L27:L28"/>
    <mergeCell ref="L29:L31"/>
    <mergeCell ref="L32:L33"/>
    <mergeCell ref="L34:L36"/>
    <mergeCell ref="L43:L44"/>
    <mergeCell ref="L112:L113"/>
    <mergeCell ref="L65:L67"/>
    <mergeCell ref="L69:L73"/>
    <mergeCell ref="L74:L75"/>
    <mergeCell ref="L82:L86"/>
    <mergeCell ref="L87:L89"/>
    <mergeCell ref="L94:L95"/>
    <mergeCell ref="L97:L98"/>
    <mergeCell ref="L100:L101"/>
    <mergeCell ref="L102:L103"/>
    <mergeCell ref="L108:L109"/>
    <mergeCell ref="L110:L11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A103" workbookViewId="0">
      <selection activeCell="B64" sqref="B1:F1048576"/>
    </sheetView>
  </sheetViews>
  <sheetFormatPr defaultRowHeight="15" x14ac:dyDescent="0.25"/>
  <cols>
    <col min="1" max="1" width="16.7109375" customWidth="1"/>
    <col min="2" max="2" width="24" customWidth="1"/>
    <col min="3" max="3" width="7.85546875" customWidth="1"/>
    <col min="4" max="4" width="10.7109375" customWidth="1"/>
    <col min="5" max="5" width="9.140625" customWidth="1"/>
    <col min="6" max="6" width="22.7109375" customWidth="1"/>
    <col min="7" max="7" width="12.28515625" hidden="1" customWidth="1"/>
    <col min="8" max="8" width="10.140625" hidden="1" customWidth="1"/>
    <col min="9" max="9" width="0" hidden="1" customWidth="1"/>
    <col min="10" max="10" width="10.28515625" hidden="1" customWidth="1"/>
    <col min="11" max="11" width="0" hidden="1" customWidth="1"/>
    <col min="12" max="12" width="12.7109375" customWidth="1"/>
    <col min="13" max="14" width="0" hidden="1" customWidth="1"/>
    <col min="15" max="15" width="10.7109375" customWidth="1"/>
  </cols>
  <sheetData>
    <row r="1" spans="1:16" ht="14.45" x14ac:dyDescent="0.3">
      <c r="B1" s="5"/>
      <c r="C1" s="5"/>
      <c r="D1" s="5"/>
      <c r="E1" s="5"/>
      <c r="F1" s="5"/>
    </row>
    <row r="2" spans="1:16" ht="30.6" customHeight="1" thickBot="1" x14ac:dyDescent="0.3">
      <c r="A2" t="s">
        <v>299</v>
      </c>
      <c r="B2" s="38" t="s">
        <v>369</v>
      </c>
      <c r="C2" s="38" t="s">
        <v>1</v>
      </c>
      <c r="D2" s="38" t="s">
        <v>2</v>
      </c>
      <c r="E2" s="38" t="s">
        <v>3</v>
      </c>
      <c r="F2" s="38" t="s">
        <v>96</v>
      </c>
      <c r="G2" s="38" t="s">
        <v>158</v>
      </c>
      <c r="H2" s="38" t="s">
        <v>159</v>
      </c>
      <c r="I2" s="38" t="s">
        <v>160</v>
      </c>
      <c r="J2" s="38" t="s">
        <v>159</v>
      </c>
      <c r="K2" s="38" t="s">
        <v>160</v>
      </c>
      <c r="L2" s="38" t="s">
        <v>275</v>
      </c>
      <c r="O2" s="38" t="s">
        <v>373</v>
      </c>
      <c r="P2" t="s">
        <v>371</v>
      </c>
    </row>
    <row r="3" spans="1:16" x14ac:dyDescent="0.25">
      <c r="A3" s="39" t="s">
        <v>291</v>
      </c>
      <c r="B3" s="200" t="s">
        <v>4</v>
      </c>
      <c r="C3" s="71" t="s">
        <v>5</v>
      </c>
      <c r="D3" s="201">
        <v>9.1499999999999998E-2</v>
      </c>
      <c r="E3" s="202">
        <f>SUM(I3+K3)</f>
        <v>0.03</v>
      </c>
      <c r="F3" s="203" t="s">
        <v>97</v>
      </c>
      <c r="G3" s="204" t="s">
        <v>188</v>
      </c>
      <c r="H3" s="112" t="s">
        <v>164</v>
      </c>
      <c r="I3" s="190">
        <v>0.03</v>
      </c>
      <c r="J3" s="112"/>
      <c r="K3" s="194"/>
      <c r="L3" s="515">
        <v>0.72</v>
      </c>
      <c r="M3" s="159">
        <f>SUM(I3:I4)</f>
        <v>0.72</v>
      </c>
      <c r="N3" t="s">
        <v>189</v>
      </c>
      <c r="O3" s="255" t="s">
        <v>374</v>
      </c>
    </row>
    <row r="4" spans="1:16" x14ac:dyDescent="0.25">
      <c r="A4" s="41" t="s">
        <v>291</v>
      </c>
      <c r="B4" s="177" t="s">
        <v>6</v>
      </c>
      <c r="C4" s="1" t="s">
        <v>7</v>
      </c>
      <c r="D4" s="108">
        <v>0.74370000000000003</v>
      </c>
      <c r="E4" s="109">
        <f t="shared" ref="E4:E90" si="0">SUM(I4+K4)</f>
        <v>0.69</v>
      </c>
      <c r="F4" s="192" t="s">
        <v>98</v>
      </c>
      <c r="G4" s="111" t="s">
        <v>188</v>
      </c>
      <c r="H4" s="114" t="s">
        <v>164</v>
      </c>
      <c r="I4" s="183">
        <v>0.69</v>
      </c>
      <c r="J4" s="114"/>
      <c r="K4" s="195"/>
      <c r="L4" s="513"/>
      <c r="O4" s="256" t="s">
        <v>374</v>
      </c>
    </row>
    <row r="5" spans="1:16" x14ac:dyDescent="0.25">
      <c r="A5" s="41" t="s">
        <v>291</v>
      </c>
      <c r="B5" s="177" t="s">
        <v>8</v>
      </c>
      <c r="C5" s="1" t="s">
        <v>5</v>
      </c>
      <c r="D5" s="108">
        <v>0.39960000000000001</v>
      </c>
      <c r="E5" s="116">
        <f t="shared" si="0"/>
        <v>0.26</v>
      </c>
      <c r="F5" s="192" t="s">
        <v>98</v>
      </c>
      <c r="G5" s="111" t="s">
        <v>188</v>
      </c>
      <c r="H5" s="114" t="s">
        <v>190</v>
      </c>
      <c r="I5" s="185">
        <v>0.26</v>
      </c>
      <c r="J5" s="114"/>
      <c r="K5" s="195"/>
      <c r="L5" s="513">
        <v>0.88</v>
      </c>
      <c r="M5" s="159">
        <f>SUM(I5:I6)</f>
        <v>0.88</v>
      </c>
      <c r="N5" t="s">
        <v>191</v>
      </c>
      <c r="O5" s="256" t="s">
        <v>374</v>
      </c>
    </row>
    <row r="6" spans="1:16" x14ac:dyDescent="0.25">
      <c r="A6" s="41" t="s">
        <v>291</v>
      </c>
      <c r="B6" s="177" t="s">
        <v>9</v>
      </c>
      <c r="C6" s="1" t="s">
        <v>5</v>
      </c>
      <c r="D6" s="108">
        <v>0.83</v>
      </c>
      <c r="E6" s="116">
        <f t="shared" si="0"/>
        <v>0.62</v>
      </c>
      <c r="F6" s="192" t="s">
        <v>98</v>
      </c>
      <c r="G6" s="111" t="s">
        <v>188</v>
      </c>
      <c r="H6" s="114" t="s">
        <v>190</v>
      </c>
      <c r="I6" s="183">
        <v>0.62</v>
      </c>
      <c r="J6" s="114"/>
      <c r="K6" s="195"/>
      <c r="L6" s="513"/>
      <c r="O6" s="256" t="s">
        <v>374</v>
      </c>
    </row>
    <row r="7" spans="1:16" ht="15.75" thickBot="1" x14ac:dyDescent="0.3">
      <c r="A7" s="43" t="s">
        <v>291</v>
      </c>
      <c r="B7" s="205" t="s">
        <v>10</v>
      </c>
      <c r="C7" s="76" t="s">
        <v>5</v>
      </c>
      <c r="D7" s="206">
        <v>0.76</v>
      </c>
      <c r="E7" s="207">
        <f t="shared" si="0"/>
        <v>0.39</v>
      </c>
      <c r="F7" s="208" t="s">
        <v>99</v>
      </c>
      <c r="G7" s="209" t="s">
        <v>188</v>
      </c>
      <c r="H7" s="210" t="s">
        <v>192</v>
      </c>
      <c r="I7" s="191">
        <v>0.39</v>
      </c>
      <c r="J7" s="210"/>
      <c r="K7" s="211"/>
      <c r="L7" s="212">
        <v>0.39</v>
      </c>
      <c r="M7" s="159">
        <f>SUM(I7)</f>
        <v>0.39</v>
      </c>
      <c r="N7" t="s">
        <v>93</v>
      </c>
      <c r="O7" s="257" t="s">
        <v>374</v>
      </c>
    </row>
    <row r="8" spans="1:16" ht="14.45" x14ac:dyDescent="0.3">
      <c r="A8" s="39" t="s">
        <v>292</v>
      </c>
      <c r="B8" s="200" t="s">
        <v>199</v>
      </c>
      <c r="C8" s="71" t="s">
        <v>7</v>
      </c>
      <c r="D8" s="81">
        <v>1.34</v>
      </c>
      <c r="E8" s="82">
        <f t="shared" si="0"/>
        <v>1.34</v>
      </c>
      <c r="F8" s="203" t="s">
        <v>100</v>
      </c>
      <c r="G8" s="75" t="s">
        <v>200</v>
      </c>
      <c r="H8" s="39" t="s">
        <v>167</v>
      </c>
      <c r="I8" s="190">
        <v>1.34</v>
      </c>
      <c r="J8" s="39"/>
      <c r="K8" s="213"/>
      <c r="L8" s="214">
        <v>1.08</v>
      </c>
      <c r="M8" s="159">
        <f>SUM(I8)</f>
        <v>1.34</v>
      </c>
      <c r="N8" t="s">
        <v>201</v>
      </c>
      <c r="O8" s="255" t="s">
        <v>370</v>
      </c>
      <c r="P8">
        <v>0.26</v>
      </c>
    </row>
    <row r="9" spans="1:16" x14ac:dyDescent="0.25">
      <c r="A9" s="41" t="s">
        <v>292</v>
      </c>
      <c r="B9" s="178" t="s">
        <v>70</v>
      </c>
      <c r="C9" s="20" t="s">
        <v>7</v>
      </c>
      <c r="D9" s="48">
        <v>0.15310000000000001</v>
      </c>
      <c r="E9" s="53">
        <f t="shared" si="0"/>
        <v>0.15</v>
      </c>
      <c r="F9" s="192" t="s">
        <v>101</v>
      </c>
      <c r="G9" s="45" t="s">
        <v>193</v>
      </c>
      <c r="H9" s="41" t="s">
        <v>194</v>
      </c>
      <c r="I9" s="183">
        <v>0.15</v>
      </c>
      <c r="J9" s="41"/>
      <c r="K9" s="196"/>
      <c r="L9" s="513">
        <v>1.19</v>
      </c>
      <c r="M9" s="163">
        <f>SUM(I9:I13)</f>
        <v>1.19</v>
      </c>
      <c r="N9" t="s">
        <v>195</v>
      </c>
      <c r="O9" s="256" t="s">
        <v>374</v>
      </c>
    </row>
    <row r="10" spans="1:16" x14ac:dyDescent="0.25">
      <c r="A10" s="41" t="s">
        <v>292</v>
      </c>
      <c r="B10" s="178" t="s">
        <v>71</v>
      </c>
      <c r="C10" s="20" t="s">
        <v>7</v>
      </c>
      <c r="D10" s="48">
        <v>0.15</v>
      </c>
      <c r="E10" s="53">
        <f t="shared" si="0"/>
        <v>0.15</v>
      </c>
      <c r="F10" s="192" t="s">
        <v>101</v>
      </c>
      <c r="G10" s="45" t="s">
        <v>193</v>
      </c>
      <c r="H10" s="41" t="s">
        <v>194</v>
      </c>
      <c r="I10" s="183">
        <v>0.15</v>
      </c>
      <c r="J10" s="41"/>
      <c r="K10" s="196"/>
      <c r="L10" s="513"/>
      <c r="O10" s="256" t="s">
        <v>374</v>
      </c>
    </row>
    <row r="11" spans="1:16" x14ac:dyDescent="0.25">
      <c r="A11" s="41" t="s">
        <v>292</v>
      </c>
      <c r="B11" s="178" t="s">
        <v>72</v>
      </c>
      <c r="C11" s="20" t="s">
        <v>7</v>
      </c>
      <c r="D11" s="48">
        <v>0.55000000000000004</v>
      </c>
      <c r="E11" s="53">
        <f t="shared" si="0"/>
        <v>0.55000000000000004</v>
      </c>
      <c r="F11" s="192" t="s">
        <v>101</v>
      </c>
      <c r="G11" s="45" t="s">
        <v>193</v>
      </c>
      <c r="H11" s="41" t="s">
        <v>194</v>
      </c>
      <c r="I11" s="183">
        <v>0.55000000000000004</v>
      </c>
      <c r="J11" s="41"/>
      <c r="K11" s="196"/>
      <c r="L11" s="513"/>
      <c r="O11" s="256" t="s">
        <v>374</v>
      </c>
    </row>
    <row r="12" spans="1:16" x14ac:dyDescent="0.25">
      <c r="A12" s="41" t="s">
        <v>292</v>
      </c>
      <c r="B12" s="178" t="s">
        <v>73</v>
      </c>
      <c r="C12" s="20" t="s">
        <v>7</v>
      </c>
      <c r="D12" s="48">
        <v>0.22</v>
      </c>
      <c r="E12" s="53">
        <f t="shared" si="0"/>
        <v>0.22</v>
      </c>
      <c r="F12" s="192" t="s">
        <v>101</v>
      </c>
      <c r="G12" s="45" t="s">
        <v>193</v>
      </c>
      <c r="H12" s="41" t="s">
        <v>194</v>
      </c>
      <c r="I12" s="183">
        <v>0.22</v>
      </c>
      <c r="J12" s="41"/>
      <c r="K12" s="196"/>
      <c r="L12" s="513"/>
      <c r="O12" s="256" t="s">
        <v>374</v>
      </c>
    </row>
    <row r="13" spans="1:16" x14ac:dyDescent="0.25">
      <c r="A13" s="41" t="s">
        <v>292</v>
      </c>
      <c r="B13" s="178" t="s">
        <v>74</v>
      </c>
      <c r="C13" s="20" t="s">
        <v>7</v>
      </c>
      <c r="D13" s="48">
        <v>0.12</v>
      </c>
      <c r="E13" s="53">
        <f t="shared" si="0"/>
        <v>0.12</v>
      </c>
      <c r="F13" s="192" t="s">
        <v>101</v>
      </c>
      <c r="G13" s="45" t="s">
        <v>193</v>
      </c>
      <c r="H13" s="41" t="s">
        <v>194</v>
      </c>
      <c r="I13" s="183">
        <v>0.12</v>
      </c>
      <c r="J13" s="41"/>
      <c r="K13" s="196"/>
      <c r="L13" s="513"/>
      <c r="O13" s="256" t="s">
        <v>374</v>
      </c>
    </row>
    <row r="14" spans="1:16" ht="14.45" x14ac:dyDescent="0.3">
      <c r="A14" s="41" t="s">
        <v>292</v>
      </c>
      <c r="B14" s="178" t="s">
        <v>196</v>
      </c>
      <c r="C14" s="20" t="s">
        <v>5</v>
      </c>
      <c r="D14" s="48">
        <v>3.29</v>
      </c>
      <c r="E14" s="32">
        <f t="shared" si="0"/>
        <v>1</v>
      </c>
      <c r="F14" s="192" t="s">
        <v>102</v>
      </c>
      <c r="G14" s="45" t="s">
        <v>193</v>
      </c>
      <c r="H14" s="41" t="s">
        <v>197</v>
      </c>
      <c r="I14" s="185">
        <v>1</v>
      </c>
      <c r="J14" s="41"/>
      <c r="K14" s="196"/>
      <c r="L14" s="215">
        <v>1</v>
      </c>
      <c r="M14" s="160">
        <v>1</v>
      </c>
      <c r="N14" t="s">
        <v>198</v>
      </c>
      <c r="O14" s="256" t="s">
        <v>374</v>
      </c>
    </row>
    <row r="15" spans="1:16" ht="15.75" thickBot="1" x14ac:dyDescent="0.3">
      <c r="A15" s="43" t="s">
        <v>292</v>
      </c>
      <c r="B15" s="216" t="s">
        <v>303</v>
      </c>
      <c r="C15" s="83" t="s">
        <v>15</v>
      </c>
      <c r="D15" s="217">
        <v>1.33</v>
      </c>
      <c r="E15" s="218">
        <f t="shared" si="0"/>
        <v>1.27</v>
      </c>
      <c r="F15" s="208" t="s">
        <v>353</v>
      </c>
      <c r="G15" s="80" t="s">
        <v>193</v>
      </c>
      <c r="H15" s="43" t="s">
        <v>354</v>
      </c>
      <c r="I15" s="219">
        <v>1.27</v>
      </c>
      <c r="J15" s="43"/>
      <c r="K15" s="199"/>
      <c r="L15" s="220">
        <v>1.27</v>
      </c>
      <c r="M15" s="160">
        <v>1.27</v>
      </c>
      <c r="N15" t="s">
        <v>355</v>
      </c>
      <c r="O15" s="257" t="s">
        <v>374</v>
      </c>
    </row>
    <row r="16" spans="1:16" x14ac:dyDescent="0.25">
      <c r="A16" s="39" t="s">
        <v>293</v>
      </c>
      <c r="B16" s="221" t="s">
        <v>12</v>
      </c>
      <c r="C16" s="87" t="s">
        <v>7</v>
      </c>
      <c r="D16" s="222">
        <v>1.88</v>
      </c>
      <c r="E16" s="202">
        <f t="shared" si="0"/>
        <v>1.73</v>
      </c>
      <c r="F16" s="203" t="s">
        <v>103</v>
      </c>
      <c r="G16" s="204" t="s">
        <v>200</v>
      </c>
      <c r="H16" s="112" t="s">
        <v>206</v>
      </c>
      <c r="I16" s="190">
        <v>1.73</v>
      </c>
      <c r="J16" s="112"/>
      <c r="K16" s="194"/>
      <c r="L16" s="214">
        <v>1.47</v>
      </c>
      <c r="M16" s="159">
        <f>SUM(I16)</f>
        <v>1.73</v>
      </c>
      <c r="N16" t="s">
        <v>209</v>
      </c>
      <c r="O16" s="255" t="s">
        <v>370</v>
      </c>
      <c r="P16">
        <v>0.26</v>
      </c>
    </row>
    <row r="17" spans="1:16" x14ac:dyDescent="0.25">
      <c r="A17" s="41" t="s">
        <v>293</v>
      </c>
      <c r="B17" s="179" t="s">
        <v>13</v>
      </c>
      <c r="C17" s="2" t="s">
        <v>7</v>
      </c>
      <c r="D17" s="119">
        <v>7.24</v>
      </c>
      <c r="E17" s="109">
        <f t="shared" si="0"/>
        <v>6.81</v>
      </c>
      <c r="F17" s="192" t="s">
        <v>104</v>
      </c>
      <c r="G17" s="111" t="s">
        <v>200</v>
      </c>
      <c r="H17" s="114" t="s">
        <v>207</v>
      </c>
      <c r="I17" s="183">
        <v>6.22</v>
      </c>
      <c r="J17" s="114" t="s">
        <v>208</v>
      </c>
      <c r="K17" s="197">
        <v>0.59</v>
      </c>
      <c r="L17" s="514">
        <v>5.93</v>
      </c>
      <c r="M17" s="160">
        <f>SUM(I17+I18+K17)</f>
        <v>7.21</v>
      </c>
      <c r="N17" t="s">
        <v>204</v>
      </c>
      <c r="O17" s="256" t="s">
        <v>370</v>
      </c>
      <c r="P17">
        <v>1.28</v>
      </c>
    </row>
    <row r="18" spans="1:16" x14ac:dyDescent="0.25">
      <c r="A18" s="41" t="s">
        <v>293</v>
      </c>
      <c r="B18" s="179" t="s">
        <v>205</v>
      </c>
      <c r="C18" s="2" t="s">
        <v>15</v>
      </c>
      <c r="D18" s="119">
        <v>0.49</v>
      </c>
      <c r="E18" s="109">
        <f t="shared" si="0"/>
        <v>0.4</v>
      </c>
      <c r="F18" s="192" t="s">
        <v>104</v>
      </c>
      <c r="G18" s="111" t="s">
        <v>200</v>
      </c>
      <c r="H18" s="114" t="s">
        <v>207</v>
      </c>
      <c r="I18" s="185">
        <v>0.4</v>
      </c>
      <c r="J18" s="114"/>
      <c r="K18" s="195"/>
      <c r="L18" s="514"/>
      <c r="O18" s="256" t="s">
        <v>370</v>
      </c>
    </row>
    <row r="19" spans="1:16" x14ac:dyDescent="0.25">
      <c r="A19" s="41" t="s">
        <v>293</v>
      </c>
      <c r="B19" s="180" t="s">
        <v>16</v>
      </c>
      <c r="C19" s="3" t="s">
        <v>15</v>
      </c>
      <c r="D19" s="119">
        <v>3.68</v>
      </c>
      <c r="E19" s="116">
        <f t="shared" si="0"/>
        <v>2.04</v>
      </c>
      <c r="F19" s="192" t="s">
        <v>105</v>
      </c>
      <c r="G19" s="111" t="s">
        <v>200</v>
      </c>
      <c r="H19" s="114" t="s">
        <v>210</v>
      </c>
      <c r="I19" s="183">
        <v>2.04</v>
      </c>
      <c r="J19" s="114"/>
      <c r="K19" s="195"/>
      <c r="L19" s="215">
        <v>1.7</v>
      </c>
      <c r="M19" s="159">
        <f>SUM(I19)</f>
        <v>2.04</v>
      </c>
      <c r="N19" t="s">
        <v>211</v>
      </c>
      <c r="O19" s="256" t="s">
        <v>370</v>
      </c>
      <c r="P19">
        <v>0.34</v>
      </c>
    </row>
    <row r="20" spans="1:16" ht="15.75" thickBot="1" x14ac:dyDescent="0.3">
      <c r="A20" s="43" t="s">
        <v>293</v>
      </c>
      <c r="B20" s="223" t="s">
        <v>304</v>
      </c>
      <c r="C20" s="88" t="s">
        <v>7</v>
      </c>
      <c r="D20" s="224">
        <v>2.12</v>
      </c>
      <c r="E20" s="225">
        <v>2.12</v>
      </c>
      <c r="F20" s="208" t="s">
        <v>305</v>
      </c>
      <c r="G20" s="209" t="s">
        <v>193</v>
      </c>
      <c r="H20" s="210" t="s">
        <v>341</v>
      </c>
      <c r="I20" s="191">
        <v>2.12</v>
      </c>
      <c r="J20" s="210"/>
      <c r="K20" s="211"/>
      <c r="L20" s="212">
        <v>2.12</v>
      </c>
      <c r="M20" s="159">
        <v>2.12</v>
      </c>
      <c r="N20" t="s">
        <v>342</v>
      </c>
      <c r="O20" s="257" t="s">
        <v>374</v>
      </c>
    </row>
    <row r="21" spans="1:16" x14ac:dyDescent="0.25">
      <c r="A21" s="39" t="s">
        <v>372</v>
      </c>
      <c r="B21" s="226" t="s">
        <v>306</v>
      </c>
      <c r="C21" s="227" t="s">
        <v>5</v>
      </c>
      <c r="D21" s="228">
        <v>0.97</v>
      </c>
      <c r="E21" s="229">
        <f>I21</f>
        <v>0.9</v>
      </c>
      <c r="F21" s="203" t="s">
        <v>310</v>
      </c>
      <c r="G21" s="230" t="s">
        <v>193</v>
      </c>
      <c r="H21" s="231" t="s">
        <v>343</v>
      </c>
      <c r="I21" s="232">
        <v>0.9</v>
      </c>
      <c r="J21" s="231"/>
      <c r="K21" s="233"/>
      <c r="L21" s="515">
        <v>1.26</v>
      </c>
      <c r="M21" s="159">
        <f>SUM(I21:I24)</f>
        <v>1.2600000000000002</v>
      </c>
      <c r="N21" t="s">
        <v>344</v>
      </c>
      <c r="O21" s="255" t="s">
        <v>374</v>
      </c>
    </row>
    <row r="22" spans="1:16" x14ac:dyDescent="0.25">
      <c r="A22" s="41" t="s">
        <v>372</v>
      </c>
      <c r="B22" s="180" t="s">
        <v>307</v>
      </c>
      <c r="C22" s="3" t="s">
        <v>5</v>
      </c>
      <c r="D22" s="138">
        <v>0.32</v>
      </c>
      <c r="E22" s="172">
        <f t="shared" ref="E22:E24" si="1">I22</f>
        <v>0.23</v>
      </c>
      <c r="F22" s="192" t="s">
        <v>310</v>
      </c>
      <c r="G22" s="135" t="s">
        <v>193</v>
      </c>
      <c r="H22" s="136" t="s">
        <v>343</v>
      </c>
      <c r="I22" s="183">
        <v>0.23</v>
      </c>
      <c r="J22" s="136"/>
      <c r="K22" s="198"/>
      <c r="L22" s="513"/>
      <c r="O22" s="256" t="s">
        <v>374</v>
      </c>
    </row>
    <row r="23" spans="1:16" x14ac:dyDescent="0.25">
      <c r="A23" s="41" t="s">
        <v>372</v>
      </c>
      <c r="B23" s="180" t="s">
        <v>308</v>
      </c>
      <c r="C23" s="3" t="s">
        <v>5</v>
      </c>
      <c r="D23" s="138">
        <v>0.08</v>
      </c>
      <c r="E23" s="172">
        <f t="shared" si="1"/>
        <v>0.08</v>
      </c>
      <c r="F23" s="192" t="s">
        <v>310</v>
      </c>
      <c r="G23" s="135" t="s">
        <v>193</v>
      </c>
      <c r="H23" s="136" t="s">
        <v>343</v>
      </c>
      <c r="I23" s="183">
        <v>0.08</v>
      </c>
      <c r="J23" s="136"/>
      <c r="K23" s="198"/>
      <c r="L23" s="513"/>
      <c r="O23" s="256" t="s">
        <v>374</v>
      </c>
    </row>
    <row r="24" spans="1:16" ht="15.75" thickBot="1" x14ac:dyDescent="0.3">
      <c r="A24" s="43" t="s">
        <v>372</v>
      </c>
      <c r="B24" s="223" t="s">
        <v>309</v>
      </c>
      <c r="C24" s="88" t="s">
        <v>15</v>
      </c>
      <c r="D24" s="234">
        <v>0.05</v>
      </c>
      <c r="E24" s="235">
        <f t="shared" si="1"/>
        <v>0.05</v>
      </c>
      <c r="F24" s="208" t="s">
        <v>311</v>
      </c>
      <c r="G24" s="236" t="s">
        <v>193</v>
      </c>
      <c r="H24" s="237" t="s">
        <v>343</v>
      </c>
      <c r="I24" s="191">
        <v>0.05</v>
      </c>
      <c r="J24" s="237"/>
      <c r="K24" s="238"/>
      <c r="L24" s="516"/>
      <c r="O24" s="257" t="s">
        <v>374</v>
      </c>
    </row>
    <row r="25" spans="1:16" x14ac:dyDescent="0.25">
      <c r="A25" s="39" t="s">
        <v>294</v>
      </c>
      <c r="B25" s="200" t="s">
        <v>18</v>
      </c>
      <c r="C25" s="71" t="s">
        <v>5</v>
      </c>
      <c r="D25" s="81">
        <v>1.07</v>
      </c>
      <c r="E25" s="73">
        <f t="shared" si="0"/>
        <v>0.98</v>
      </c>
      <c r="F25" s="203" t="s">
        <v>107</v>
      </c>
      <c r="G25" s="75" t="s">
        <v>200</v>
      </c>
      <c r="H25" s="39" t="s">
        <v>165</v>
      </c>
      <c r="I25" s="190">
        <v>0.98</v>
      </c>
      <c r="J25" s="39"/>
      <c r="K25" s="213"/>
      <c r="L25" s="515">
        <v>1.52</v>
      </c>
      <c r="M25" s="159">
        <f>SUM(I25:I26)</f>
        <v>1.83</v>
      </c>
      <c r="N25" t="s">
        <v>214</v>
      </c>
      <c r="O25" s="255" t="s">
        <v>370</v>
      </c>
      <c r="P25">
        <v>0.31</v>
      </c>
    </row>
    <row r="26" spans="1:16" x14ac:dyDescent="0.25">
      <c r="A26" s="41" t="s">
        <v>294</v>
      </c>
      <c r="B26" s="177" t="s">
        <v>19</v>
      </c>
      <c r="C26" s="1" t="s">
        <v>7</v>
      </c>
      <c r="D26" s="47">
        <v>0.96</v>
      </c>
      <c r="E26" s="53">
        <f t="shared" si="0"/>
        <v>0.85</v>
      </c>
      <c r="F26" s="192" t="s">
        <v>107</v>
      </c>
      <c r="G26" s="45" t="s">
        <v>200</v>
      </c>
      <c r="H26" s="41" t="s">
        <v>165</v>
      </c>
      <c r="I26" s="183">
        <v>0.85</v>
      </c>
      <c r="J26" s="41"/>
      <c r="K26" s="196"/>
      <c r="L26" s="513"/>
      <c r="O26" s="256" t="s">
        <v>370</v>
      </c>
    </row>
    <row r="27" spans="1:16" x14ac:dyDescent="0.25">
      <c r="A27" s="41" t="s">
        <v>294</v>
      </c>
      <c r="B27" s="178" t="s">
        <v>76</v>
      </c>
      <c r="C27" s="20" t="s">
        <v>15</v>
      </c>
      <c r="D27" s="48">
        <v>0.38</v>
      </c>
      <c r="E27" s="32">
        <f t="shared" si="0"/>
        <v>0.43</v>
      </c>
      <c r="F27" s="192" t="s">
        <v>107</v>
      </c>
      <c r="G27" s="45" t="s">
        <v>200</v>
      </c>
      <c r="H27" s="41" t="s">
        <v>212</v>
      </c>
      <c r="I27" s="183">
        <v>0.43</v>
      </c>
      <c r="J27" s="41"/>
      <c r="K27" s="196"/>
      <c r="L27" s="513">
        <v>0.71</v>
      </c>
      <c r="M27" s="159">
        <f>SUM(I27:I28)</f>
        <v>0.71</v>
      </c>
      <c r="N27" t="s">
        <v>213</v>
      </c>
      <c r="O27" s="256" t="s">
        <v>370</v>
      </c>
    </row>
    <row r="28" spans="1:16" x14ac:dyDescent="0.25">
      <c r="A28" s="41" t="s">
        <v>294</v>
      </c>
      <c r="B28" s="178" t="s">
        <v>77</v>
      </c>
      <c r="C28" s="20" t="s">
        <v>15</v>
      </c>
      <c r="D28" s="48">
        <v>0.28000000000000003</v>
      </c>
      <c r="E28" s="32">
        <f t="shared" si="0"/>
        <v>0.28000000000000003</v>
      </c>
      <c r="F28" s="192" t="s">
        <v>107</v>
      </c>
      <c r="G28" s="45" t="s">
        <v>200</v>
      </c>
      <c r="H28" s="41" t="s">
        <v>212</v>
      </c>
      <c r="I28" s="183">
        <v>0.28000000000000003</v>
      </c>
      <c r="J28" s="41"/>
      <c r="K28" s="196"/>
      <c r="L28" s="513"/>
      <c r="O28" s="256" t="s">
        <v>370</v>
      </c>
    </row>
    <row r="29" spans="1:16" x14ac:dyDescent="0.25">
      <c r="A29" s="41" t="s">
        <v>294</v>
      </c>
      <c r="B29" s="178" t="s">
        <v>78</v>
      </c>
      <c r="C29" s="20" t="s">
        <v>5</v>
      </c>
      <c r="D29" s="48">
        <v>0.30180000000000001</v>
      </c>
      <c r="E29" s="53">
        <f t="shared" si="0"/>
        <v>0.28999999999999998</v>
      </c>
      <c r="F29" s="192" t="s">
        <v>109</v>
      </c>
      <c r="G29" s="56" t="s">
        <v>161</v>
      </c>
      <c r="H29" s="52" t="s">
        <v>217</v>
      </c>
      <c r="I29" s="182">
        <v>0.28999999999999998</v>
      </c>
      <c r="J29" s="41"/>
      <c r="K29" s="196"/>
      <c r="L29" s="513">
        <v>0.84</v>
      </c>
      <c r="M29" s="159">
        <f>SUM(I29:I31)</f>
        <v>1.04</v>
      </c>
      <c r="N29" s="55" t="s">
        <v>218</v>
      </c>
      <c r="O29" s="256" t="s">
        <v>370</v>
      </c>
      <c r="P29">
        <v>0.2</v>
      </c>
    </row>
    <row r="30" spans="1:16" x14ac:dyDescent="0.25">
      <c r="A30" s="41" t="s">
        <v>294</v>
      </c>
      <c r="B30" s="178" t="s">
        <v>153</v>
      </c>
      <c r="C30" s="20" t="s">
        <v>5</v>
      </c>
      <c r="D30" s="48">
        <v>0.20760000000000001</v>
      </c>
      <c r="E30" s="53">
        <f t="shared" si="0"/>
        <v>0.19</v>
      </c>
      <c r="F30" s="192" t="s">
        <v>109</v>
      </c>
      <c r="G30" s="56" t="s">
        <v>161</v>
      </c>
      <c r="H30" s="52" t="s">
        <v>217</v>
      </c>
      <c r="I30" s="182">
        <v>0.19</v>
      </c>
      <c r="J30" s="41"/>
      <c r="K30" s="196"/>
      <c r="L30" s="513"/>
      <c r="O30" s="256" t="s">
        <v>370</v>
      </c>
    </row>
    <row r="31" spans="1:16" x14ac:dyDescent="0.25">
      <c r="A31" s="41" t="s">
        <v>294</v>
      </c>
      <c r="B31" s="178" t="s">
        <v>154</v>
      </c>
      <c r="C31" s="20" t="s">
        <v>5</v>
      </c>
      <c r="D31" s="48">
        <v>0.60919999999999996</v>
      </c>
      <c r="E31" s="53">
        <f t="shared" si="0"/>
        <v>0.56000000000000005</v>
      </c>
      <c r="F31" s="192" t="s">
        <v>109</v>
      </c>
      <c r="G31" s="56" t="s">
        <v>161</v>
      </c>
      <c r="H31" s="52" t="s">
        <v>217</v>
      </c>
      <c r="I31" s="182">
        <v>0.56000000000000005</v>
      </c>
      <c r="J31" s="41"/>
      <c r="K31" s="196"/>
      <c r="L31" s="513"/>
      <c r="O31" s="256" t="s">
        <v>370</v>
      </c>
    </row>
    <row r="32" spans="1:16" x14ac:dyDescent="0.25">
      <c r="A32" s="41" t="s">
        <v>294</v>
      </c>
      <c r="B32" s="178" t="s">
        <v>79</v>
      </c>
      <c r="C32" s="20" t="s">
        <v>15</v>
      </c>
      <c r="D32" s="48">
        <v>0.57769999999999999</v>
      </c>
      <c r="E32" s="32">
        <f t="shared" si="0"/>
        <v>0.56000000000000005</v>
      </c>
      <c r="F32" s="192" t="s">
        <v>109</v>
      </c>
      <c r="G32" s="45" t="s">
        <v>169</v>
      </c>
      <c r="H32" s="41" t="s">
        <v>215</v>
      </c>
      <c r="I32" s="183">
        <v>0.56000000000000005</v>
      </c>
      <c r="J32" s="41"/>
      <c r="K32" s="196"/>
      <c r="L32" s="513">
        <v>0.86</v>
      </c>
      <c r="M32" s="159">
        <f>SUM(I32:I33)</f>
        <v>0.8600000000000001</v>
      </c>
      <c r="N32" t="s">
        <v>216</v>
      </c>
      <c r="O32" s="256" t="s">
        <v>370</v>
      </c>
    </row>
    <row r="33" spans="1:16" x14ac:dyDescent="0.25">
      <c r="A33" s="41" t="s">
        <v>294</v>
      </c>
      <c r="B33" s="178" t="s">
        <v>152</v>
      </c>
      <c r="C33" s="20" t="s">
        <v>7</v>
      </c>
      <c r="D33" s="48">
        <v>0.30580000000000002</v>
      </c>
      <c r="E33" s="32">
        <f t="shared" si="0"/>
        <v>0.3</v>
      </c>
      <c r="F33" s="192" t="s">
        <v>109</v>
      </c>
      <c r="G33" s="45" t="s">
        <v>169</v>
      </c>
      <c r="H33" s="41" t="s">
        <v>215</v>
      </c>
      <c r="I33" s="185">
        <v>0.3</v>
      </c>
      <c r="J33" s="41"/>
      <c r="K33" s="196"/>
      <c r="L33" s="513"/>
      <c r="O33" s="256" t="s">
        <v>370</v>
      </c>
    </row>
    <row r="34" spans="1:16" x14ac:dyDescent="0.25">
      <c r="A34" s="41" t="s">
        <v>294</v>
      </c>
      <c r="B34" s="177" t="s">
        <v>20</v>
      </c>
      <c r="C34" s="1" t="s">
        <v>7</v>
      </c>
      <c r="D34" s="47">
        <v>1.1200000000000001</v>
      </c>
      <c r="E34" s="53">
        <f t="shared" si="0"/>
        <v>1.1200000000000001</v>
      </c>
      <c r="F34" s="192" t="s">
        <v>108</v>
      </c>
      <c r="G34" s="56" t="s">
        <v>161</v>
      </c>
      <c r="H34" s="52" t="s">
        <v>219</v>
      </c>
      <c r="I34" s="182">
        <v>1.1200000000000001</v>
      </c>
      <c r="J34" s="41"/>
      <c r="K34" s="196"/>
      <c r="L34" s="513">
        <v>2.08</v>
      </c>
      <c r="M34" s="159">
        <f>SUM(I34:I36)</f>
        <v>2.4700000000000002</v>
      </c>
      <c r="N34" t="s">
        <v>220</v>
      </c>
      <c r="O34" s="256" t="s">
        <v>370</v>
      </c>
      <c r="P34">
        <v>0.39</v>
      </c>
    </row>
    <row r="35" spans="1:16" x14ac:dyDescent="0.25">
      <c r="A35" s="41" t="s">
        <v>294</v>
      </c>
      <c r="B35" s="177" t="s">
        <v>21</v>
      </c>
      <c r="C35" s="1" t="s">
        <v>15</v>
      </c>
      <c r="D35" s="47">
        <v>0.64</v>
      </c>
      <c r="E35" s="53">
        <f t="shared" si="0"/>
        <v>0.64</v>
      </c>
      <c r="F35" s="192" t="s">
        <v>108</v>
      </c>
      <c r="G35" s="56" t="s">
        <v>161</v>
      </c>
      <c r="H35" s="52" t="s">
        <v>219</v>
      </c>
      <c r="I35" s="182">
        <v>0.64</v>
      </c>
      <c r="J35" s="41"/>
      <c r="K35" s="196"/>
      <c r="L35" s="513"/>
      <c r="O35" s="256" t="s">
        <v>370</v>
      </c>
    </row>
    <row r="36" spans="1:16" x14ac:dyDescent="0.25">
      <c r="A36" s="41" t="s">
        <v>294</v>
      </c>
      <c r="B36" s="177" t="s">
        <v>22</v>
      </c>
      <c r="C36" s="1" t="s">
        <v>15</v>
      </c>
      <c r="D36" s="47">
        <v>0.73</v>
      </c>
      <c r="E36" s="53">
        <f t="shared" si="0"/>
        <v>0.71</v>
      </c>
      <c r="F36" s="192" t="s">
        <v>108</v>
      </c>
      <c r="G36" s="56" t="s">
        <v>161</v>
      </c>
      <c r="H36" s="52" t="s">
        <v>219</v>
      </c>
      <c r="I36" s="182">
        <v>0.71</v>
      </c>
      <c r="J36" s="41"/>
      <c r="K36" s="196"/>
      <c r="L36" s="513"/>
      <c r="O36" s="256" t="s">
        <v>370</v>
      </c>
    </row>
    <row r="37" spans="1:16" x14ac:dyDescent="0.25">
      <c r="A37" s="41" t="s">
        <v>294</v>
      </c>
      <c r="B37" s="177" t="s">
        <v>312</v>
      </c>
      <c r="C37" s="1" t="s">
        <v>5</v>
      </c>
      <c r="D37" s="145">
        <v>4.0599999999999996</v>
      </c>
      <c r="E37" s="169">
        <f t="shared" si="0"/>
        <v>2.81</v>
      </c>
      <c r="F37" s="192" t="s">
        <v>315</v>
      </c>
      <c r="G37" s="147" t="s">
        <v>193</v>
      </c>
      <c r="H37" s="165" t="s">
        <v>345</v>
      </c>
      <c r="I37" s="187">
        <v>2.81</v>
      </c>
      <c r="J37" s="41"/>
      <c r="K37" s="196"/>
      <c r="L37" s="513">
        <v>3.69</v>
      </c>
      <c r="M37" s="159">
        <f>SUM(I37:I39)</f>
        <v>3.69</v>
      </c>
      <c r="N37" t="s">
        <v>346</v>
      </c>
      <c r="O37" s="256" t="s">
        <v>374</v>
      </c>
    </row>
    <row r="38" spans="1:16" x14ac:dyDescent="0.25">
      <c r="A38" s="41" t="s">
        <v>294</v>
      </c>
      <c r="B38" s="177" t="s">
        <v>313</v>
      </c>
      <c r="C38" s="1" t="s">
        <v>7</v>
      </c>
      <c r="D38" s="145">
        <v>0.75</v>
      </c>
      <c r="E38" s="169">
        <f t="shared" si="0"/>
        <v>0.7</v>
      </c>
      <c r="F38" s="192" t="s">
        <v>315</v>
      </c>
      <c r="G38" s="147" t="s">
        <v>193</v>
      </c>
      <c r="H38" s="165" t="s">
        <v>345</v>
      </c>
      <c r="I38" s="188">
        <v>0.7</v>
      </c>
      <c r="J38" s="41"/>
      <c r="K38" s="196"/>
      <c r="L38" s="513"/>
      <c r="O38" s="256" t="s">
        <v>374</v>
      </c>
    </row>
    <row r="39" spans="1:16" ht="15" customHeight="1" x14ac:dyDescent="0.25">
      <c r="A39" s="41" t="s">
        <v>294</v>
      </c>
      <c r="B39" s="177" t="s">
        <v>314</v>
      </c>
      <c r="C39" s="1" t="s">
        <v>7</v>
      </c>
      <c r="D39" s="145">
        <v>0.21</v>
      </c>
      <c r="E39" s="169">
        <f t="shared" si="0"/>
        <v>0.18</v>
      </c>
      <c r="F39" s="192" t="s">
        <v>315</v>
      </c>
      <c r="G39" s="147" t="s">
        <v>193</v>
      </c>
      <c r="H39" s="165" t="s">
        <v>345</v>
      </c>
      <c r="I39" s="187">
        <v>0.18</v>
      </c>
      <c r="J39" s="41"/>
      <c r="K39" s="196"/>
      <c r="L39" s="513"/>
      <c r="O39" s="256" t="s">
        <v>374</v>
      </c>
    </row>
    <row r="40" spans="1:16" ht="15" customHeight="1" x14ac:dyDescent="0.25">
      <c r="A40" s="41" t="s">
        <v>294</v>
      </c>
      <c r="B40" s="177" t="s">
        <v>359</v>
      </c>
      <c r="C40" s="1" t="s">
        <v>5</v>
      </c>
      <c r="D40" s="145">
        <v>0.94</v>
      </c>
      <c r="E40" s="152">
        <f>I40</f>
        <v>0.88</v>
      </c>
      <c r="F40" s="192" t="s">
        <v>361</v>
      </c>
      <c r="G40" s="147" t="s">
        <v>193</v>
      </c>
      <c r="H40" s="165" t="s">
        <v>362</v>
      </c>
      <c r="I40" s="188">
        <v>0.88</v>
      </c>
      <c r="J40" s="41"/>
      <c r="K40" s="196"/>
      <c r="L40" s="513">
        <v>1.42</v>
      </c>
      <c r="M40" s="160">
        <f>SUM(I40:I41)</f>
        <v>1.42</v>
      </c>
      <c r="N40" t="s">
        <v>363</v>
      </c>
      <c r="O40" s="256" t="s">
        <v>374</v>
      </c>
    </row>
    <row r="41" spans="1:16" ht="15" customHeight="1" thickBot="1" x14ac:dyDescent="0.3">
      <c r="A41" s="43" t="s">
        <v>294</v>
      </c>
      <c r="B41" s="205" t="s">
        <v>360</v>
      </c>
      <c r="C41" s="76" t="s">
        <v>5</v>
      </c>
      <c r="D41" s="239">
        <v>0.61</v>
      </c>
      <c r="E41" s="240">
        <f t="shared" si="0"/>
        <v>0.54</v>
      </c>
      <c r="F41" s="208" t="s">
        <v>361</v>
      </c>
      <c r="G41" s="241" t="s">
        <v>193</v>
      </c>
      <c r="H41" s="242" t="s">
        <v>362</v>
      </c>
      <c r="I41" s="243">
        <v>0.54</v>
      </c>
      <c r="J41" s="43"/>
      <c r="K41" s="199"/>
      <c r="L41" s="516"/>
      <c r="O41" s="257" t="s">
        <v>374</v>
      </c>
    </row>
    <row r="42" spans="1:16" x14ac:dyDescent="0.25">
      <c r="A42" s="39" t="s">
        <v>295</v>
      </c>
      <c r="B42" s="244" t="s">
        <v>225</v>
      </c>
      <c r="C42" s="93" t="s">
        <v>7</v>
      </c>
      <c r="D42" s="245">
        <v>0.89</v>
      </c>
      <c r="E42" s="246">
        <f t="shared" si="0"/>
        <v>0.53</v>
      </c>
      <c r="F42" s="247" t="s">
        <v>111</v>
      </c>
      <c r="G42" s="204" t="s">
        <v>193</v>
      </c>
      <c r="H42" s="112" t="s">
        <v>226</v>
      </c>
      <c r="I42" s="190">
        <v>0.27</v>
      </c>
      <c r="J42" s="112" t="s">
        <v>221</v>
      </c>
      <c r="K42" s="248">
        <v>0.26</v>
      </c>
      <c r="L42" s="214">
        <v>0.53</v>
      </c>
      <c r="M42" s="159">
        <f>SUM(I42)</f>
        <v>0.27</v>
      </c>
      <c r="N42" t="s">
        <v>227</v>
      </c>
      <c r="O42" s="255" t="s">
        <v>374</v>
      </c>
      <c r="P42">
        <v>0.26</v>
      </c>
    </row>
    <row r="43" spans="1:16" x14ac:dyDescent="0.25">
      <c r="A43" s="41" t="s">
        <v>295</v>
      </c>
      <c r="B43" s="178" t="s">
        <v>222</v>
      </c>
      <c r="C43" s="20" t="s">
        <v>15</v>
      </c>
      <c r="D43" s="120">
        <v>0.41</v>
      </c>
      <c r="E43" s="109">
        <f t="shared" si="0"/>
        <v>0.41</v>
      </c>
      <c r="F43" s="193" t="s">
        <v>111</v>
      </c>
      <c r="G43" s="111" t="s">
        <v>193</v>
      </c>
      <c r="H43" s="114" t="s">
        <v>224</v>
      </c>
      <c r="I43" s="183">
        <v>0.41</v>
      </c>
      <c r="J43" s="114"/>
      <c r="K43" s="195"/>
      <c r="L43" s="513">
        <v>0.68</v>
      </c>
      <c r="M43" s="159">
        <f>SUM(I43:I44)</f>
        <v>0.67999999999999994</v>
      </c>
      <c r="N43" t="s">
        <v>223</v>
      </c>
      <c r="O43" s="256" t="s">
        <v>374</v>
      </c>
    </row>
    <row r="44" spans="1:16" x14ac:dyDescent="0.25">
      <c r="A44" s="41" t="s">
        <v>295</v>
      </c>
      <c r="B44" s="178" t="s">
        <v>84</v>
      </c>
      <c r="C44" s="20" t="s">
        <v>7</v>
      </c>
      <c r="D44" s="120">
        <v>0.4</v>
      </c>
      <c r="E44" s="109">
        <f t="shared" si="0"/>
        <v>0.27</v>
      </c>
      <c r="F44" s="193" t="s">
        <v>111</v>
      </c>
      <c r="G44" s="111" t="s">
        <v>193</v>
      </c>
      <c r="H44" s="114" t="s">
        <v>224</v>
      </c>
      <c r="I44" s="183">
        <v>0.27</v>
      </c>
      <c r="J44" s="114"/>
      <c r="K44" s="195"/>
      <c r="L44" s="513"/>
      <c r="O44" s="256" t="s">
        <v>374</v>
      </c>
    </row>
    <row r="45" spans="1:16" x14ac:dyDescent="0.25">
      <c r="A45" s="41" t="s">
        <v>295</v>
      </c>
      <c r="B45" s="178" t="s">
        <v>83</v>
      </c>
      <c r="C45" s="20" t="s">
        <v>15</v>
      </c>
      <c r="D45" s="120">
        <v>0.97</v>
      </c>
      <c r="E45" s="116">
        <f t="shared" si="0"/>
        <v>0.89</v>
      </c>
      <c r="F45" s="193" t="s">
        <v>111</v>
      </c>
      <c r="G45" s="111" t="s">
        <v>193</v>
      </c>
      <c r="H45" s="114" t="s">
        <v>221</v>
      </c>
      <c r="I45" s="183">
        <v>0.89</v>
      </c>
      <c r="J45" s="114"/>
      <c r="K45" s="195"/>
      <c r="L45" s="249">
        <v>1.1499999999999999</v>
      </c>
      <c r="M45" s="159">
        <v>1.1499999999999999</v>
      </c>
      <c r="N45" t="s">
        <v>228</v>
      </c>
      <c r="O45" s="256" t="s">
        <v>374</v>
      </c>
    </row>
    <row r="46" spans="1:16" x14ac:dyDescent="0.25">
      <c r="A46" s="41" t="s">
        <v>295</v>
      </c>
      <c r="B46" s="178" t="s">
        <v>316</v>
      </c>
      <c r="C46" s="20" t="s">
        <v>15</v>
      </c>
      <c r="D46" s="149">
        <v>0.04</v>
      </c>
      <c r="E46" s="168">
        <f>I46</f>
        <v>0.04</v>
      </c>
      <c r="F46" s="193" t="s">
        <v>323</v>
      </c>
      <c r="G46" s="154" t="s">
        <v>193</v>
      </c>
      <c r="H46" s="114" t="s">
        <v>351</v>
      </c>
      <c r="I46" s="183">
        <v>0.04</v>
      </c>
      <c r="J46" s="114"/>
      <c r="K46" s="195"/>
      <c r="L46" s="514">
        <v>1.9</v>
      </c>
      <c r="M46" s="160">
        <f>SUM(I46:I52)</f>
        <v>1.9</v>
      </c>
      <c r="N46" t="s">
        <v>352</v>
      </c>
      <c r="O46" s="256" t="s">
        <v>374</v>
      </c>
    </row>
    <row r="47" spans="1:16" x14ac:dyDescent="0.25">
      <c r="A47" s="41" t="s">
        <v>295</v>
      </c>
      <c r="B47" s="178" t="s">
        <v>317</v>
      </c>
      <c r="C47" s="20" t="s">
        <v>15</v>
      </c>
      <c r="D47" s="149">
        <v>0.26</v>
      </c>
      <c r="E47" s="168">
        <f t="shared" ref="E47:E52" si="2">I47</f>
        <v>0.26</v>
      </c>
      <c r="F47" s="193" t="s">
        <v>323</v>
      </c>
      <c r="G47" s="154" t="s">
        <v>193</v>
      </c>
      <c r="H47" s="114" t="s">
        <v>351</v>
      </c>
      <c r="I47" s="183">
        <v>0.26</v>
      </c>
      <c r="J47" s="114"/>
      <c r="K47" s="195"/>
      <c r="L47" s="514"/>
      <c r="O47" s="256" t="s">
        <v>374</v>
      </c>
    </row>
    <row r="48" spans="1:16" x14ac:dyDescent="0.25">
      <c r="A48" s="41" t="s">
        <v>295</v>
      </c>
      <c r="B48" s="178" t="s">
        <v>318</v>
      </c>
      <c r="C48" s="20" t="s">
        <v>15</v>
      </c>
      <c r="D48" s="149">
        <v>0.44</v>
      </c>
      <c r="E48" s="168">
        <f t="shared" si="2"/>
        <v>0.34</v>
      </c>
      <c r="F48" s="193" t="s">
        <v>323</v>
      </c>
      <c r="G48" s="154" t="s">
        <v>193</v>
      </c>
      <c r="H48" s="114" t="s">
        <v>351</v>
      </c>
      <c r="I48" s="183">
        <v>0.34</v>
      </c>
      <c r="J48" s="114"/>
      <c r="K48" s="195"/>
      <c r="L48" s="514"/>
      <c r="O48" s="256" t="s">
        <v>374</v>
      </c>
    </row>
    <row r="49" spans="1:16" x14ac:dyDescent="0.25">
      <c r="A49" s="41" t="s">
        <v>295</v>
      </c>
      <c r="B49" s="178" t="s">
        <v>319</v>
      </c>
      <c r="C49" s="20" t="s">
        <v>7</v>
      </c>
      <c r="D49" s="149">
        <v>0.21</v>
      </c>
      <c r="E49" s="168">
        <f t="shared" si="2"/>
        <v>0.15</v>
      </c>
      <c r="F49" s="193" t="s">
        <v>323</v>
      </c>
      <c r="G49" s="154" t="s">
        <v>193</v>
      </c>
      <c r="H49" s="114" t="s">
        <v>351</v>
      </c>
      <c r="I49" s="183">
        <v>0.15</v>
      </c>
      <c r="J49" s="114"/>
      <c r="K49" s="195"/>
      <c r="L49" s="514"/>
      <c r="O49" s="256" t="s">
        <v>374</v>
      </c>
    </row>
    <row r="50" spans="1:16" x14ac:dyDescent="0.25">
      <c r="A50" s="41" t="s">
        <v>295</v>
      </c>
      <c r="B50" s="178" t="s">
        <v>320</v>
      </c>
      <c r="C50" s="20" t="s">
        <v>7</v>
      </c>
      <c r="D50" s="149">
        <v>0.82</v>
      </c>
      <c r="E50" s="168">
        <f t="shared" si="2"/>
        <v>0.7</v>
      </c>
      <c r="F50" s="193" t="s">
        <v>323</v>
      </c>
      <c r="G50" s="154" t="s">
        <v>193</v>
      </c>
      <c r="H50" s="114" t="s">
        <v>351</v>
      </c>
      <c r="I50" s="185">
        <v>0.7</v>
      </c>
      <c r="J50" s="114"/>
      <c r="K50" s="195"/>
      <c r="L50" s="514"/>
      <c r="O50" s="256" t="s">
        <v>374</v>
      </c>
    </row>
    <row r="51" spans="1:16" x14ac:dyDescent="0.25">
      <c r="A51" s="41" t="s">
        <v>295</v>
      </c>
      <c r="B51" s="178" t="s">
        <v>321</v>
      </c>
      <c r="C51" s="20" t="s">
        <v>15</v>
      </c>
      <c r="D51" s="149">
        <v>0.28999999999999998</v>
      </c>
      <c r="E51" s="168">
        <f t="shared" si="2"/>
        <v>0.28999999999999998</v>
      </c>
      <c r="F51" s="193" t="s">
        <v>323</v>
      </c>
      <c r="G51" s="154" t="s">
        <v>193</v>
      </c>
      <c r="H51" s="114" t="s">
        <v>351</v>
      </c>
      <c r="I51" s="183">
        <v>0.28999999999999998</v>
      </c>
      <c r="J51" s="114"/>
      <c r="K51" s="195"/>
      <c r="L51" s="514"/>
      <c r="O51" s="256" t="s">
        <v>374</v>
      </c>
    </row>
    <row r="52" spans="1:16" x14ac:dyDescent="0.25">
      <c r="A52" s="41" t="s">
        <v>295</v>
      </c>
      <c r="B52" s="178" t="s">
        <v>322</v>
      </c>
      <c r="C52" s="20" t="s">
        <v>7</v>
      </c>
      <c r="D52" s="149">
        <v>0.12</v>
      </c>
      <c r="E52" s="168">
        <f t="shared" si="2"/>
        <v>0.12</v>
      </c>
      <c r="F52" s="193" t="s">
        <v>323</v>
      </c>
      <c r="G52" s="154" t="s">
        <v>193</v>
      </c>
      <c r="H52" s="114" t="s">
        <v>351</v>
      </c>
      <c r="I52" s="183">
        <v>0.12</v>
      </c>
      <c r="J52" s="114"/>
      <c r="K52" s="195"/>
      <c r="L52" s="514"/>
      <c r="O52" s="256" t="s">
        <v>374</v>
      </c>
    </row>
    <row r="53" spans="1:16" ht="15.75" thickBot="1" x14ac:dyDescent="0.3">
      <c r="A53" s="43" t="s">
        <v>295</v>
      </c>
      <c r="B53" s="205" t="s">
        <v>229</v>
      </c>
      <c r="C53" s="76" t="s">
        <v>15</v>
      </c>
      <c r="D53" s="250">
        <v>4.13</v>
      </c>
      <c r="E53" s="207">
        <f t="shared" si="0"/>
        <v>0.8</v>
      </c>
      <c r="F53" s="208" t="s">
        <v>110</v>
      </c>
      <c r="G53" s="209" t="s">
        <v>169</v>
      </c>
      <c r="H53" s="210" t="s">
        <v>230</v>
      </c>
      <c r="I53" s="191">
        <v>0.28000000000000003</v>
      </c>
      <c r="J53" s="210" t="s">
        <v>168</v>
      </c>
      <c r="K53" s="251">
        <v>0.52</v>
      </c>
      <c r="L53" s="220">
        <v>0.8</v>
      </c>
      <c r="M53" s="160">
        <f>SUM(K53+I53)</f>
        <v>0.8</v>
      </c>
      <c r="N53" t="s">
        <v>231</v>
      </c>
      <c r="O53" s="257" t="s">
        <v>370</v>
      </c>
    </row>
    <row r="54" spans="1:16" x14ac:dyDescent="0.25">
      <c r="A54" s="39" t="s">
        <v>296</v>
      </c>
      <c r="B54" s="244" t="s">
        <v>85</v>
      </c>
      <c r="C54" s="93" t="s">
        <v>5</v>
      </c>
      <c r="D54" s="94">
        <v>1.89</v>
      </c>
      <c r="E54" s="82">
        <f t="shared" si="0"/>
        <v>1.65</v>
      </c>
      <c r="F54" s="247" t="s">
        <v>112</v>
      </c>
      <c r="G54" s="75" t="s">
        <v>193</v>
      </c>
      <c r="H54" s="39" t="s">
        <v>241</v>
      </c>
      <c r="I54" s="190">
        <v>1.65</v>
      </c>
      <c r="J54" s="39"/>
      <c r="K54" s="213"/>
      <c r="L54" s="517">
        <v>2.4</v>
      </c>
      <c r="M54" s="160">
        <f>SUM(I54:I56)</f>
        <v>2.4000000000000004</v>
      </c>
      <c r="N54" t="s">
        <v>242</v>
      </c>
      <c r="O54" s="255" t="s">
        <v>374</v>
      </c>
    </row>
    <row r="55" spans="1:16" x14ac:dyDescent="0.25">
      <c r="A55" s="41" t="s">
        <v>296</v>
      </c>
      <c r="B55" s="178" t="s">
        <v>240</v>
      </c>
      <c r="C55" s="20" t="s">
        <v>5</v>
      </c>
      <c r="D55" s="48">
        <v>0.54</v>
      </c>
      <c r="E55" s="32">
        <f t="shared" si="0"/>
        <v>0.51</v>
      </c>
      <c r="F55" s="193" t="s">
        <v>112</v>
      </c>
      <c r="G55" s="45" t="s">
        <v>193</v>
      </c>
      <c r="H55" s="41" t="s">
        <v>241</v>
      </c>
      <c r="I55" s="183">
        <v>0.51</v>
      </c>
      <c r="J55" s="41"/>
      <c r="K55" s="196"/>
      <c r="L55" s="514"/>
      <c r="O55" s="256" t="s">
        <v>374</v>
      </c>
    </row>
    <row r="56" spans="1:16" x14ac:dyDescent="0.25">
      <c r="A56" s="41" t="s">
        <v>296</v>
      </c>
      <c r="B56" s="178" t="s">
        <v>86</v>
      </c>
      <c r="C56" s="20" t="s">
        <v>7</v>
      </c>
      <c r="D56" s="48">
        <v>0.31</v>
      </c>
      <c r="E56" s="32">
        <f t="shared" si="0"/>
        <v>0.24</v>
      </c>
      <c r="F56" s="193" t="s">
        <v>112</v>
      </c>
      <c r="G56" s="45" t="s">
        <v>193</v>
      </c>
      <c r="H56" s="41" t="s">
        <v>241</v>
      </c>
      <c r="I56" s="183">
        <v>0.24</v>
      </c>
      <c r="J56" s="41"/>
      <c r="K56" s="196"/>
      <c r="L56" s="514"/>
      <c r="O56" s="256" t="s">
        <v>374</v>
      </c>
    </row>
    <row r="57" spans="1:16" x14ac:dyDescent="0.25">
      <c r="A57" s="41" t="s">
        <v>296</v>
      </c>
      <c r="B57" s="178" t="s">
        <v>243</v>
      </c>
      <c r="C57" s="20" t="s">
        <v>5</v>
      </c>
      <c r="D57" s="48">
        <v>1.3307</v>
      </c>
      <c r="E57" s="53">
        <v>0.82</v>
      </c>
      <c r="F57" s="193" t="s">
        <v>340</v>
      </c>
      <c r="G57" s="45" t="s">
        <v>193</v>
      </c>
      <c r="H57" s="41" t="s">
        <v>244</v>
      </c>
      <c r="I57" s="183">
        <v>0.82</v>
      </c>
      <c r="J57" s="41"/>
      <c r="K57" s="196"/>
      <c r="L57" s="249">
        <v>0.82</v>
      </c>
      <c r="M57" s="163">
        <v>0.82</v>
      </c>
      <c r="N57" t="s">
        <v>245</v>
      </c>
      <c r="O57" s="256" t="s">
        <v>374</v>
      </c>
    </row>
    <row r="58" spans="1:16" x14ac:dyDescent="0.25">
      <c r="A58" s="41" t="s">
        <v>296</v>
      </c>
      <c r="B58" s="177" t="s">
        <v>24</v>
      </c>
      <c r="C58" s="1" t="s">
        <v>5</v>
      </c>
      <c r="D58" s="47">
        <v>1.33</v>
      </c>
      <c r="E58" s="32">
        <f t="shared" si="0"/>
        <v>0.82</v>
      </c>
      <c r="F58" s="192" t="s">
        <v>114</v>
      </c>
      <c r="G58" s="45" t="s">
        <v>169</v>
      </c>
      <c r="H58" s="41" t="s">
        <v>235</v>
      </c>
      <c r="I58" s="184">
        <v>0.82</v>
      </c>
      <c r="J58" s="41"/>
      <c r="K58" s="196"/>
      <c r="L58" s="249">
        <v>0.82</v>
      </c>
      <c r="M58" s="159">
        <v>0.82</v>
      </c>
      <c r="N58" t="s">
        <v>236</v>
      </c>
      <c r="O58" s="256" t="s">
        <v>370</v>
      </c>
    </row>
    <row r="59" spans="1:16" x14ac:dyDescent="0.25">
      <c r="A59" s="41" t="s">
        <v>296</v>
      </c>
      <c r="B59" s="177" t="s">
        <v>25</v>
      </c>
      <c r="C59" s="1" t="s">
        <v>5</v>
      </c>
      <c r="D59" s="47">
        <v>1.47</v>
      </c>
      <c r="E59" s="53">
        <f t="shared" si="0"/>
        <v>1.36</v>
      </c>
      <c r="F59" s="192" t="s">
        <v>115</v>
      </c>
      <c r="G59" s="45" t="s">
        <v>161</v>
      </c>
      <c r="H59" s="41" t="s">
        <v>237</v>
      </c>
      <c r="I59" s="183">
        <v>1.36</v>
      </c>
      <c r="J59" s="41"/>
      <c r="K59" s="196"/>
      <c r="L59" s="513">
        <v>1.83</v>
      </c>
      <c r="M59" s="159">
        <f>SUM(I59:I62)</f>
        <v>2.2200000000000002</v>
      </c>
      <c r="N59" t="s">
        <v>238</v>
      </c>
      <c r="O59" s="256" t="s">
        <v>370</v>
      </c>
      <c r="P59">
        <v>0.39</v>
      </c>
    </row>
    <row r="60" spans="1:16" x14ac:dyDescent="0.25">
      <c r="A60" s="41" t="s">
        <v>296</v>
      </c>
      <c r="B60" s="177" t="s">
        <v>26</v>
      </c>
      <c r="C60" s="1" t="s">
        <v>7</v>
      </c>
      <c r="D60" s="47">
        <v>0.14000000000000001</v>
      </c>
      <c r="E60" s="53">
        <f t="shared" si="0"/>
        <v>0.14000000000000001</v>
      </c>
      <c r="F60" s="192" t="s">
        <v>115</v>
      </c>
      <c r="G60" s="45" t="s">
        <v>161</v>
      </c>
      <c r="H60" s="41" t="s">
        <v>237</v>
      </c>
      <c r="I60" s="183">
        <v>0.14000000000000001</v>
      </c>
      <c r="J60" s="41"/>
      <c r="K60" s="196"/>
      <c r="L60" s="513"/>
      <c r="O60" s="256" t="s">
        <v>370</v>
      </c>
    </row>
    <row r="61" spans="1:16" x14ac:dyDescent="0.25">
      <c r="A61" s="41" t="s">
        <v>296</v>
      </c>
      <c r="B61" s="177" t="s">
        <v>27</v>
      </c>
      <c r="C61" s="1" t="s">
        <v>5</v>
      </c>
      <c r="D61" s="47">
        <v>0.59</v>
      </c>
      <c r="E61" s="53">
        <f t="shared" si="0"/>
        <v>0.32</v>
      </c>
      <c r="F61" s="192" t="s">
        <v>115</v>
      </c>
      <c r="G61" s="45" t="s">
        <v>161</v>
      </c>
      <c r="H61" s="41" t="s">
        <v>237</v>
      </c>
      <c r="I61" s="183">
        <v>0.32</v>
      </c>
      <c r="J61" s="41"/>
      <c r="K61" s="196"/>
      <c r="L61" s="513"/>
      <c r="O61" s="256" t="s">
        <v>370</v>
      </c>
    </row>
    <row r="62" spans="1:16" x14ac:dyDescent="0.25">
      <c r="A62" s="41" t="s">
        <v>296</v>
      </c>
      <c r="B62" s="177" t="s">
        <v>28</v>
      </c>
      <c r="C62" s="1" t="s">
        <v>7</v>
      </c>
      <c r="D62" s="47">
        <v>0.47</v>
      </c>
      <c r="E62" s="53">
        <f t="shared" si="0"/>
        <v>0.4</v>
      </c>
      <c r="F62" s="192" t="s">
        <v>115</v>
      </c>
      <c r="G62" s="45" t="s">
        <v>161</v>
      </c>
      <c r="H62" s="41" t="s">
        <v>237</v>
      </c>
      <c r="I62" s="185">
        <v>0.4</v>
      </c>
      <c r="J62" s="41"/>
      <c r="K62" s="196"/>
      <c r="L62" s="513"/>
      <c r="O62" s="256" t="s">
        <v>370</v>
      </c>
    </row>
    <row r="63" spans="1:16" x14ac:dyDescent="0.25">
      <c r="A63" s="41" t="s">
        <v>296</v>
      </c>
      <c r="B63" s="177" t="s">
        <v>324</v>
      </c>
      <c r="C63" s="1" t="s">
        <v>5</v>
      </c>
      <c r="D63" s="145">
        <v>1.1499999999999999</v>
      </c>
      <c r="E63" s="169">
        <f t="shared" si="0"/>
        <v>1.08</v>
      </c>
      <c r="F63" s="192" t="s">
        <v>326</v>
      </c>
      <c r="G63" s="153" t="s">
        <v>193</v>
      </c>
      <c r="H63" s="41" t="s">
        <v>347</v>
      </c>
      <c r="I63" s="185">
        <v>1.08</v>
      </c>
      <c r="J63" s="41"/>
      <c r="K63" s="196"/>
      <c r="L63" s="513">
        <v>1.29</v>
      </c>
      <c r="M63" s="160">
        <f>SUM(I63:I64)</f>
        <v>1.29</v>
      </c>
      <c r="N63" t="s">
        <v>348</v>
      </c>
      <c r="O63" s="256" t="s">
        <v>374</v>
      </c>
    </row>
    <row r="64" spans="1:16" ht="15.75" thickBot="1" x14ac:dyDescent="0.3">
      <c r="A64" s="43" t="s">
        <v>296</v>
      </c>
      <c r="B64" s="205" t="s">
        <v>325</v>
      </c>
      <c r="C64" s="76" t="s">
        <v>5</v>
      </c>
      <c r="D64" s="239">
        <v>0.25</v>
      </c>
      <c r="E64" s="218">
        <f t="shared" si="0"/>
        <v>0.21</v>
      </c>
      <c r="F64" s="208" t="s">
        <v>326</v>
      </c>
      <c r="G64" s="252" t="s">
        <v>193</v>
      </c>
      <c r="H64" s="43" t="s">
        <v>347</v>
      </c>
      <c r="I64" s="219">
        <v>0.21</v>
      </c>
      <c r="J64" s="43"/>
      <c r="K64" s="199"/>
      <c r="L64" s="516"/>
      <c r="O64" s="257" t="s">
        <v>374</v>
      </c>
    </row>
    <row r="65" spans="1:16" x14ac:dyDescent="0.25">
      <c r="A65" s="39" t="s">
        <v>297</v>
      </c>
      <c r="B65" s="200" t="s">
        <v>29</v>
      </c>
      <c r="C65" s="71" t="s">
        <v>7</v>
      </c>
      <c r="D65" s="222">
        <v>0.36</v>
      </c>
      <c r="E65" s="246">
        <f t="shared" si="0"/>
        <v>0.26</v>
      </c>
      <c r="F65" s="203" t="s">
        <v>116</v>
      </c>
      <c r="G65" s="204" t="s">
        <v>169</v>
      </c>
      <c r="H65" s="112" t="s">
        <v>246</v>
      </c>
      <c r="I65" s="190">
        <v>0.26</v>
      </c>
      <c r="J65" s="112"/>
      <c r="K65" s="194"/>
      <c r="L65" s="515">
        <v>1.41</v>
      </c>
      <c r="M65" s="159">
        <f>SUM(I65:I67)</f>
        <v>1.77</v>
      </c>
      <c r="N65" t="s">
        <v>247</v>
      </c>
      <c r="O65" s="255" t="s">
        <v>370</v>
      </c>
      <c r="P65">
        <v>0.36</v>
      </c>
    </row>
    <row r="66" spans="1:16" x14ac:dyDescent="0.25">
      <c r="A66" s="41" t="s">
        <v>297</v>
      </c>
      <c r="B66" s="181" t="s">
        <v>88</v>
      </c>
      <c r="C66" s="21" t="s">
        <v>15</v>
      </c>
      <c r="D66" s="123">
        <v>0.66</v>
      </c>
      <c r="E66" s="116">
        <f t="shared" si="0"/>
        <v>0.49</v>
      </c>
      <c r="F66" s="192" t="s">
        <v>116</v>
      </c>
      <c r="G66" s="111" t="s">
        <v>169</v>
      </c>
      <c r="H66" s="114" t="s">
        <v>246</v>
      </c>
      <c r="I66" s="185">
        <v>0.49</v>
      </c>
      <c r="J66" s="114"/>
      <c r="K66" s="195"/>
      <c r="L66" s="513"/>
      <c r="O66" s="256" t="s">
        <v>370</v>
      </c>
    </row>
    <row r="67" spans="1:16" x14ac:dyDescent="0.25">
      <c r="A67" s="41" t="s">
        <v>297</v>
      </c>
      <c r="B67" s="177" t="s">
        <v>30</v>
      </c>
      <c r="C67" s="1" t="s">
        <v>7</v>
      </c>
      <c r="D67" s="119">
        <v>1.4</v>
      </c>
      <c r="E67" s="116">
        <f t="shared" si="0"/>
        <v>1.02</v>
      </c>
      <c r="F67" s="192" t="s">
        <v>116</v>
      </c>
      <c r="G67" s="111" t="s">
        <v>169</v>
      </c>
      <c r="H67" s="114" t="s">
        <v>246</v>
      </c>
      <c r="I67" s="183">
        <v>1.02</v>
      </c>
      <c r="J67" s="114"/>
      <c r="K67" s="195"/>
      <c r="L67" s="513"/>
      <c r="O67" s="256" t="s">
        <v>370</v>
      </c>
    </row>
    <row r="68" spans="1:16" x14ac:dyDescent="0.25">
      <c r="A68" s="41" t="s">
        <v>297</v>
      </c>
      <c r="B68" s="177" t="s">
        <v>31</v>
      </c>
      <c r="C68" s="1" t="s">
        <v>7</v>
      </c>
      <c r="D68" s="119">
        <v>0.44</v>
      </c>
      <c r="E68" s="109">
        <f t="shared" si="0"/>
        <v>0.82</v>
      </c>
      <c r="F68" s="192" t="s">
        <v>116</v>
      </c>
      <c r="G68" s="111" t="s">
        <v>161</v>
      </c>
      <c r="H68" s="114" t="s">
        <v>248</v>
      </c>
      <c r="I68" s="183">
        <v>0.82</v>
      </c>
      <c r="J68" s="114"/>
      <c r="K68" s="195"/>
      <c r="L68" s="249">
        <v>0.82</v>
      </c>
      <c r="M68" s="159">
        <v>0.82</v>
      </c>
      <c r="N68" t="s">
        <v>249</v>
      </c>
      <c r="O68" s="256" t="s">
        <v>370</v>
      </c>
    </row>
    <row r="69" spans="1:16" x14ac:dyDescent="0.25">
      <c r="A69" s="41" t="s">
        <v>297</v>
      </c>
      <c r="B69" s="177" t="s">
        <v>32</v>
      </c>
      <c r="C69" s="1" t="s">
        <v>5</v>
      </c>
      <c r="D69" s="119">
        <v>0.63</v>
      </c>
      <c r="E69" s="116">
        <f t="shared" si="0"/>
        <v>0.55000000000000004</v>
      </c>
      <c r="F69" s="192" t="s">
        <v>117</v>
      </c>
      <c r="G69" s="124" t="s">
        <v>252</v>
      </c>
      <c r="H69" s="125" t="s">
        <v>250</v>
      </c>
      <c r="I69" s="186">
        <v>0.55000000000000004</v>
      </c>
      <c r="J69" s="114"/>
      <c r="K69" s="195"/>
      <c r="L69" s="513">
        <v>1.94</v>
      </c>
      <c r="M69" s="159">
        <f>SUM(I69:I73)</f>
        <v>2.29</v>
      </c>
      <c r="N69" t="s">
        <v>251</v>
      </c>
      <c r="O69" s="256" t="s">
        <v>375</v>
      </c>
      <c r="P69">
        <v>0.35</v>
      </c>
    </row>
    <row r="70" spans="1:16" x14ac:dyDescent="0.25">
      <c r="A70" s="41" t="s">
        <v>297</v>
      </c>
      <c r="B70" s="177" t="s">
        <v>253</v>
      </c>
      <c r="C70" s="1" t="s">
        <v>5</v>
      </c>
      <c r="D70" s="119">
        <v>1.55</v>
      </c>
      <c r="E70" s="116">
        <f t="shared" si="0"/>
        <v>1.23</v>
      </c>
      <c r="F70" s="192" t="s">
        <v>117</v>
      </c>
      <c r="G70" s="124" t="s">
        <v>252</v>
      </c>
      <c r="H70" s="125" t="s">
        <v>250</v>
      </c>
      <c r="I70" s="186">
        <v>1.23</v>
      </c>
      <c r="J70" s="114"/>
      <c r="K70" s="195"/>
      <c r="L70" s="513"/>
      <c r="O70" s="256" t="s">
        <v>375</v>
      </c>
    </row>
    <row r="71" spans="1:16" x14ac:dyDescent="0.25">
      <c r="A71" s="41" t="s">
        <v>297</v>
      </c>
      <c r="B71" s="177" t="s">
        <v>254</v>
      </c>
      <c r="C71" s="1" t="s">
        <v>7</v>
      </c>
      <c r="D71" s="119">
        <v>0.2</v>
      </c>
      <c r="E71" s="116">
        <f t="shared" si="0"/>
        <v>0.18</v>
      </c>
      <c r="F71" s="192" t="s">
        <v>117</v>
      </c>
      <c r="G71" s="124" t="s">
        <v>252</v>
      </c>
      <c r="H71" s="125" t="s">
        <v>250</v>
      </c>
      <c r="I71" s="186">
        <v>0.18</v>
      </c>
      <c r="J71" s="114"/>
      <c r="K71" s="195"/>
      <c r="L71" s="513"/>
      <c r="O71" s="256" t="s">
        <v>375</v>
      </c>
    </row>
    <row r="72" spans="1:16" x14ac:dyDescent="0.25">
      <c r="A72" s="41" t="s">
        <v>297</v>
      </c>
      <c r="B72" s="177" t="s">
        <v>35</v>
      </c>
      <c r="C72" s="1" t="s">
        <v>7</v>
      </c>
      <c r="D72" s="119">
        <v>0.1</v>
      </c>
      <c r="E72" s="116">
        <f t="shared" si="0"/>
        <v>0.08</v>
      </c>
      <c r="F72" s="192" t="s">
        <v>117</v>
      </c>
      <c r="G72" s="124" t="s">
        <v>252</v>
      </c>
      <c r="H72" s="125" t="s">
        <v>250</v>
      </c>
      <c r="I72" s="186">
        <v>0.08</v>
      </c>
      <c r="J72" s="114"/>
      <c r="K72" s="195"/>
      <c r="L72" s="513"/>
      <c r="O72" s="256" t="s">
        <v>375</v>
      </c>
    </row>
    <row r="73" spans="1:16" x14ac:dyDescent="0.25">
      <c r="A73" s="41" t="s">
        <v>297</v>
      </c>
      <c r="B73" s="177" t="s">
        <v>255</v>
      </c>
      <c r="C73" s="1" t="s">
        <v>5</v>
      </c>
      <c r="D73" s="119">
        <v>0.28999999999999998</v>
      </c>
      <c r="E73" s="116">
        <f t="shared" si="0"/>
        <v>0.25</v>
      </c>
      <c r="F73" s="192" t="s">
        <v>117</v>
      </c>
      <c r="G73" s="124" t="s">
        <v>252</v>
      </c>
      <c r="H73" s="125" t="s">
        <v>250</v>
      </c>
      <c r="I73" s="186">
        <v>0.25</v>
      </c>
      <c r="J73" s="114"/>
      <c r="K73" s="195"/>
      <c r="L73" s="513"/>
      <c r="O73" s="256" t="s">
        <v>375</v>
      </c>
    </row>
    <row r="74" spans="1:16" x14ac:dyDescent="0.25">
      <c r="A74" s="41" t="s">
        <v>297</v>
      </c>
      <c r="B74" s="177" t="s">
        <v>37</v>
      </c>
      <c r="C74" s="1" t="s">
        <v>7</v>
      </c>
      <c r="D74" s="119">
        <v>0.43</v>
      </c>
      <c r="E74" s="109">
        <f t="shared" si="0"/>
        <v>0.3</v>
      </c>
      <c r="F74" s="192" t="s">
        <v>118</v>
      </c>
      <c r="G74" s="111" t="s">
        <v>169</v>
      </c>
      <c r="H74" s="114" t="s">
        <v>257</v>
      </c>
      <c r="I74" s="185">
        <v>0.3</v>
      </c>
      <c r="J74" s="114"/>
      <c r="K74" s="195"/>
      <c r="L74" s="513">
        <v>0.73</v>
      </c>
      <c r="M74" s="160">
        <f>SUM(I74:I75)</f>
        <v>0.73</v>
      </c>
      <c r="N74" t="s">
        <v>258</v>
      </c>
      <c r="O74" s="256" t="s">
        <v>370</v>
      </c>
    </row>
    <row r="75" spans="1:16" x14ac:dyDescent="0.25">
      <c r="A75" s="41" t="s">
        <v>297</v>
      </c>
      <c r="B75" s="177" t="s">
        <v>256</v>
      </c>
      <c r="C75" s="1" t="s">
        <v>7</v>
      </c>
      <c r="D75" s="119">
        <v>0.46</v>
      </c>
      <c r="E75" s="109">
        <f t="shared" si="0"/>
        <v>0.43</v>
      </c>
      <c r="F75" s="192" t="s">
        <v>118</v>
      </c>
      <c r="G75" s="111" t="s">
        <v>169</v>
      </c>
      <c r="H75" s="114" t="s">
        <v>257</v>
      </c>
      <c r="I75" s="183">
        <v>0.43</v>
      </c>
      <c r="J75" s="114"/>
      <c r="K75" s="195"/>
      <c r="L75" s="513"/>
      <c r="O75" s="256" t="s">
        <v>370</v>
      </c>
    </row>
    <row r="76" spans="1:16" x14ac:dyDescent="0.25">
      <c r="A76" s="41" t="s">
        <v>297</v>
      </c>
      <c r="B76" s="177" t="s">
        <v>356</v>
      </c>
      <c r="C76" s="1" t="s">
        <v>5</v>
      </c>
      <c r="D76" s="142">
        <v>0.87</v>
      </c>
      <c r="E76" s="161">
        <f t="shared" si="0"/>
        <v>0.85</v>
      </c>
      <c r="F76" s="192" t="s">
        <v>118</v>
      </c>
      <c r="G76" s="154" t="s">
        <v>193</v>
      </c>
      <c r="H76" s="114" t="s">
        <v>358</v>
      </c>
      <c r="I76" s="183">
        <v>0.85</v>
      </c>
      <c r="J76" s="114"/>
      <c r="K76" s="195"/>
      <c r="L76" s="249">
        <v>0.85</v>
      </c>
      <c r="M76" s="171">
        <v>0.85</v>
      </c>
      <c r="N76" t="s">
        <v>357</v>
      </c>
      <c r="O76" s="256" t="s">
        <v>374</v>
      </c>
    </row>
    <row r="77" spans="1:16" x14ac:dyDescent="0.25">
      <c r="A77" s="41" t="s">
        <v>297</v>
      </c>
      <c r="B77" s="177" t="s">
        <v>39</v>
      </c>
      <c r="C77" s="1" t="s">
        <v>7</v>
      </c>
      <c r="D77" s="119">
        <v>1.18</v>
      </c>
      <c r="E77" s="116">
        <f t="shared" si="0"/>
        <v>1.1100000000000001</v>
      </c>
      <c r="F77" s="192" t="s">
        <v>119</v>
      </c>
      <c r="G77" s="111" t="s">
        <v>169</v>
      </c>
      <c r="H77" s="114" t="s">
        <v>338</v>
      </c>
      <c r="I77" s="183">
        <v>1.1100000000000001</v>
      </c>
      <c r="J77" s="114"/>
      <c r="K77" s="195"/>
      <c r="L77" s="249">
        <v>0.92</v>
      </c>
      <c r="M77" s="159">
        <v>1.1100000000000001</v>
      </c>
      <c r="N77" t="s">
        <v>260</v>
      </c>
      <c r="O77" s="256" t="s">
        <v>370</v>
      </c>
    </row>
    <row r="78" spans="1:16" x14ac:dyDescent="0.25">
      <c r="A78" s="41" t="s">
        <v>297</v>
      </c>
      <c r="B78" s="177" t="s">
        <v>327</v>
      </c>
      <c r="C78" s="1" t="s">
        <v>15</v>
      </c>
      <c r="D78" s="142">
        <v>0.48</v>
      </c>
      <c r="E78" s="161">
        <v>0.3</v>
      </c>
      <c r="F78" s="192" t="s">
        <v>119</v>
      </c>
      <c r="G78" s="154" t="s">
        <v>193</v>
      </c>
      <c r="H78" s="114" t="s">
        <v>259</v>
      </c>
      <c r="I78" s="185">
        <v>0.3</v>
      </c>
      <c r="J78" s="114"/>
      <c r="K78" s="195"/>
      <c r="L78" s="215">
        <v>0.3</v>
      </c>
      <c r="M78" s="160">
        <v>0.3</v>
      </c>
      <c r="N78" t="s">
        <v>260</v>
      </c>
      <c r="O78" s="256" t="s">
        <v>374</v>
      </c>
    </row>
    <row r="79" spans="1:16" x14ac:dyDescent="0.25">
      <c r="A79" s="41" t="s">
        <v>297</v>
      </c>
      <c r="B79" s="177" t="s">
        <v>328</v>
      </c>
      <c r="C79" s="1" t="s">
        <v>15</v>
      </c>
      <c r="D79" s="142">
        <v>0.3</v>
      </c>
      <c r="E79" s="150">
        <v>0.18</v>
      </c>
      <c r="F79" s="192" t="s">
        <v>119</v>
      </c>
      <c r="G79" s="154" t="s">
        <v>193</v>
      </c>
      <c r="H79" s="114" t="s">
        <v>339</v>
      </c>
      <c r="I79" s="183">
        <v>0.18</v>
      </c>
      <c r="J79" s="114"/>
      <c r="K79" s="195"/>
      <c r="L79" s="249">
        <v>0.18</v>
      </c>
      <c r="M79" s="159">
        <v>0.18</v>
      </c>
      <c r="N79" t="s">
        <v>260</v>
      </c>
      <c r="O79" s="256" t="s">
        <v>374</v>
      </c>
    </row>
    <row r="80" spans="1:16" ht="15.75" thickBot="1" x14ac:dyDescent="0.3">
      <c r="A80" s="43" t="s">
        <v>297</v>
      </c>
      <c r="B80" s="205" t="s">
        <v>329</v>
      </c>
      <c r="C80" s="76" t="s">
        <v>5</v>
      </c>
      <c r="D80" s="224">
        <v>1.08</v>
      </c>
      <c r="E80" s="253">
        <v>0.81</v>
      </c>
      <c r="F80" s="208" t="s">
        <v>330</v>
      </c>
      <c r="G80" s="254" t="s">
        <v>193</v>
      </c>
      <c r="H80" s="210" t="s">
        <v>349</v>
      </c>
      <c r="I80" s="243">
        <v>0.81</v>
      </c>
      <c r="J80" s="210"/>
      <c r="K80" s="211"/>
      <c r="L80" s="212">
        <v>0.81</v>
      </c>
      <c r="M80" s="159">
        <v>0.81</v>
      </c>
      <c r="N80" t="s">
        <v>350</v>
      </c>
      <c r="O80" s="257" t="s">
        <v>374</v>
      </c>
    </row>
    <row r="81" spans="1:16" x14ac:dyDescent="0.25">
      <c r="A81" s="39" t="s">
        <v>298</v>
      </c>
      <c r="B81" s="200" t="s">
        <v>40</v>
      </c>
      <c r="C81" s="71" t="s">
        <v>15</v>
      </c>
      <c r="D81" s="81">
        <v>3.06</v>
      </c>
      <c r="E81" s="73">
        <f t="shared" si="0"/>
        <v>3.11</v>
      </c>
      <c r="F81" s="203" t="s">
        <v>120</v>
      </c>
      <c r="G81" s="75" t="s">
        <v>169</v>
      </c>
      <c r="H81" s="39" t="s">
        <v>202</v>
      </c>
      <c r="I81" s="190">
        <v>3.11</v>
      </c>
      <c r="J81" s="39"/>
      <c r="K81" s="213"/>
      <c r="L81" s="214">
        <v>2.64</v>
      </c>
      <c r="M81" s="159">
        <f>SUM(I81)</f>
        <v>3.11</v>
      </c>
      <c r="N81" t="s">
        <v>203</v>
      </c>
      <c r="O81" s="255" t="s">
        <v>370</v>
      </c>
      <c r="P81">
        <v>0.47</v>
      </c>
    </row>
    <row r="82" spans="1:16" x14ac:dyDescent="0.25">
      <c r="A82" s="41" t="s">
        <v>298</v>
      </c>
      <c r="B82" s="177" t="s">
        <v>42</v>
      </c>
      <c r="C82" s="1" t="s">
        <v>15</v>
      </c>
      <c r="D82" s="47">
        <v>0.33</v>
      </c>
      <c r="E82" s="32">
        <f t="shared" si="0"/>
        <v>0.33</v>
      </c>
      <c r="F82" s="192" t="s">
        <v>121</v>
      </c>
      <c r="G82" s="45" t="s">
        <v>169</v>
      </c>
      <c r="H82" s="41" t="s">
        <v>172</v>
      </c>
      <c r="I82" s="183">
        <v>0.33</v>
      </c>
      <c r="J82" s="41"/>
      <c r="K82" s="196"/>
      <c r="L82" s="513">
        <v>4.67</v>
      </c>
      <c r="M82" s="159">
        <f>SUM(I82:I86)</f>
        <v>5.64</v>
      </c>
      <c r="N82" t="s">
        <v>173</v>
      </c>
      <c r="O82" s="256" t="s">
        <v>370</v>
      </c>
      <c r="P82">
        <v>0.97</v>
      </c>
    </row>
    <row r="83" spans="1:16" x14ac:dyDescent="0.25">
      <c r="A83" s="41" t="s">
        <v>298</v>
      </c>
      <c r="B83" s="177" t="s">
        <v>43</v>
      </c>
      <c r="C83" s="1" t="s">
        <v>15</v>
      </c>
      <c r="D83" s="47">
        <v>0.38</v>
      </c>
      <c r="E83" s="32">
        <f t="shared" si="0"/>
        <v>0.38</v>
      </c>
      <c r="F83" s="192" t="s">
        <v>121</v>
      </c>
      <c r="G83" s="45" t="s">
        <v>169</v>
      </c>
      <c r="H83" s="41" t="s">
        <v>172</v>
      </c>
      <c r="I83" s="183">
        <v>0.38</v>
      </c>
      <c r="J83" s="41"/>
      <c r="K83" s="196"/>
      <c r="L83" s="513"/>
      <c r="O83" s="256" t="s">
        <v>370</v>
      </c>
    </row>
    <row r="84" spans="1:16" x14ac:dyDescent="0.25">
      <c r="A84" s="41" t="s">
        <v>298</v>
      </c>
      <c r="B84" s="177" t="s">
        <v>45</v>
      </c>
      <c r="C84" s="1" t="s">
        <v>5</v>
      </c>
      <c r="D84" s="47">
        <v>4.91</v>
      </c>
      <c r="E84" s="32">
        <f t="shared" si="0"/>
        <v>3.54</v>
      </c>
      <c r="F84" s="192" t="s">
        <v>121</v>
      </c>
      <c r="G84" s="45" t="s">
        <v>169</v>
      </c>
      <c r="H84" s="41" t="s">
        <v>172</v>
      </c>
      <c r="I84" s="183">
        <v>3.54</v>
      </c>
      <c r="J84" s="41"/>
      <c r="K84" s="196"/>
      <c r="L84" s="513"/>
      <c r="O84" s="256" t="s">
        <v>370</v>
      </c>
    </row>
    <row r="85" spans="1:16" x14ac:dyDescent="0.25">
      <c r="A85" s="41" t="s">
        <v>298</v>
      </c>
      <c r="B85" s="177" t="s">
        <v>44</v>
      </c>
      <c r="C85" s="1" t="s">
        <v>5</v>
      </c>
      <c r="D85" s="47">
        <v>3.15</v>
      </c>
      <c r="E85" s="32">
        <f t="shared" si="0"/>
        <v>0.88</v>
      </c>
      <c r="F85" s="192" t="s">
        <v>121</v>
      </c>
      <c r="G85" s="45" t="s">
        <v>169</v>
      </c>
      <c r="H85" s="41" t="s">
        <v>172</v>
      </c>
      <c r="I85" s="183">
        <v>0.88</v>
      </c>
      <c r="J85" s="41"/>
      <c r="K85" s="196"/>
      <c r="L85" s="513"/>
      <c r="O85" s="256" t="s">
        <v>370</v>
      </c>
    </row>
    <row r="86" spans="1:16" x14ac:dyDescent="0.25">
      <c r="A86" s="41" t="s">
        <v>298</v>
      </c>
      <c r="B86" s="177" t="s">
        <v>46</v>
      </c>
      <c r="C86" s="1" t="s">
        <v>5</v>
      </c>
      <c r="D86" s="47">
        <v>0.51</v>
      </c>
      <c r="E86" s="32">
        <f t="shared" si="0"/>
        <v>0.51</v>
      </c>
      <c r="F86" s="192" t="s">
        <v>121</v>
      </c>
      <c r="G86" s="45" t="s">
        <v>169</v>
      </c>
      <c r="H86" s="41" t="s">
        <v>172</v>
      </c>
      <c r="I86" s="183">
        <v>0.51</v>
      </c>
      <c r="J86" s="41"/>
      <c r="K86" s="196"/>
      <c r="L86" s="513"/>
      <c r="O86" s="256" t="s">
        <v>370</v>
      </c>
    </row>
    <row r="87" spans="1:16" x14ac:dyDescent="0.25">
      <c r="A87" s="41" t="s">
        <v>298</v>
      </c>
      <c r="B87" s="177" t="s">
        <v>277</v>
      </c>
      <c r="C87" s="1" t="s">
        <v>15</v>
      </c>
      <c r="D87" s="47">
        <v>0.11</v>
      </c>
      <c r="E87" s="53">
        <f t="shared" si="0"/>
        <v>0.21</v>
      </c>
      <c r="F87" s="192" t="s">
        <v>121</v>
      </c>
      <c r="G87" s="56" t="s">
        <v>161</v>
      </c>
      <c r="H87" s="52" t="s">
        <v>280</v>
      </c>
      <c r="I87" s="182">
        <v>0.21</v>
      </c>
      <c r="J87" s="41"/>
      <c r="K87" s="196"/>
      <c r="L87" s="513">
        <v>0.82</v>
      </c>
      <c r="M87" s="159">
        <f>SUM(I87:I89)</f>
        <v>0.82000000000000006</v>
      </c>
      <c r="N87" t="s">
        <v>281</v>
      </c>
      <c r="O87" s="256" t="s">
        <v>370</v>
      </c>
    </row>
    <row r="88" spans="1:16" x14ac:dyDescent="0.25">
      <c r="A88" s="41" t="s">
        <v>298</v>
      </c>
      <c r="B88" s="177" t="s">
        <v>278</v>
      </c>
      <c r="C88" s="1" t="s">
        <v>15</v>
      </c>
      <c r="D88" s="47">
        <v>0.43</v>
      </c>
      <c r="E88" s="53">
        <f t="shared" si="0"/>
        <v>0.43</v>
      </c>
      <c r="F88" s="192" t="s">
        <v>121</v>
      </c>
      <c r="G88" s="56" t="s">
        <v>161</v>
      </c>
      <c r="H88" s="52" t="s">
        <v>280</v>
      </c>
      <c r="I88" s="182">
        <v>0.43</v>
      </c>
      <c r="J88" s="41"/>
      <c r="K88" s="196"/>
      <c r="L88" s="513"/>
      <c r="O88" s="256" t="s">
        <v>370</v>
      </c>
    </row>
    <row r="89" spans="1:16" x14ac:dyDescent="0.25">
      <c r="A89" s="41" t="s">
        <v>298</v>
      </c>
      <c r="B89" s="177" t="s">
        <v>279</v>
      </c>
      <c r="C89" s="1" t="s">
        <v>7</v>
      </c>
      <c r="D89" s="47">
        <v>0.18</v>
      </c>
      <c r="E89" s="53">
        <f t="shared" si="0"/>
        <v>0.18</v>
      </c>
      <c r="F89" s="192" t="s">
        <v>121</v>
      </c>
      <c r="G89" s="56" t="s">
        <v>161</v>
      </c>
      <c r="H89" s="52" t="s">
        <v>280</v>
      </c>
      <c r="I89" s="182">
        <v>0.18</v>
      </c>
      <c r="J89" s="41"/>
      <c r="K89" s="196"/>
      <c r="L89" s="513"/>
      <c r="O89" s="256" t="s">
        <v>370</v>
      </c>
    </row>
    <row r="90" spans="1:16" x14ac:dyDescent="0.25">
      <c r="A90" s="41" t="s">
        <v>298</v>
      </c>
      <c r="B90" s="177" t="s">
        <v>276</v>
      </c>
      <c r="C90" s="1" t="s">
        <v>7</v>
      </c>
      <c r="D90" s="47">
        <v>0.34</v>
      </c>
      <c r="E90" s="32">
        <f t="shared" si="0"/>
        <v>0.28999999999999998</v>
      </c>
      <c r="F90" s="192" t="s">
        <v>121</v>
      </c>
      <c r="G90" s="56" t="s">
        <v>161</v>
      </c>
      <c r="H90" s="52" t="s">
        <v>271</v>
      </c>
      <c r="I90" s="182">
        <v>0.28999999999999998</v>
      </c>
      <c r="J90" s="41"/>
      <c r="K90" s="196"/>
      <c r="L90" s="249">
        <v>0.28999999999999998</v>
      </c>
      <c r="M90" s="159">
        <v>0.28999999999999998</v>
      </c>
      <c r="N90" t="s">
        <v>272</v>
      </c>
      <c r="O90" s="256" t="s">
        <v>370</v>
      </c>
    </row>
    <row r="91" spans="1:16" x14ac:dyDescent="0.25">
      <c r="A91" s="41" t="s">
        <v>298</v>
      </c>
      <c r="B91" s="177" t="s">
        <v>50</v>
      </c>
      <c r="C91" s="1" t="s">
        <v>15</v>
      </c>
      <c r="D91" s="47">
        <v>5.7910000000000004</v>
      </c>
      <c r="E91" s="53">
        <f t="shared" ref="E91:E114" si="3">SUM(I91+K91)</f>
        <v>4.13</v>
      </c>
      <c r="F91" s="192" t="s">
        <v>122</v>
      </c>
      <c r="G91" s="45" t="s">
        <v>171</v>
      </c>
      <c r="H91" s="52" t="s">
        <v>162</v>
      </c>
      <c r="I91" s="182">
        <v>0.84</v>
      </c>
      <c r="J91" s="41" t="s">
        <v>170</v>
      </c>
      <c r="K91" s="197">
        <v>3.29</v>
      </c>
      <c r="L91" s="249">
        <v>0.84</v>
      </c>
      <c r="M91" s="159">
        <f>SUM(I91)</f>
        <v>0.84</v>
      </c>
      <c r="N91" t="s">
        <v>174</v>
      </c>
      <c r="O91" s="256" t="s">
        <v>370</v>
      </c>
    </row>
    <row r="92" spans="1:16" x14ac:dyDescent="0.25">
      <c r="A92" s="41" t="s">
        <v>298</v>
      </c>
      <c r="B92" s="177" t="s">
        <v>181</v>
      </c>
      <c r="C92" s="1" t="s">
        <v>5</v>
      </c>
      <c r="D92" s="47">
        <v>1.27</v>
      </c>
      <c r="E92" s="32">
        <f t="shared" si="3"/>
        <v>0.6</v>
      </c>
      <c r="F92" s="192" t="s">
        <v>122</v>
      </c>
      <c r="G92" s="56" t="s">
        <v>180</v>
      </c>
      <c r="H92" s="41" t="s">
        <v>182</v>
      </c>
      <c r="I92" s="185">
        <v>0.6</v>
      </c>
      <c r="J92" s="41"/>
      <c r="K92" s="196"/>
      <c r="L92" s="215">
        <v>0.6</v>
      </c>
      <c r="M92" s="160">
        <f>SUM(I92)</f>
        <v>0.6</v>
      </c>
      <c r="N92" t="s">
        <v>183</v>
      </c>
      <c r="O92" s="256" t="s">
        <v>370</v>
      </c>
    </row>
    <row r="93" spans="1:16" x14ac:dyDescent="0.25">
      <c r="A93" s="41" t="s">
        <v>298</v>
      </c>
      <c r="B93" s="177" t="s">
        <v>52</v>
      </c>
      <c r="C93" s="1" t="s">
        <v>5</v>
      </c>
      <c r="D93" s="47">
        <v>0.79800000000000004</v>
      </c>
      <c r="E93" s="53">
        <f t="shared" si="3"/>
        <v>0.79800000000000004</v>
      </c>
      <c r="F93" s="192" t="s">
        <v>122</v>
      </c>
      <c r="G93" s="45" t="s">
        <v>169</v>
      </c>
      <c r="H93" s="41" t="s">
        <v>170</v>
      </c>
      <c r="I93" s="185">
        <v>0.79800000000000004</v>
      </c>
      <c r="J93" s="41"/>
      <c r="K93" s="196"/>
      <c r="L93" s="249">
        <v>3.47</v>
      </c>
      <c r="M93" s="160">
        <f>SUM(I93+K91)</f>
        <v>4.0880000000000001</v>
      </c>
      <c r="N93" t="s">
        <v>175</v>
      </c>
      <c r="O93" s="256" t="s">
        <v>370</v>
      </c>
      <c r="P93">
        <v>0.62</v>
      </c>
    </row>
    <row r="94" spans="1:16" x14ac:dyDescent="0.25">
      <c r="A94" s="41" t="s">
        <v>298</v>
      </c>
      <c r="B94" s="177" t="s">
        <v>176</v>
      </c>
      <c r="C94" s="1" t="s">
        <v>5</v>
      </c>
      <c r="D94" s="47">
        <v>2.12</v>
      </c>
      <c r="E94" s="32">
        <f t="shared" si="3"/>
        <v>1.95</v>
      </c>
      <c r="F94" s="192" t="s">
        <v>122</v>
      </c>
      <c r="G94" s="45" t="s">
        <v>169</v>
      </c>
      <c r="H94" s="41" t="s">
        <v>163</v>
      </c>
      <c r="I94" s="183">
        <v>1.95</v>
      </c>
      <c r="J94" s="41"/>
      <c r="K94" s="196"/>
      <c r="L94" s="513">
        <v>2.71</v>
      </c>
      <c r="M94" s="159">
        <f>SUM(I94:I95)</f>
        <v>3.38</v>
      </c>
      <c r="N94" t="s">
        <v>177</v>
      </c>
      <c r="O94" s="256" t="s">
        <v>370</v>
      </c>
      <c r="P94">
        <v>0.67</v>
      </c>
    </row>
    <row r="95" spans="1:16" x14ac:dyDescent="0.25">
      <c r="A95" s="41" t="s">
        <v>298</v>
      </c>
      <c r="B95" s="177" t="s">
        <v>55</v>
      </c>
      <c r="C95" s="1" t="s">
        <v>15</v>
      </c>
      <c r="D95" s="47">
        <v>1.72</v>
      </c>
      <c r="E95" s="32">
        <f t="shared" si="3"/>
        <v>1.43</v>
      </c>
      <c r="F95" s="192" t="s">
        <v>122</v>
      </c>
      <c r="G95" s="45" t="s">
        <v>169</v>
      </c>
      <c r="H95" s="41" t="s">
        <v>163</v>
      </c>
      <c r="I95" s="183">
        <v>1.43</v>
      </c>
      <c r="J95" s="41"/>
      <c r="K95" s="196"/>
      <c r="L95" s="513"/>
      <c r="O95" s="256" t="s">
        <v>370</v>
      </c>
    </row>
    <row r="96" spans="1:16" x14ac:dyDescent="0.25">
      <c r="A96" s="41" t="s">
        <v>298</v>
      </c>
      <c r="B96" s="177" t="s">
        <v>56</v>
      </c>
      <c r="C96" s="1" t="s">
        <v>15</v>
      </c>
      <c r="D96" s="47">
        <v>1.1299999999999999</v>
      </c>
      <c r="E96" s="53">
        <f t="shared" si="3"/>
        <v>0.48</v>
      </c>
      <c r="F96" s="192" t="s">
        <v>122</v>
      </c>
      <c r="G96" s="56" t="s">
        <v>161</v>
      </c>
      <c r="H96" s="52" t="s">
        <v>178</v>
      </c>
      <c r="I96" s="182">
        <v>0.48</v>
      </c>
      <c r="J96" s="41"/>
      <c r="K96" s="196"/>
      <c r="L96" s="249">
        <v>0.48</v>
      </c>
      <c r="M96" s="159">
        <f>SUM(I96)</f>
        <v>0.48</v>
      </c>
      <c r="N96" t="s">
        <v>179</v>
      </c>
      <c r="O96" s="256" t="s">
        <v>370</v>
      </c>
    </row>
    <row r="97" spans="1:16" x14ac:dyDescent="0.25">
      <c r="A97" s="41" t="s">
        <v>298</v>
      </c>
      <c r="B97" s="177" t="s">
        <v>185</v>
      </c>
      <c r="C97" s="1" t="s">
        <v>5</v>
      </c>
      <c r="D97" s="47">
        <v>0.13</v>
      </c>
      <c r="E97" s="32">
        <f t="shared" si="3"/>
        <v>0.22</v>
      </c>
      <c r="F97" s="192" t="s">
        <v>122</v>
      </c>
      <c r="G97" s="56" t="s">
        <v>161</v>
      </c>
      <c r="H97" s="52" t="s">
        <v>186</v>
      </c>
      <c r="I97" s="182">
        <v>0.22</v>
      </c>
      <c r="J97" s="41"/>
      <c r="K97" s="196"/>
      <c r="L97" s="513">
        <v>0.33</v>
      </c>
      <c r="M97" s="159">
        <f>SUM(I97:I98)</f>
        <v>0.33</v>
      </c>
      <c r="N97" t="s">
        <v>187</v>
      </c>
      <c r="O97" s="256" t="s">
        <v>370</v>
      </c>
    </row>
    <row r="98" spans="1:16" x14ac:dyDescent="0.25">
      <c r="A98" s="41" t="s">
        <v>298</v>
      </c>
      <c r="B98" s="177" t="s">
        <v>184</v>
      </c>
      <c r="C98" s="1" t="s">
        <v>5</v>
      </c>
      <c r="D98" s="47">
        <v>0.11</v>
      </c>
      <c r="E98" s="32">
        <f t="shared" si="3"/>
        <v>0.11</v>
      </c>
      <c r="F98" s="192" t="s">
        <v>122</v>
      </c>
      <c r="G98" s="56" t="s">
        <v>161</v>
      </c>
      <c r="H98" s="52" t="s">
        <v>186</v>
      </c>
      <c r="I98" s="182">
        <v>0.11</v>
      </c>
      <c r="J98" s="41"/>
      <c r="K98" s="196"/>
      <c r="L98" s="513"/>
      <c r="O98" s="256" t="s">
        <v>370</v>
      </c>
    </row>
    <row r="99" spans="1:16" x14ac:dyDescent="0.25">
      <c r="A99" s="41" t="s">
        <v>298</v>
      </c>
      <c r="B99" s="178" t="s">
        <v>282</v>
      </c>
      <c r="C99" s="20" t="s">
        <v>94</v>
      </c>
      <c r="D99" s="48">
        <v>2.73</v>
      </c>
      <c r="E99" s="53">
        <v>2.67</v>
      </c>
      <c r="F99" s="192" t="s">
        <v>125</v>
      </c>
      <c r="G99" s="65" t="s">
        <v>252</v>
      </c>
      <c r="H99" s="66" t="s">
        <v>273</v>
      </c>
      <c r="I99" s="186">
        <v>2.67</v>
      </c>
      <c r="J99" s="41"/>
      <c r="K99" s="196"/>
      <c r="L99" s="215">
        <v>2.2000000000000002</v>
      </c>
      <c r="M99" s="159">
        <f>SUM(I99:I99)</f>
        <v>2.67</v>
      </c>
      <c r="N99" t="s">
        <v>274</v>
      </c>
      <c r="O99" s="256" t="s">
        <v>375</v>
      </c>
      <c r="P99">
        <v>0.47</v>
      </c>
    </row>
    <row r="100" spans="1:16" x14ac:dyDescent="0.25">
      <c r="A100" s="41" t="s">
        <v>298</v>
      </c>
      <c r="B100" s="177" t="s">
        <v>285</v>
      </c>
      <c r="C100" s="1" t="s">
        <v>5</v>
      </c>
      <c r="D100" s="47">
        <v>1.65</v>
      </c>
      <c r="E100" s="32">
        <f t="shared" si="3"/>
        <v>1.36</v>
      </c>
      <c r="F100" s="192" t="s">
        <v>124</v>
      </c>
      <c r="G100" s="65" t="s">
        <v>252</v>
      </c>
      <c r="H100" s="66" t="s">
        <v>267</v>
      </c>
      <c r="I100" s="186">
        <v>1.36</v>
      </c>
      <c r="J100" s="41"/>
      <c r="K100" s="196"/>
      <c r="L100" s="514">
        <v>1.3</v>
      </c>
      <c r="M100" s="163">
        <f>SUM(I100:I101)</f>
        <v>1.56</v>
      </c>
      <c r="N100" t="s">
        <v>268</v>
      </c>
      <c r="O100" s="256" t="s">
        <v>375</v>
      </c>
      <c r="P100">
        <v>0.26</v>
      </c>
    </row>
    <row r="101" spans="1:16" x14ac:dyDescent="0.25">
      <c r="A101" s="41" t="s">
        <v>298</v>
      </c>
      <c r="B101" s="177" t="s">
        <v>284</v>
      </c>
      <c r="C101" s="1" t="s">
        <v>7</v>
      </c>
      <c r="D101" s="47">
        <v>0.27</v>
      </c>
      <c r="E101" s="32">
        <f t="shared" si="3"/>
        <v>0.2</v>
      </c>
      <c r="F101" s="192" t="s">
        <v>124</v>
      </c>
      <c r="G101" s="65" t="s">
        <v>252</v>
      </c>
      <c r="H101" s="66" t="s">
        <v>267</v>
      </c>
      <c r="I101" s="189">
        <v>0.2</v>
      </c>
      <c r="J101" s="41"/>
      <c r="K101" s="196"/>
      <c r="L101" s="514"/>
      <c r="O101" s="256" t="s">
        <v>375</v>
      </c>
    </row>
    <row r="102" spans="1:16" ht="15" customHeight="1" x14ac:dyDescent="0.25">
      <c r="A102" s="41" t="s">
        <v>298</v>
      </c>
      <c r="B102" s="177" t="s">
        <v>62</v>
      </c>
      <c r="C102" s="1" t="s">
        <v>15</v>
      </c>
      <c r="D102" s="47">
        <v>0.06</v>
      </c>
      <c r="E102" s="53">
        <f t="shared" si="3"/>
        <v>0.06</v>
      </c>
      <c r="F102" s="192" t="s">
        <v>126</v>
      </c>
      <c r="G102" s="56" t="s">
        <v>161</v>
      </c>
      <c r="H102" s="52" t="s">
        <v>261</v>
      </c>
      <c r="I102" s="182">
        <v>0.06</v>
      </c>
      <c r="J102" s="41"/>
      <c r="K102" s="196"/>
      <c r="L102" s="513">
        <v>0.15</v>
      </c>
      <c r="M102" s="159">
        <f>SUM(I102:I103)</f>
        <v>0.15</v>
      </c>
      <c r="N102" t="s">
        <v>262</v>
      </c>
      <c r="O102" s="256" t="s">
        <v>370</v>
      </c>
    </row>
    <row r="103" spans="1:16" x14ac:dyDescent="0.25">
      <c r="A103" s="41" t="s">
        <v>298</v>
      </c>
      <c r="B103" s="177" t="s">
        <v>286</v>
      </c>
      <c r="C103" s="1" t="s">
        <v>15</v>
      </c>
      <c r="D103" s="47">
        <v>0.11</v>
      </c>
      <c r="E103" s="53">
        <f t="shared" si="3"/>
        <v>0.09</v>
      </c>
      <c r="F103" s="192" t="s">
        <v>127</v>
      </c>
      <c r="G103" s="56" t="s">
        <v>161</v>
      </c>
      <c r="H103" s="52" t="s">
        <v>261</v>
      </c>
      <c r="I103" s="182">
        <v>0.09</v>
      </c>
      <c r="J103" s="41"/>
      <c r="K103" s="196"/>
      <c r="L103" s="513"/>
      <c r="O103" s="256" t="s">
        <v>370</v>
      </c>
    </row>
    <row r="104" spans="1:16" x14ac:dyDescent="0.25">
      <c r="A104" s="41" t="s">
        <v>298</v>
      </c>
      <c r="B104" s="177" t="s">
        <v>331</v>
      </c>
      <c r="C104" s="1" t="s">
        <v>15</v>
      </c>
      <c r="D104" s="145">
        <v>0.69</v>
      </c>
      <c r="E104" s="152">
        <v>0.68</v>
      </c>
      <c r="F104" s="192" t="s">
        <v>334</v>
      </c>
      <c r="G104" s="155" t="s">
        <v>193</v>
      </c>
      <c r="H104" s="52" t="s">
        <v>364</v>
      </c>
      <c r="I104" s="187">
        <v>0.68</v>
      </c>
      <c r="J104" s="41"/>
      <c r="K104" s="196"/>
      <c r="L104" s="249">
        <v>0.68</v>
      </c>
      <c r="M104" s="159">
        <v>0.68</v>
      </c>
      <c r="N104" t="s">
        <v>365</v>
      </c>
      <c r="O104" s="256" t="s">
        <v>374</v>
      </c>
    </row>
    <row r="105" spans="1:16" x14ac:dyDescent="0.25">
      <c r="A105" s="41" t="s">
        <v>298</v>
      </c>
      <c r="B105" s="177" t="s">
        <v>332</v>
      </c>
      <c r="C105" s="1" t="s">
        <v>15</v>
      </c>
      <c r="D105" s="145">
        <v>0.32</v>
      </c>
      <c r="E105" s="152">
        <v>0.32</v>
      </c>
      <c r="F105" s="192" t="s">
        <v>335</v>
      </c>
      <c r="G105" s="155" t="s">
        <v>193</v>
      </c>
      <c r="H105" s="52" t="s">
        <v>367</v>
      </c>
      <c r="I105" s="187">
        <v>0.32</v>
      </c>
      <c r="J105" s="41"/>
      <c r="K105" s="196"/>
      <c r="L105" s="513">
        <v>0.34</v>
      </c>
      <c r="M105" s="159">
        <f>SUM(I105:I106)</f>
        <v>0.34</v>
      </c>
      <c r="N105" t="s">
        <v>366</v>
      </c>
      <c r="O105" s="256" t="s">
        <v>374</v>
      </c>
    </row>
    <row r="106" spans="1:16" x14ac:dyDescent="0.25">
      <c r="A106" s="41" t="s">
        <v>298</v>
      </c>
      <c r="B106" s="177" t="s">
        <v>333</v>
      </c>
      <c r="C106" s="1" t="s">
        <v>15</v>
      </c>
      <c r="D106" s="145">
        <v>0.02</v>
      </c>
      <c r="E106" s="152">
        <v>0.02</v>
      </c>
      <c r="F106" s="192" t="s">
        <v>335</v>
      </c>
      <c r="G106" s="155" t="s">
        <v>193</v>
      </c>
      <c r="H106" s="52" t="s">
        <v>367</v>
      </c>
      <c r="I106" s="187">
        <v>0.02</v>
      </c>
      <c r="J106" s="41"/>
      <c r="K106" s="196"/>
      <c r="L106" s="513"/>
      <c r="O106" s="256" t="s">
        <v>374</v>
      </c>
    </row>
    <row r="107" spans="1:16" x14ac:dyDescent="0.25">
      <c r="A107" s="41" t="s">
        <v>298</v>
      </c>
      <c r="B107" s="177" t="s">
        <v>287</v>
      </c>
      <c r="C107" s="1" t="s">
        <v>5</v>
      </c>
      <c r="D107" s="50">
        <v>1.63</v>
      </c>
      <c r="E107" s="32">
        <f t="shared" si="3"/>
        <v>1.24</v>
      </c>
      <c r="F107" s="192" t="s">
        <v>336</v>
      </c>
      <c r="G107" s="65" t="s">
        <v>252</v>
      </c>
      <c r="H107" s="66" t="s">
        <v>263</v>
      </c>
      <c r="I107" s="189">
        <v>1.24</v>
      </c>
      <c r="J107" s="41"/>
      <c r="K107" s="196"/>
      <c r="L107" s="249">
        <v>1.03</v>
      </c>
      <c r="M107" s="174">
        <v>1.24</v>
      </c>
      <c r="N107" t="s">
        <v>264</v>
      </c>
      <c r="O107" s="256" t="s">
        <v>375</v>
      </c>
      <c r="P107">
        <v>0.21</v>
      </c>
    </row>
    <row r="108" spans="1:16" x14ac:dyDescent="0.25">
      <c r="A108" s="41" t="s">
        <v>298</v>
      </c>
      <c r="B108" s="178" t="s">
        <v>91</v>
      </c>
      <c r="C108" s="20" t="s">
        <v>15</v>
      </c>
      <c r="D108" s="48">
        <v>0.11</v>
      </c>
      <c r="E108" s="53">
        <f t="shared" si="3"/>
        <v>0.09</v>
      </c>
      <c r="F108" s="192" t="s">
        <v>337</v>
      </c>
      <c r="G108" s="56" t="s">
        <v>161</v>
      </c>
      <c r="H108" s="52" t="s">
        <v>269</v>
      </c>
      <c r="I108" s="182">
        <v>0.09</v>
      </c>
      <c r="J108" s="41"/>
      <c r="K108" s="196"/>
      <c r="L108" s="513">
        <v>0.68</v>
      </c>
      <c r="M108" s="159">
        <f>SUM(I108:I109)</f>
        <v>0.67999999999999994</v>
      </c>
      <c r="N108" t="s">
        <v>270</v>
      </c>
      <c r="O108" s="256" t="s">
        <v>370</v>
      </c>
    </row>
    <row r="109" spans="1:16" x14ac:dyDescent="0.25">
      <c r="A109" s="41" t="s">
        <v>298</v>
      </c>
      <c r="B109" s="178" t="s">
        <v>92</v>
      </c>
      <c r="C109" s="20" t="s">
        <v>15</v>
      </c>
      <c r="D109" s="48">
        <v>0.72</v>
      </c>
      <c r="E109" s="53">
        <f t="shared" si="3"/>
        <v>0.59</v>
      </c>
      <c r="F109" s="192" t="s">
        <v>337</v>
      </c>
      <c r="G109" s="56" t="s">
        <v>161</v>
      </c>
      <c r="H109" s="52" t="s">
        <v>269</v>
      </c>
      <c r="I109" s="182">
        <v>0.59</v>
      </c>
      <c r="J109" s="41"/>
      <c r="K109" s="196"/>
      <c r="L109" s="513"/>
      <c r="O109" s="256" t="s">
        <v>370</v>
      </c>
    </row>
    <row r="110" spans="1:16" x14ac:dyDescent="0.25">
      <c r="A110" s="41" t="s">
        <v>298</v>
      </c>
      <c r="B110" s="177" t="s">
        <v>289</v>
      </c>
      <c r="C110" s="1" t="s">
        <v>5</v>
      </c>
      <c r="D110" s="47">
        <v>1.36</v>
      </c>
      <c r="E110" s="32">
        <f t="shared" si="3"/>
        <v>1.08</v>
      </c>
      <c r="F110" s="192" t="s">
        <v>129</v>
      </c>
      <c r="G110" s="65" t="s">
        <v>252</v>
      </c>
      <c r="H110" s="66" t="s">
        <v>265</v>
      </c>
      <c r="I110" s="186">
        <v>1.08</v>
      </c>
      <c r="J110" s="41"/>
      <c r="K110" s="196"/>
      <c r="L110" s="513">
        <v>1.1000000000000001</v>
      </c>
      <c r="M110" s="159">
        <f>SUM(I110:I111)</f>
        <v>1.33</v>
      </c>
      <c r="N110" t="s">
        <v>266</v>
      </c>
      <c r="O110" s="256" t="s">
        <v>375</v>
      </c>
      <c r="P110">
        <v>0.23</v>
      </c>
    </row>
    <row r="111" spans="1:16" x14ac:dyDescent="0.25">
      <c r="A111" s="41" t="s">
        <v>298</v>
      </c>
      <c r="B111" s="177" t="s">
        <v>288</v>
      </c>
      <c r="C111" s="1" t="s">
        <v>7</v>
      </c>
      <c r="D111" s="47">
        <v>0.26</v>
      </c>
      <c r="E111" s="32">
        <f t="shared" si="3"/>
        <v>0.25</v>
      </c>
      <c r="F111" s="192" t="s">
        <v>129</v>
      </c>
      <c r="G111" s="65" t="s">
        <v>252</v>
      </c>
      <c r="H111" s="66" t="s">
        <v>265</v>
      </c>
      <c r="I111" s="186">
        <v>0.25</v>
      </c>
      <c r="J111" s="41"/>
      <c r="K111" s="196"/>
      <c r="L111" s="513"/>
      <c r="O111" s="256" t="s">
        <v>375</v>
      </c>
    </row>
    <row r="112" spans="1:16" x14ac:dyDescent="0.25">
      <c r="A112" s="41" t="s">
        <v>298</v>
      </c>
      <c r="B112" s="177" t="s">
        <v>66</v>
      </c>
      <c r="C112" s="1" t="s">
        <v>5</v>
      </c>
      <c r="D112" s="47">
        <v>0.65</v>
      </c>
      <c r="E112" s="53">
        <f t="shared" si="3"/>
        <v>0.6</v>
      </c>
      <c r="F112" s="192" t="s">
        <v>130</v>
      </c>
      <c r="G112" s="45" t="s">
        <v>169</v>
      </c>
      <c r="H112" s="41" t="s">
        <v>166</v>
      </c>
      <c r="I112" s="185">
        <v>0.6</v>
      </c>
      <c r="J112" s="41"/>
      <c r="K112" s="196"/>
      <c r="L112" s="513">
        <v>1.25</v>
      </c>
      <c r="M112" s="159">
        <f>SUM(I112:I113)</f>
        <v>1.5499999999999998</v>
      </c>
      <c r="N112" t="s">
        <v>234</v>
      </c>
      <c r="O112" s="256" t="s">
        <v>370</v>
      </c>
      <c r="P112">
        <v>0.3</v>
      </c>
    </row>
    <row r="113" spans="1:16" x14ac:dyDescent="0.25">
      <c r="A113" s="41" t="s">
        <v>298</v>
      </c>
      <c r="B113" s="177" t="s">
        <v>67</v>
      </c>
      <c r="C113" s="1" t="s">
        <v>7</v>
      </c>
      <c r="D113" s="47">
        <v>1.07</v>
      </c>
      <c r="E113" s="53">
        <f t="shared" si="3"/>
        <v>0.95</v>
      </c>
      <c r="F113" s="192" t="s">
        <v>130</v>
      </c>
      <c r="G113" s="45" t="s">
        <v>169</v>
      </c>
      <c r="H113" s="41" t="s">
        <v>166</v>
      </c>
      <c r="I113" s="185">
        <v>0.95</v>
      </c>
      <c r="J113" s="41"/>
      <c r="K113" s="196"/>
      <c r="L113" s="513"/>
      <c r="O113" s="256" t="s">
        <v>370</v>
      </c>
    </row>
    <row r="114" spans="1:16" ht="15.75" thickBot="1" x14ac:dyDescent="0.3">
      <c r="A114" s="43" t="s">
        <v>298</v>
      </c>
      <c r="B114" s="205" t="s">
        <v>68</v>
      </c>
      <c r="C114" s="76" t="s">
        <v>7</v>
      </c>
      <c r="D114" s="89">
        <v>1.54</v>
      </c>
      <c r="E114" s="85">
        <f t="shared" si="3"/>
        <v>1.34</v>
      </c>
      <c r="F114" s="208" t="s">
        <v>130</v>
      </c>
      <c r="G114" s="80" t="s">
        <v>169</v>
      </c>
      <c r="H114" s="43" t="s">
        <v>232</v>
      </c>
      <c r="I114" s="191">
        <v>1.34</v>
      </c>
      <c r="J114" s="43"/>
      <c r="K114" s="199"/>
      <c r="L114" s="212">
        <v>1.1200000000000001</v>
      </c>
      <c r="M114" s="159">
        <v>1.34</v>
      </c>
      <c r="N114" t="s">
        <v>233</v>
      </c>
      <c r="O114" s="257" t="s">
        <v>370</v>
      </c>
      <c r="P114">
        <v>0.22</v>
      </c>
    </row>
    <row r="115" spans="1:16" ht="14.45" x14ac:dyDescent="0.35">
      <c r="B115" s="5"/>
      <c r="C115" s="5"/>
      <c r="D115" s="63">
        <f>SUM(D3:D114)</f>
        <v>109.09970000000001</v>
      </c>
      <c r="E115" s="64">
        <f>SUM(E3:E114)</f>
        <v>85.498000000000005</v>
      </c>
      <c r="F115" s="5"/>
      <c r="I115" s="54">
        <f>SUM(I3:I114)</f>
        <v>80.838000000000008</v>
      </c>
      <c r="K115">
        <f>SUM(K3:K114)</f>
        <v>4.66</v>
      </c>
      <c r="L115">
        <f>SUM(L3:L114)</f>
        <v>77.010000000000019</v>
      </c>
    </row>
    <row r="116" spans="1:16" ht="14.45" x14ac:dyDescent="0.35">
      <c r="I116" s="54">
        <f>I115+K115</f>
        <v>85.498000000000005</v>
      </c>
    </row>
    <row r="117" spans="1:16" x14ac:dyDescent="0.25">
      <c r="E117">
        <v>85.47</v>
      </c>
      <c r="F117" t="s">
        <v>368</v>
      </c>
    </row>
    <row r="118" spans="1:16" x14ac:dyDescent="0.25">
      <c r="I118">
        <f>SUBTOTAL(9,I3:I114)</f>
        <v>80.838000000000008</v>
      </c>
    </row>
  </sheetData>
  <autoFilter ref="B2:O117"/>
  <mergeCells count="30">
    <mergeCell ref="L25:L26"/>
    <mergeCell ref="L3:L4"/>
    <mergeCell ref="L5:L6"/>
    <mergeCell ref="L9:L13"/>
    <mergeCell ref="L17:L18"/>
    <mergeCell ref="L21:L24"/>
    <mergeCell ref="L65:L67"/>
    <mergeCell ref="L27:L28"/>
    <mergeCell ref="L29:L31"/>
    <mergeCell ref="L32:L33"/>
    <mergeCell ref="L34:L36"/>
    <mergeCell ref="L37:L39"/>
    <mergeCell ref="L40:L41"/>
    <mergeCell ref="L43:L44"/>
    <mergeCell ref="L46:L52"/>
    <mergeCell ref="L54:L56"/>
    <mergeCell ref="L59:L62"/>
    <mergeCell ref="L63:L64"/>
    <mergeCell ref="L112:L113"/>
    <mergeCell ref="L69:L73"/>
    <mergeCell ref="L74:L75"/>
    <mergeCell ref="L82:L86"/>
    <mergeCell ref="L87:L89"/>
    <mergeCell ref="L94:L95"/>
    <mergeCell ref="L97:L98"/>
    <mergeCell ref="L100:L101"/>
    <mergeCell ref="L102:L103"/>
    <mergeCell ref="L105:L106"/>
    <mergeCell ref="L108:L109"/>
    <mergeCell ref="L110:L1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topLeftCell="A19" workbookViewId="0">
      <selection activeCell="J42" sqref="J42"/>
    </sheetView>
  </sheetViews>
  <sheetFormatPr defaultRowHeight="15" x14ac:dyDescent="0.25"/>
  <cols>
    <col min="1" max="1" width="3.7109375" customWidth="1"/>
    <col min="2" max="2" width="22.7109375" customWidth="1"/>
    <col min="3" max="3" width="6.28515625" customWidth="1"/>
    <col min="6" max="6" width="21.5703125" customWidth="1"/>
    <col min="7" max="8" width="10.28515625" customWidth="1"/>
    <col min="10" max="10" width="11" customWidth="1"/>
    <col min="11" max="11" width="11.140625" customWidth="1"/>
    <col min="12" max="12" width="11.7109375" customWidth="1"/>
  </cols>
  <sheetData>
    <row r="1" spans="1:14" x14ac:dyDescent="0.25">
      <c r="A1" t="s">
        <v>283</v>
      </c>
      <c r="B1" s="5"/>
      <c r="C1" s="5"/>
      <c r="D1" s="5"/>
      <c r="E1" s="5"/>
      <c r="F1" s="5"/>
    </row>
    <row r="2" spans="1:14" ht="43.9" customHeight="1" thickBot="1" x14ac:dyDescent="0.3">
      <c r="B2" s="38" t="s">
        <v>156</v>
      </c>
      <c r="C2" s="38" t="s">
        <v>1</v>
      </c>
      <c r="D2" s="38" t="s">
        <v>2</v>
      </c>
      <c r="E2" s="38" t="s">
        <v>3</v>
      </c>
      <c r="F2" s="38" t="s">
        <v>96</v>
      </c>
      <c r="G2" s="38" t="s">
        <v>158</v>
      </c>
      <c r="H2" s="38" t="s">
        <v>159</v>
      </c>
      <c r="I2" s="38" t="s">
        <v>160</v>
      </c>
      <c r="J2" s="38" t="s">
        <v>159</v>
      </c>
      <c r="K2" s="38" t="s">
        <v>160</v>
      </c>
      <c r="L2" s="38" t="s">
        <v>275</v>
      </c>
    </row>
    <row r="3" spans="1:14" x14ac:dyDescent="0.25">
      <c r="A3" s="128"/>
      <c r="B3" s="1" t="s">
        <v>4</v>
      </c>
      <c r="C3" s="1" t="s">
        <v>5</v>
      </c>
      <c r="D3" s="108">
        <v>9.1499999999999998E-2</v>
      </c>
      <c r="E3" s="109">
        <f>SUM(I3+K3)</f>
        <v>0.03</v>
      </c>
      <c r="F3" s="110" t="s">
        <v>97</v>
      </c>
      <c r="G3" s="111" t="s">
        <v>188</v>
      </c>
      <c r="H3" s="112" t="s">
        <v>164</v>
      </c>
      <c r="I3" s="175">
        <v>0.03</v>
      </c>
      <c r="J3" s="112"/>
      <c r="K3" s="113"/>
      <c r="L3" s="495">
        <v>0.72</v>
      </c>
      <c r="M3" s="159">
        <f>SUM(I3:I4)</f>
        <v>0.72</v>
      </c>
      <c r="N3" t="s">
        <v>189</v>
      </c>
    </row>
    <row r="4" spans="1:14" x14ac:dyDescent="0.25">
      <c r="A4" s="128"/>
      <c r="B4" s="1" t="s">
        <v>6</v>
      </c>
      <c r="C4" s="1" t="s">
        <v>7</v>
      </c>
      <c r="D4" s="108">
        <v>0.74370000000000003</v>
      </c>
      <c r="E4" s="109">
        <f t="shared" ref="E4:E90" si="0">SUM(I4+K4)</f>
        <v>0.69</v>
      </c>
      <c r="F4" s="110" t="s">
        <v>98</v>
      </c>
      <c r="G4" s="111" t="s">
        <v>188</v>
      </c>
      <c r="H4" s="114" t="s">
        <v>164</v>
      </c>
      <c r="I4" s="157">
        <v>0.69</v>
      </c>
      <c r="J4" s="114"/>
      <c r="K4" s="115"/>
      <c r="L4" s="496"/>
    </row>
    <row r="5" spans="1:14" x14ac:dyDescent="0.25">
      <c r="A5" s="128"/>
      <c r="B5" s="1" t="s">
        <v>8</v>
      </c>
      <c r="C5" s="1" t="s">
        <v>5</v>
      </c>
      <c r="D5" s="108">
        <v>0.39960000000000001</v>
      </c>
      <c r="E5" s="116">
        <f t="shared" si="0"/>
        <v>0.26</v>
      </c>
      <c r="F5" s="110" t="s">
        <v>98</v>
      </c>
      <c r="G5" s="111" t="s">
        <v>188</v>
      </c>
      <c r="H5" s="114" t="s">
        <v>190</v>
      </c>
      <c r="I5" s="158">
        <v>0.26</v>
      </c>
      <c r="J5" s="114"/>
      <c r="K5" s="115"/>
      <c r="L5" s="497">
        <v>0.96</v>
      </c>
      <c r="M5" s="159">
        <f>SUM(I5:I6)</f>
        <v>0.88</v>
      </c>
      <c r="N5" t="s">
        <v>191</v>
      </c>
    </row>
    <row r="6" spans="1:14" x14ac:dyDescent="0.25">
      <c r="A6" s="128"/>
      <c r="B6" s="1" t="s">
        <v>9</v>
      </c>
      <c r="C6" s="1" t="s">
        <v>5</v>
      </c>
      <c r="D6" s="108">
        <v>0.83</v>
      </c>
      <c r="E6" s="116">
        <f t="shared" si="0"/>
        <v>0.62</v>
      </c>
      <c r="F6" s="110" t="s">
        <v>98</v>
      </c>
      <c r="G6" s="111" t="s">
        <v>188</v>
      </c>
      <c r="H6" s="114" t="s">
        <v>190</v>
      </c>
      <c r="I6" s="157">
        <v>0.62</v>
      </c>
      <c r="J6" s="114"/>
      <c r="K6" s="115"/>
      <c r="L6" s="496"/>
    </row>
    <row r="7" spans="1:14" x14ac:dyDescent="0.25">
      <c r="A7" s="128"/>
      <c r="B7" s="1" t="s">
        <v>10</v>
      </c>
      <c r="C7" s="1" t="s">
        <v>5</v>
      </c>
      <c r="D7" s="108">
        <v>0.76</v>
      </c>
      <c r="E7" s="109">
        <f t="shared" si="0"/>
        <v>0.39</v>
      </c>
      <c r="F7" s="110" t="s">
        <v>99</v>
      </c>
      <c r="G7" s="111" t="s">
        <v>188</v>
      </c>
      <c r="H7" s="114" t="s">
        <v>192</v>
      </c>
      <c r="I7" s="157">
        <v>0.39</v>
      </c>
      <c r="J7" s="114"/>
      <c r="K7" s="115"/>
      <c r="L7" s="118">
        <v>0.39</v>
      </c>
      <c r="M7" s="159">
        <f>SUM(I7)</f>
        <v>0.39</v>
      </c>
      <c r="N7" t="s">
        <v>93</v>
      </c>
    </row>
    <row r="8" spans="1:14" x14ac:dyDescent="0.25">
      <c r="B8" s="1" t="s">
        <v>199</v>
      </c>
      <c r="C8" s="1" t="s">
        <v>7</v>
      </c>
      <c r="D8" s="47">
        <v>1.34</v>
      </c>
      <c r="E8" s="32">
        <f t="shared" si="0"/>
        <v>1.34</v>
      </c>
      <c r="F8" s="14" t="s">
        <v>100</v>
      </c>
      <c r="G8" s="45" t="s">
        <v>200</v>
      </c>
      <c r="H8" s="41" t="s">
        <v>167</v>
      </c>
      <c r="I8" s="157">
        <v>1.34</v>
      </c>
      <c r="J8" s="41"/>
      <c r="K8" s="42"/>
      <c r="L8" s="59">
        <v>1.1000000000000001</v>
      </c>
      <c r="M8" s="159">
        <f>SUM(I8)</f>
        <v>1.34</v>
      </c>
      <c r="N8" t="s">
        <v>201</v>
      </c>
    </row>
    <row r="9" spans="1:14" x14ac:dyDescent="0.25">
      <c r="B9" s="20" t="s">
        <v>70</v>
      </c>
      <c r="C9" s="20" t="s">
        <v>93</v>
      </c>
      <c r="D9" s="48">
        <v>0.15310000000000001</v>
      </c>
      <c r="E9" s="53">
        <f t="shared" si="0"/>
        <v>0.15</v>
      </c>
      <c r="F9" s="14" t="s">
        <v>101</v>
      </c>
      <c r="G9" s="45" t="s">
        <v>193</v>
      </c>
      <c r="H9" s="41" t="s">
        <v>194</v>
      </c>
      <c r="I9" s="157">
        <v>0.15</v>
      </c>
      <c r="J9" s="41"/>
      <c r="K9" s="42"/>
      <c r="L9" s="498">
        <v>1.19</v>
      </c>
      <c r="M9" s="163">
        <f>SUM(I9:I13)</f>
        <v>1.19</v>
      </c>
      <c r="N9" t="s">
        <v>195</v>
      </c>
    </row>
    <row r="10" spans="1:14" x14ac:dyDescent="0.25">
      <c r="B10" s="20" t="s">
        <v>71</v>
      </c>
      <c r="C10" s="20" t="s">
        <v>93</v>
      </c>
      <c r="D10" s="48">
        <v>0.15</v>
      </c>
      <c r="E10" s="53">
        <f t="shared" si="0"/>
        <v>0.15</v>
      </c>
      <c r="F10" s="14" t="s">
        <v>101</v>
      </c>
      <c r="G10" s="45" t="s">
        <v>193</v>
      </c>
      <c r="H10" s="41" t="s">
        <v>194</v>
      </c>
      <c r="I10" s="157">
        <v>0.15</v>
      </c>
      <c r="J10" s="41"/>
      <c r="K10" s="42"/>
      <c r="L10" s="499"/>
    </row>
    <row r="11" spans="1:14" x14ac:dyDescent="0.25">
      <c r="B11" s="20" t="s">
        <v>72</v>
      </c>
      <c r="C11" s="20" t="s">
        <v>93</v>
      </c>
      <c r="D11" s="48">
        <v>0.55000000000000004</v>
      </c>
      <c r="E11" s="53">
        <f t="shared" si="0"/>
        <v>0.55000000000000004</v>
      </c>
      <c r="F11" s="14" t="s">
        <v>101</v>
      </c>
      <c r="G11" s="45" t="s">
        <v>193</v>
      </c>
      <c r="H11" s="41" t="s">
        <v>194</v>
      </c>
      <c r="I11" s="157">
        <v>0.55000000000000004</v>
      </c>
      <c r="J11" s="41"/>
      <c r="K11" s="42"/>
      <c r="L11" s="499"/>
    </row>
    <row r="12" spans="1:14" x14ac:dyDescent="0.25">
      <c r="B12" s="20" t="s">
        <v>73</v>
      </c>
      <c r="C12" s="20" t="s">
        <v>93</v>
      </c>
      <c r="D12" s="48">
        <v>0.22</v>
      </c>
      <c r="E12" s="53">
        <f t="shared" si="0"/>
        <v>0.22</v>
      </c>
      <c r="F12" s="14" t="s">
        <v>101</v>
      </c>
      <c r="G12" s="45" t="s">
        <v>193</v>
      </c>
      <c r="H12" s="41" t="s">
        <v>194</v>
      </c>
      <c r="I12" s="157">
        <v>0.22</v>
      </c>
      <c r="J12" s="41"/>
      <c r="K12" s="42"/>
      <c r="L12" s="499"/>
    </row>
    <row r="13" spans="1:14" x14ac:dyDescent="0.25">
      <c r="B13" s="20" t="s">
        <v>74</v>
      </c>
      <c r="C13" s="20" t="s">
        <v>93</v>
      </c>
      <c r="D13" s="48">
        <v>0.12</v>
      </c>
      <c r="E13" s="53">
        <f t="shared" si="0"/>
        <v>0.12</v>
      </c>
      <c r="F13" s="14" t="s">
        <v>101</v>
      </c>
      <c r="G13" s="45" t="s">
        <v>193</v>
      </c>
      <c r="H13" s="41" t="s">
        <v>194</v>
      </c>
      <c r="I13" s="157">
        <v>0.12</v>
      </c>
      <c r="J13" s="41"/>
      <c r="K13" s="42"/>
      <c r="L13" s="500"/>
    </row>
    <row r="14" spans="1:14" x14ac:dyDescent="0.25">
      <c r="B14" s="20" t="s">
        <v>196</v>
      </c>
      <c r="C14" s="20" t="s">
        <v>94</v>
      </c>
      <c r="D14" s="48">
        <v>3.29</v>
      </c>
      <c r="E14" s="32">
        <f t="shared" si="0"/>
        <v>1</v>
      </c>
      <c r="F14" s="14" t="s">
        <v>102</v>
      </c>
      <c r="G14" s="45" t="s">
        <v>193</v>
      </c>
      <c r="H14" s="41" t="s">
        <v>197</v>
      </c>
      <c r="I14" s="158">
        <v>1</v>
      </c>
      <c r="J14" s="41"/>
      <c r="K14" s="42"/>
      <c r="L14" s="62">
        <v>1</v>
      </c>
      <c r="M14" s="160">
        <v>1</v>
      </c>
      <c r="N14" t="s">
        <v>198</v>
      </c>
    </row>
    <row r="15" spans="1:14" x14ac:dyDescent="0.25">
      <c r="B15" s="140" t="s">
        <v>303</v>
      </c>
      <c r="C15" s="20" t="s">
        <v>15</v>
      </c>
      <c r="D15" s="139">
        <v>1.33</v>
      </c>
      <c r="E15" s="169">
        <f t="shared" si="0"/>
        <v>1.27</v>
      </c>
      <c r="F15" s="129" t="s">
        <v>353</v>
      </c>
      <c r="G15" s="45" t="s">
        <v>193</v>
      </c>
      <c r="H15" s="41" t="s">
        <v>354</v>
      </c>
      <c r="I15" s="158">
        <v>1.27</v>
      </c>
      <c r="J15" s="41"/>
      <c r="K15" s="42"/>
      <c r="L15" s="62">
        <v>1.27</v>
      </c>
      <c r="M15" s="160">
        <v>1.27</v>
      </c>
      <c r="N15" t="s">
        <v>355</v>
      </c>
    </row>
    <row r="16" spans="1:14" ht="15.75" thickBot="1" x14ac:dyDescent="0.3">
      <c r="A16" s="127"/>
      <c r="B16" s="347" t="s">
        <v>12</v>
      </c>
      <c r="C16" s="347" t="s">
        <v>7</v>
      </c>
      <c r="D16" s="348">
        <v>1.88</v>
      </c>
      <c r="E16" s="349">
        <f t="shared" si="0"/>
        <v>1.73</v>
      </c>
      <c r="F16" s="350" t="s">
        <v>103</v>
      </c>
      <c r="G16" s="351" t="s">
        <v>200</v>
      </c>
      <c r="H16" s="352" t="s">
        <v>206</v>
      </c>
      <c r="I16" s="356">
        <v>1.73</v>
      </c>
      <c r="J16" s="352"/>
      <c r="K16" s="354"/>
      <c r="L16" s="357">
        <v>1.42</v>
      </c>
      <c r="M16" s="159">
        <f>SUM(I16)</f>
        <v>1.73</v>
      </c>
      <c r="N16" t="s">
        <v>209</v>
      </c>
    </row>
    <row r="17" spans="1:14" ht="15.75" thickTop="1" x14ac:dyDescent="0.25">
      <c r="A17" s="127"/>
      <c r="B17" s="355" t="s">
        <v>13</v>
      </c>
      <c r="C17" s="355" t="s">
        <v>7</v>
      </c>
      <c r="D17" s="341">
        <v>7.24</v>
      </c>
      <c r="E17" s="275">
        <f t="shared" si="0"/>
        <v>6.81</v>
      </c>
      <c r="F17" s="343" t="s">
        <v>104</v>
      </c>
      <c r="G17" s="277" t="s">
        <v>200</v>
      </c>
      <c r="H17" s="278" t="s">
        <v>207</v>
      </c>
      <c r="I17" s="344">
        <v>6.22</v>
      </c>
      <c r="J17" s="278" t="s">
        <v>208</v>
      </c>
      <c r="K17" s="344">
        <v>0.59</v>
      </c>
      <c r="L17" s="511">
        <v>6.1</v>
      </c>
      <c r="M17" s="160">
        <f>SUM(I17+I18+K17)</f>
        <v>7.21</v>
      </c>
      <c r="N17" t="s">
        <v>204</v>
      </c>
    </row>
    <row r="18" spans="1:14" ht="15.75" thickBot="1" x14ac:dyDescent="0.3">
      <c r="A18" s="127"/>
      <c r="B18" s="347" t="s">
        <v>205</v>
      </c>
      <c r="C18" s="347" t="s">
        <v>15</v>
      </c>
      <c r="D18" s="348">
        <v>0.49</v>
      </c>
      <c r="E18" s="349">
        <f t="shared" si="0"/>
        <v>0.4</v>
      </c>
      <c r="F18" s="350" t="s">
        <v>104</v>
      </c>
      <c r="G18" s="351" t="s">
        <v>200</v>
      </c>
      <c r="H18" s="352" t="s">
        <v>207</v>
      </c>
      <c r="I18" s="353">
        <v>0.4</v>
      </c>
      <c r="J18" s="352"/>
      <c r="K18" s="354"/>
      <c r="L18" s="518"/>
    </row>
    <row r="19" spans="1:14" ht="15.75" thickTop="1" x14ac:dyDescent="0.25">
      <c r="A19" s="127"/>
      <c r="B19" s="340" t="s">
        <v>16</v>
      </c>
      <c r="C19" s="340" t="s">
        <v>15</v>
      </c>
      <c r="D19" s="341">
        <v>3.68</v>
      </c>
      <c r="E19" s="342">
        <f t="shared" si="0"/>
        <v>2.04</v>
      </c>
      <c r="F19" s="343" t="s">
        <v>105</v>
      </c>
      <c r="G19" s="277" t="s">
        <v>200</v>
      </c>
      <c r="H19" s="278" t="s">
        <v>210</v>
      </c>
      <c r="I19" s="344">
        <v>2.04</v>
      </c>
      <c r="J19" s="278"/>
      <c r="K19" s="345"/>
      <c r="L19" s="346">
        <v>1.68</v>
      </c>
      <c r="M19" s="159">
        <f>SUM(I19)</f>
        <v>2.04</v>
      </c>
      <c r="N19" t="s">
        <v>211</v>
      </c>
    </row>
    <row r="20" spans="1:14" x14ac:dyDescent="0.25">
      <c r="A20" s="127"/>
      <c r="B20" s="141" t="s">
        <v>304</v>
      </c>
      <c r="C20" s="3" t="s">
        <v>7</v>
      </c>
      <c r="D20" s="142">
        <v>2.12</v>
      </c>
      <c r="E20" s="161">
        <v>2.12</v>
      </c>
      <c r="F20" s="132" t="s">
        <v>305</v>
      </c>
      <c r="G20" s="111" t="s">
        <v>193</v>
      </c>
      <c r="H20" s="114" t="s">
        <v>341</v>
      </c>
      <c r="I20" s="157">
        <v>2.12</v>
      </c>
      <c r="J20" s="114"/>
      <c r="K20" s="115"/>
      <c r="L20" s="130">
        <v>2.12</v>
      </c>
      <c r="M20" s="159">
        <v>2.12</v>
      </c>
      <c r="N20" t="s">
        <v>342</v>
      </c>
    </row>
    <row r="21" spans="1:14" x14ac:dyDescent="0.25">
      <c r="A21" s="133"/>
      <c r="B21" s="141" t="s">
        <v>306</v>
      </c>
      <c r="C21" s="131" t="s">
        <v>5</v>
      </c>
      <c r="D21" s="138">
        <v>0.97</v>
      </c>
      <c r="E21" s="172">
        <f>I21</f>
        <v>0.9</v>
      </c>
      <c r="F21" s="134" t="s">
        <v>310</v>
      </c>
      <c r="G21" s="135" t="s">
        <v>193</v>
      </c>
      <c r="H21" s="136" t="s">
        <v>343</v>
      </c>
      <c r="I21" s="158">
        <v>0.9</v>
      </c>
      <c r="J21" s="136"/>
      <c r="K21" s="137"/>
      <c r="L21" s="508">
        <v>1.26</v>
      </c>
      <c r="M21" s="159">
        <f>SUM(I21:I24)</f>
        <v>1.2600000000000002</v>
      </c>
      <c r="N21" t="s">
        <v>344</v>
      </c>
    </row>
    <row r="22" spans="1:14" x14ac:dyDescent="0.25">
      <c r="A22" s="133"/>
      <c r="B22" s="141" t="s">
        <v>307</v>
      </c>
      <c r="C22" s="131" t="s">
        <v>5</v>
      </c>
      <c r="D22" s="138">
        <v>0.32</v>
      </c>
      <c r="E22" s="172">
        <f t="shared" ref="E22:E24" si="1">I22</f>
        <v>0.23</v>
      </c>
      <c r="F22" s="134" t="s">
        <v>310</v>
      </c>
      <c r="G22" s="135" t="s">
        <v>193</v>
      </c>
      <c r="H22" s="136" t="s">
        <v>343</v>
      </c>
      <c r="I22" s="157">
        <v>0.23</v>
      </c>
      <c r="J22" s="136"/>
      <c r="K22" s="137"/>
      <c r="L22" s="509"/>
    </row>
    <row r="23" spans="1:14" x14ac:dyDescent="0.25">
      <c r="A23" s="133"/>
      <c r="B23" s="141" t="s">
        <v>308</v>
      </c>
      <c r="C23" s="131" t="s">
        <v>5</v>
      </c>
      <c r="D23" s="138">
        <v>0.08</v>
      </c>
      <c r="E23" s="172">
        <f t="shared" si="1"/>
        <v>0.08</v>
      </c>
      <c r="F23" s="134" t="s">
        <v>310</v>
      </c>
      <c r="G23" s="135" t="s">
        <v>193</v>
      </c>
      <c r="H23" s="136" t="s">
        <v>343</v>
      </c>
      <c r="I23" s="157">
        <v>0.08</v>
      </c>
      <c r="J23" s="136"/>
      <c r="K23" s="137"/>
      <c r="L23" s="509"/>
    </row>
    <row r="24" spans="1:14" x14ac:dyDescent="0.25">
      <c r="A24" s="133"/>
      <c r="B24" s="141" t="s">
        <v>309</v>
      </c>
      <c r="C24" s="131" t="s">
        <v>15</v>
      </c>
      <c r="D24" s="138">
        <v>0.05</v>
      </c>
      <c r="E24" s="172">
        <f t="shared" si="1"/>
        <v>0.05</v>
      </c>
      <c r="F24" s="134" t="s">
        <v>311</v>
      </c>
      <c r="G24" s="135" t="s">
        <v>193</v>
      </c>
      <c r="H24" s="136" t="s">
        <v>343</v>
      </c>
      <c r="I24" s="157">
        <v>0.05</v>
      </c>
      <c r="J24" s="136"/>
      <c r="K24" s="137"/>
      <c r="L24" s="510"/>
    </row>
    <row r="25" spans="1:14" x14ac:dyDescent="0.25">
      <c r="B25" s="1" t="s">
        <v>18</v>
      </c>
      <c r="C25" s="1" t="s">
        <v>5</v>
      </c>
      <c r="D25" s="47">
        <v>1.07</v>
      </c>
      <c r="E25" s="53">
        <f t="shared" si="0"/>
        <v>0.98</v>
      </c>
      <c r="F25" s="14" t="s">
        <v>107</v>
      </c>
      <c r="G25" s="45" t="s">
        <v>200</v>
      </c>
      <c r="H25" s="41" t="s">
        <v>165</v>
      </c>
      <c r="I25" s="157">
        <v>0.98</v>
      </c>
      <c r="J25" s="41"/>
      <c r="K25" s="42"/>
      <c r="L25" s="498">
        <v>1.51</v>
      </c>
      <c r="M25" s="159">
        <f>SUM(I25:I26)</f>
        <v>1.83</v>
      </c>
      <c r="N25" t="s">
        <v>214</v>
      </c>
    </row>
    <row r="26" spans="1:14" x14ac:dyDescent="0.25">
      <c r="B26" s="1" t="s">
        <v>19</v>
      </c>
      <c r="C26" s="1" t="s">
        <v>7</v>
      </c>
      <c r="D26" s="47">
        <v>0.96</v>
      </c>
      <c r="E26" s="53">
        <f t="shared" si="0"/>
        <v>0.85</v>
      </c>
      <c r="F26" s="14" t="s">
        <v>107</v>
      </c>
      <c r="G26" s="45" t="s">
        <v>200</v>
      </c>
      <c r="H26" s="41" t="s">
        <v>165</v>
      </c>
      <c r="I26" s="157">
        <v>0.85</v>
      </c>
      <c r="J26" s="41"/>
      <c r="K26" s="42"/>
      <c r="L26" s="500"/>
    </row>
    <row r="27" spans="1:14" x14ac:dyDescent="0.25">
      <c r="B27" s="20" t="s">
        <v>76</v>
      </c>
      <c r="C27" s="20" t="s">
        <v>15</v>
      </c>
      <c r="D27" s="48">
        <v>0.38</v>
      </c>
      <c r="E27" s="32">
        <f t="shared" si="0"/>
        <v>0.43</v>
      </c>
      <c r="F27" s="14" t="s">
        <v>107</v>
      </c>
      <c r="G27" s="45" t="s">
        <v>200</v>
      </c>
      <c r="H27" s="41" t="s">
        <v>212</v>
      </c>
      <c r="I27" s="157">
        <v>0.43</v>
      </c>
      <c r="J27" s="41"/>
      <c r="K27" s="42"/>
      <c r="L27" s="498">
        <v>0.71</v>
      </c>
      <c r="M27" s="159">
        <f>SUM(I27:I28)</f>
        <v>0.71</v>
      </c>
      <c r="N27" t="s">
        <v>213</v>
      </c>
    </row>
    <row r="28" spans="1:14" x14ac:dyDescent="0.25">
      <c r="B28" s="20" t="s">
        <v>77</v>
      </c>
      <c r="C28" s="20" t="s">
        <v>15</v>
      </c>
      <c r="D28" s="48">
        <v>0.28000000000000003</v>
      </c>
      <c r="E28" s="32">
        <f t="shared" si="0"/>
        <v>0.28000000000000003</v>
      </c>
      <c r="F28" s="14" t="s">
        <v>107</v>
      </c>
      <c r="G28" s="45" t="s">
        <v>200</v>
      </c>
      <c r="H28" s="41" t="s">
        <v>212</v>
      </c>
      <c r="I28" s="157">
        <v>0.28000000000000003</v>
      </c>
      <c r="J28" s="41"/>
      <c r="K28" s="42"/>
      <c r="L28" s="500"/>
    </row>
    <row r="29" spans="1:14" x14ac:dyDescent="0.25">
      <c r="B29" s="20" t="s">
        <v>78</v>
      </c>
      <c r="C29" s="20" t="s">
        <v>94</v>
      </c>
      <c r="D29" s="48">
        <v>0.30180000000000001</v>
      </c>
      <c r="E29" s="53">
        <f t="shared" si="0"/>
        <v>0.28999999999999998</v>
      </c>
      <c r="F29" s="14" t="s">
        <v>109</v>
      </c>
      <c r="G29" s="56" t="s">
        <v>161</v>
      </c>
      <c r="H29" s="52" t="s">
        <v>217</v>
      </c>
      <c r="I29" s="156">
        <v>0.28999999999999998</v>
      </c>
      <c r="J29" s="41"/>
      <c r="K29" s="42"/>
      <c r="L29" s="498">
        <v>0.86</v>
      </c>
      <c r="M29" s="159">
        <f>SUM(I29:I31)</f>
        <v>1.04</v>
      </c>
      <c r="N29" s="55" t="s">
        <v>218</v>
      </c>
    </row>
    <row r="30" spans="1:14" x14ac:dyDescent="0.25">
      <c r="B30" s="20" t="s">
        <v>153</v>
      </c>
      <c r="C30" s="20" t="s">
        <v>5</v>
      </c>
      <c r="D30" s="48">
        <v>0.20760000000000001</v>
      </c>
      <c r="E30" s="53">
        <f t="shared" si="0"/>
        <v>0.19</v>
      </c>
      <c r="F30" s="14" t="s">
        <v>109</v>
      </c>
      <c r="G30" s="56" t="s">
        <v>161</v>
      </c>
      <c r="H30" s="52" t="s">
        <v>217</v>
      </c>
      <c r="I30" s="156">
        <v>0.19</v>
      </c>
      <c r="J30" s="41"/>
      <c r="K30" s="42"/>
      <c r="L30" s="499"/>
    </row>
    <row r="31" spans="1:14" x14ac:dyDescent="0.25">
      <c r="B31" s="20" t="s">
        <v>154</v>
      </c>
      <c r="C31" s="20" t="s">
        <v>5</v>
      </c>
      <c r="D31" s="48">
        <v>0.60919999999999996</v>
      </c>
      <c r="E31" s="53">
        <f t="shared" si="0"/>
        <v>0.56000000000000005</v>
      </c>
      <c r="F31" s="14" t="s">
        <v>109</v>
      </c>
      <c r="G31" s="56" t="s">
        <v>161</v>
      </c>
      <c r="H31" s="52" t="s">
        <v>217</v>
      </c>
      <c r="I31" s="156">
        <v>0.56000000000000005</v>
      </c>
      <c r="J31" s="41"/>
      <c r="K31" s="42"/>
      <c r="L31" s="500"/>
    </row>
    <row r="32" spans="1:14" x14ac:dyDescent="0.25">
      <c r="B32" s="20" t="s">
        <v>79</v>
      </c>
      <c r="C32" s="20" t="s">
        <v>15</v>
      </c>
      <c r="D32" s="48">
        <v>0.57769999999999999</v>
      </c>
      <c r="E32" s="32">
        <f t="shared" si="0"/>
        <v>0.56000000000000005</v>
      </c>
      <c r="F32" s="14" t="s">
        <v>109</v>
      </c>
      <c r="G32" s="45" t="s">
        <v>169</v>
      </c>
      <c r="H32" s="41" t="s">
        <v>215</v>
      </c>
      <c r="I32" s="157">
        <v>0.56000000000000005</v>
      </c>
      <c r="J32" s="41"/>
      <c r="K32" s="42"/>
      <c r="L32" s="498">
        <v>0.86</v>
      </c>
      <c r="M32" s="159">
        <f>SUM(I32:I33)</f>
        <v>0.8600000000000001</v>
      </c>
      <c r="N32" t="s">
        <v>216</v>
      </c>
    </row>
    <row r="33" spans="1:15" x14ac:dyDescent="0.25">
      <c r="B33" s="20" t="s">
        <v>152</v>
      </c>
      <c r="C33" s="20" t="s">
        <v>7</v>
      </c>
      <c r="D33" s="48">
        <v>0.30580000000000002</v>
      </c>
      <c r="E33" s="32">
        <f t="shared" si="0"/>
        <v>0.3</v>
      </c>
      <c r="F33" s="14" t="s">
        <v>109</v>
      </c>
      <c r="G33" s="45" t="s">
        <v>169</v>
      </c>
      <c r="H33" s="41" t="s">
        <v>215</v>
      </c>
      <c r="I33" s="158">
        <v>0.3</v>
      </c>
      <c r="J33" s="41"/>
      <c r="K33" s="42"/>
      <c r="L33" s="500"/>
    </row>
    <row r="34" spans="1:15" x14ac:dyDescent="0.25">
      <c r="B34" s="1" t="s">
        <v>20</v>
      </c>
      <c r="C34" s="1" t="s">
        <v>7</v>
      </c>
      <c r="D34" s="47">
        <v>1.1200000000000001</v>
      </c>
      <c r="E34" s="53">
        <f t="shared" si="0"/>
        <v>1.1200000000000001</v>
      </c>
      <c r="F34" s="14" t="s">
        <v>108</v>
      </c>
      <c r="G34" s="56" t="s">
        <v>161</v>
      </c>
      <c r="H34" s="52" t="s">
        <v>219</v>
      </c>
      <c r="I34" s="156">
        <v>1.1200000000000001</v>
      </c>
      <c r="J34" s="41"/>
      <c r="K34" s="42"/>
      <c r="L34" s="498">
        <v>2.0299999999999998</v>
      </c>
      <c r="M34" s="159">
        <f>SUM(I34:I36)</f>
        <v>2.4700000000000002</v>
      </c>
      <c r="N34" t="s">
        <v>220</v>
      </c>
    </row>
    <row r="35" spans="1:15" x14ac:dyDescent="0.25">
      <c r="B35" s="1" t="s">
        <v>21</v>
      </c>
      <c r="C35" s="1" t="s">
        <v>15</v>
      </c>
      <c r="D35" s="47">
        <v>0.64</v>
      </c>
      <c r="E35" s="53">
        <f t="shared" si="0"/>
        <v>0.64</v>
      </c>
      <c r="F35" s="14" t="s">
        <v>108</v>
      </c>
      <c r="G35" s="56" t="s">
        <v>161</v>
      </c>
      <c r="H35" s="52" t="s">
        <v>219</v>
      </c>
      <c r="I35" s="156">
        <v>0.64</v>
      </c>
      <c r="J35" s="41"/>
      <c r="K35" s="42"/>
      <c r="L35" s="499"/>
    </row>
    <row r="36" spans="1:15" x14ac:dyDescent="0.25">
      <c r="B36" s="1" t="s">
        <v>22</v>
      </c>
      <c r="C36" s="1" t="s">
        <v>15</v>
      </c>
      <c r="D36" s="47">
        <v>0.73</v>
      </c>
      <c r="E36" s="53">
        <f t="shared" si="0"/>
        <v>0.71</v>
      </c>
      <c r="F36" s="14" t="s">
        <v>108</v>
      </c>
      <c r="G36" s="56" t="s">
        <v>161</v>
      </c>
      <c r="H36" s="52" t="s">
        <v>219</v>
      </c>
      <c r="I36" s="156">
        <v>0.71</v>
      </c>
      <c r="J36" s="41"/>
      <c r="K36" s="42"/>
      <c r="L36" s="500"/>
    </row>
    <row r="37" spans="1:15" x14ac:dyDescent="0.25">
      <c r="B37" s="146" t="s">
        <v>312</v>
      </c>
      <c r="C37" s="144" t="s">
        <v>5</v>
      </c>
      <c r="D37" s="145">
        <v>4.0599999999999996</v>
      </c>
      <c r="E37" s="169">
        <f t="shared" si="0"/>
        <v>2.81</v>
      </c>
      <c r="F37" s="129" t="s">
        <v>315</v>
      </c>
      <c r="G37" s="147" t="s">
        <v>193</v>
      </c>
      <c r="H37" s="165" t="s">
        <v>345</v>
      </c>
      <c r="I37" s="166">
        <v>2.81</v>
      </c>
      <c r="J37" s="41"/>
      <c r="K37" s="42"/>
      <c r="L37" s="498">
        <v>3.69</v>
      </c>
      <c r="M37" s="159">
        <f>SUM(I37:I39)</f>
        <v>3.69</v>
      </c>
      <c r="N37" t="s">
        <v>346</v>
      </c>
    </row>
    <row r="38" spans="1:15" x14ac:dyDescent="0.25">
      <c r="B38" s="146" t="s">
        <v>313</v>
      </c>
      <c r="C38" s="144" t="s">
        <v>7</v>
      </c>
      <c r="D38" s="145">
        <v>0.75</v>
      </c>
      <c r="E38" s="169">
        <f t="shared" si="0"/>
        <v>0.7</v>
      </c>
      <c r="F38" s="129" t="s">
        <v>315</v>
      </c>
      <c r="G38" s="147" t="s">
        <v>193</v>
      </c>
      <c r="H38" s="165" t="s">
        <v>345</v>
      </c>
      <c r="I38" s="167">
        <v>0.7</v>
      </c>
      <c r="J38" s="41"/>
      <c r="K38" s="42"/>
      <c r="L38" s="499"/>
    </row>
    <row r="39" spans="1:15" x14ac:dyDescent="0.25">
      <c r="B39" s="146" t="s">
        <v>314</v>
      </c>
      <c r="C39" s="144" t="s">
        <v>7</v>
      </c>
      <c r="D39" s="145">
        <v>0.21</v>
      </c>
      <c r="E39" s="169">
        <f t="shared" si="0"/>
        <v>0.18</v>
      </c>
      <c r="F39" s="129" t="s">
        <v>315</v>
      </c>
      <c r="G39" s="147" t="s">
        <v>193</v>
      </c>
      <c r="H39" s="165" t="s">
        <v>345</v>
      </c>
      <c r="I39" s="166">
        <v>0.18</v>
      </c>
      <c r="J39" s="41"/>
      <c r="K39" s="42"/>
      <c r="L39" s="500"/>
    </row>
    <row r="40" spans="1:15" x14ac:dyDescent="0.25">
      <c r="B40" s="146" t="s">
        <v>359</v>
      </c>
      <c r="C40" s="144" t="s">
        <v>5</v>
      </c>
      <c r="D40" s="145">
        <v>0.94</v>
      </c>
      <c r="E40" s="152">
        <f>I40</f>
        <v>0.88</v>
      </c>
      <c r="F40" s="129" t="s">
        <v>361</v>
      </c>
      <c r="G40" s="147" t="s">
        <v>193</v>
      </c>
      <c r="H40" s="165" t="s">
        <v>362</v>
      </c>
      <c r="I40" s="167">
        <v>0.88</v>
      </c>
      <c r="J40" s="41"/>
      <c r="K40" s="42"/>
      <c r="L40" s="498"/>
      <c r="M40" s="160">
        <f>SUM(I40:I41)</f>
        <v>1.42</v>
      </c>
      <c r="N40" t="s">
        <v>363</v>
      </c>
    </row>
    <row r="41" spans="1:15" x14ac:dyDescent="0.25">
      <c r="B41" s="146" t="s">
        <v>360</v>
      </c>
      <c r="C41" s="144" t="s">
        <v>5</v>
      </c>
      <c r="D41" s="145">
        <v>0.61</v>
      </c>
      <c r="E41" s="152">
        <f t="shared" si="0"/>
        <v>0.54</v>
      </c>
      <c r="F41" s="129" t="s">
        <v>361</v>
      </c>
      <c r="G41" s="147" t="s">
        <v>193</v>
      </c>
      <c r="H41" s="165" t="s">
        <v>362</v>
      </c>
      <c r="I41" s="166">
        <v>0.54</v>
      </c>
      <c r="J41" s="41"/>
      <c r="K41" s="42"/>
      <c r="L41" s="500"/>
    </row>
    <row r="42" spans="1:15" x14ac:dyDescent="0.25">
      <c r="A42" s="127"/>
      <c r="B42" s="20" t="s">
        <v>225</v>
      </c>
      <c r="C42" s="20" t="s">
        <v>93</v>
      </c>
      <c r="D42" s="120">
        <v>0.89</v>
      </c>
      <c r="E42" s="116">
        <f t="shared" si="0"/>
        <v>0.53</v>
      </c>
      <c r="F42" s="121" t="s">
        <v>111</v>
      </c>
      <c r="G42" s="111" t="s">
        <v>193</v>
      </c>
      <c r="H42" s="114" t="s">
        <v>226</v>
      </c>
      <c r="I42" s="157">
        <v>0.27</v>
      </c>
      <c r="J42" s="114" t="s">
        <v>221</v>
      </c>
      <c r="K42" s="157">
        <v>0.26</v>
      </c>
      <c r="L42" s="118">
        <v>0.53</v>
      </c>
      <c r="M42" s="159">
        <f>SUM(I42)</f>
        <v>0.27</v>
      </c>
      <c r="N42" t="s">
        <v>227</v>
      </c>
      <c r="O42">
        <v>0.26</v>
      </c>
    </row>
    <row r="43" spans="1:15" x14ac:dyDescent="0.25">
      <c r="A43" s="127"/>
      <c r="B43" s="20" t="s">
        <v>222</v>
      </c>
      <c r="C43" s="20" t="s">
        <v>95</v>
      </c>
      <c r="D43" s="120">
        <v>0.41</v>
      </c>
      <c r="E43" s="109">
        <f t="shared" si="0"/>
        <v>0.41</v>
      </c>
      <c r="F43" s="121" t="s">
        <v>111</v>
      </c>
      <c r="G43" s="111" t="s">
        <v>193</v>
      </c>
      <c r="H43" s="114" t="s">
        <v>224</v>
      </c>
      <c r="I43" s="157">
        <v>0.41</v>
      </c>
      <c r="J43" s="114"/>
      <c r="K43" s="115"/>
      <c r="L43" s="497">
        <v>0.68</v>
      </c>
      <c r="M43" s="159">
        <f>SUM(I43:I44)</f>
        <v>0.67999999999999994</v>
      </c>
      <c r="N43" t="s">
        <v>223</v>
      </c>
    </row>
    <row r="44" spans="1:15" x14ac:dyDescent="0.25">
      <c r="A44" s="127"/>
      <c r="B44" s="20" t="s">
        <v>84</v>
      </c>
      <c r="C44" s="20" t="s">
        <v>93</v>
      </c>
      <c r="D44" s="120">
        <v>0.4</v>
      </c>
      <c r="E44" s="109">
        <f t="shared" si="0"/>
        <v>0.27</v>
      </c>
      <c r="F44" s="121" t="s">
        <v>111</v>
      </c>
      <c r="G44" s="111" t="s">
        <v>193</v>
      </c>
      <c r="H44" s="114" t="s">
        <v>224</v>
      </c>
      <c r="I44" s="157">
        <v>0.27</v>
      </c>
      <c r="J44" s="114"/>
      <c r="K44" s="115"/>
      <c r="L44" s="496"/>
    </row>
    <row r="45" spans="1:15" x14ac:dyDescent="0.25">
      <c r="A45" s="127"/>
      <c r="B45" s="20" t="s">
        <v>83</v>
      </c>
      <c r="C45" s="20" t="s">
        <v>95</v>
      </c>
      <c r="D45" s="120">
        <v>0.97</v>
      </c>
      <c r="E45" s="116">
        <f t="shared" si="0"/>
        <v>0.89</v>
      </c>
      <c r="F45" s="121" t="s">
        <v>111</v>
      </c>
      <c r="G45" s="111" t="s">
        <v>193</v>
      </c>
      <c r="H45" s="114" t="s">
        <v>221</v>
      </c>
      <c r="I45" s="157">
        <v>0.89</v>
      </c>
      <c r="J45" s="114"/>
      <c r="K45" s="115"/>
      <c r="L45" s="118">
        <v>1.1499999999999999</v>
      </c>
      <c r="M45" s="159">
        <v>1.1499999999999999</v>
      </c>
      <c r="N45" t="s">
        <v>228</v>
      </c>
    </row>
    <row r="46" spans="1:15" x14ac:dyDescent="0.25">
      <c r="A46" s="127"/>
      <c r="B46" s="140" t="s">
        <v>316</v>
      </c>
      <c r="C46" s="148" t="s">
        <v>15</v>
      </c>
      <c r="D46" s="149">
        <v>0.04</v>
      </c>
      <c r="E46" s="168">
        <f>I46</f>
        <v>0.04</v>
      </c>
      <c r="F46" s="151" t="s">
        <v>323</v>
      </c>
      <c r="G46" s="154" t="s">
        <v>193</v>
      </c>
      <c r="H46" s="114" t="s">
        <v>351</v>
      </c>
      <c r="I46" s="157">
        <v>0.04</v>
      </c>
      <c r="J46" s="114"/>
      <c r="K46" s="115"/>
      <c r="L46" s="502">
        <v>1.9</v>
      </c>
      <c r="M46" s="160">
        <f>SUM(I46:I52)</f>
        <v>1.9</v>
      </c>
      <c r="N46" t="s">
        <v>352</v>
      </c>
    </row>
    <row r="47" spans="1:15" x14ac:dyDescent="0.25">
      <c r="A47" s="127"/>
      <c r="B47" s="140" t="s">
        <v>317</v>
      </c>
      <c r="C47" s="148" t="s">
        <v>15</v>
      </c>
      <c r="D47" s="149">
        <v>0.26</v>
      </c>
      <c r="E47" s="168">
        <f t="shared" ref="E47:E52" si="2">I47</f>
        <v>0.26</v>
      </c>
      <c r="F47" s="151" t="s">
        <v>323</v>
      </c>
      <c r="G47" s="154" t="s">
        <v>193</v>
      </c>
      <c r="H47" s="114" t="s">
        <v>351</v>
      </c>
      <c r="I47" s="157">
        <v>0.26</v>
      </c>
      <c r="J47" s="114"/>
      <c r="K47" s="115"/>
      <c r="L47" s="511"/>
    </row>
    <row r="48" spans="1:15" x14ac:dyDescent="0.25">
      <c r="A48" s="127"/>
      <c r="B48" s="140" t="s">
        <v>318</v>
      </c>
      <c r="C48" s="148" t="s">
        <v>15</v>
      </c>
      <c r="D48" s="149">
        <v>0.44</v>
      </c>
      <c r="E48" s="168">
        <f t="shared" si="2"/>
        <v>0.34</v>
      </c>
      <c r="F48" s="151" t="s">
        <v>323</v>
      </c>
      <c r="G48" s="154" t="s">
        <v>193</v>
      </c>
      <c r="H48" s="114" t="s">
        <v>351</v>
      </c>
      <c r="I48" s="157">
        <v>0.34</v>
      </c>
      <c r="J48" s="114"/>
      <c r="K48" s="115"/>
      <c r="L48" s="511"/>
    </row>
    <row r="49" spans="1:14" x14ac:dyDescent="0.25">
      <c r="A49" s="127"/>
      <c r="B49" s="140" t="s">
        <v>319</v>
      </c>
      <c r="C49" s="148" t="s">
        <v>7</v>
      </c>
      <c r="D49" s="149">
        <v>0.21</v>
      </c>
      <c r="E49" s="168">
        <f t="shared" si="2"/>
        <v>0.15</v>
      </c>
      <c r="F49" s="151" t="s">
        <v>323</v>
      </c>
      <c r="G49" s="154" t="s">
        <v>193</v>
      </c>
      <c r="H49" s="114" t="s">
        <v>351</v>
      </c>
      <c r="I49" s="157">
        <v>0.15</v>
      </c>
      <c r="J49" s="114"/>
      <c r="K49" s="115"/>
      <c r="L49" s="511"/>
    </row>
    <row r="50" spans="1:14" x14ac:dyDescent="0.25">
      <c r="A50" s="127"/>
      <c r="B50" s="140" t="s">
        <v>320</v>
      </c>
      <c r="C50" s="148" t="s">
        <v>7</v>
      </c>
      <c r="D50" s="149">
        <v>0.82</v>
      </c>
      <c r="E50" s="168">
        <f t="shared" si="2"/>
        <v>0.7</v>
      </c>
      <c r="F50" s="151" t="s">
        <v>323</v>
      </c>
      <c r="G50" s="154" t="s">
        <v>193</v>
      </c>
      <c r="H50" s="114" t="s">
        <v>351</v>
      </c>
      <c r="I50" s="158">
        <v>0.7</v>
      </c>
      <c r="J50" s="114"/>
      <c r="K50" s="115"/>
      <c r="L50" s="511"/>
    </row>
    <row r="51" spans="1:14" x14ac:dyDescent="0.25">
      <c r="A51" s="127"/>
      <c r="B51" s="140" t="s">
        <v>321</v>
      </c>
      <c r="C51" s="148" t="s">
        <v>15</v>
      </c>
      <c r="D51" s="149">
        <v>0.28999999999999998</v>
      </c>
      <c r="E51" s="168">
        <f t="shared" si="2"/>
        <v>0.28999999999999998</v>
      </c>
      <c r="F51" s="151" t="s">
        <v>323</v>
      </c>
      <c r="G51" s="154" t="s">
        <v>193</v>
      </c>
      <c r="H51" s="114" t="s">
        <v>351</v>
      </c>
      <c r="I51" s="157">
        <v>0.28999999999999998</v>
      </c>
      <c r="J51" s="114"/>
      <c r="K51" s="115"/>
      <c r="L51" s="511"/>
    </row>
    <row r="52" spans="1:14" x14ac:dyDescent="0.25">
      <c r="A52" s="127"/>
      <c r="B52" s="140" t="s">
        <v>322</v>
      </c>
      <c r="C52" s="148" t="s">
        <v>7</v>
      </c>
      <c r="D52" s="149">
        <v>0.12</v>
      </c>
      <c r="E52" s="168">
        <f t="shared" si="2"/>
        <v>0.12</v>
      </c>
      <c r="F52" s="151" t="s">
        <v>323</v>
      </c>
      <c r="G52" s="154" t="s">
        <v>193</v>
      </c>
      <c r="H52" s="114" t="s">
        <v>351</v>
      </c>
      <c r="I52" s="157">
        <v>0.12</v>
      </c>
      <c r="J52" s="114"/>
      <c r="K52" s="115"/>
      <c r="L52" s="503"/>
    </row>
    <row r="53" spans="1:14" x14ac:dyDescent="0.25">
      <c r="A53" s="127"/>
      <c r="B53" s="1" t="s">
        <v>229</v>
      </c>
      <c r="C53" s="1" t="s">
        <v>15</v>
      </c>
      <c r="D53" s="119">
        <v>4.13</v>
      </c>
      <c r="E53" s="109">
        <f t="shared" si="0"/>
        <v>0.8</v>
      </c>
      <c r="F53" s="110" t="s">
        <v>110</v>
      </c>
      <c r="G53" s="111" t="s">
        <v>169</v>
      </c>
      <c r="H53" s="114" t="s">
        <v>230</v>
      </c>
      <c r="I53" s="157">
        <v>0.28000000000000003</v>
      </c>
      <c r="J53" s="114" t="s">
        <v>168</v>
      </c>
      <c r="K53" s="157">
        <v>0.52</v>
      </c>
      <c r="L53" s="122">
        <v>0.8</v>
      </c>
      <c r="M53" s="160">
        <f>SUM(K53+I53)</f>
        <v>0.8</v>
      </c>
      <c r="N53" t="s">
        <v>231</v>
      </c>
    </row>
    <row r="54" spans="1:14" x14ac:dyDescent="0.25">
      <c r="B54" s="20" t="s">
        <v>85</v>
      </c>
      <c r="C54" s="20" t="s">
        <v>94</v>
      </c>
      <c r="D54" s="48">
        <v>1.89</v>
      </c>
      <c r="E54" s="32">
        <f t="shared" si="0"/>
        <v>1.65</v>
      </c>
      <c r="F54" s="6" t="s">
        <v>112</v>
      </c>
      <c r="G54" s="45" t="s">
        <v>193</v>
      </c>
      <c r="H54" s="41" t="s">
        <v>241</v>
      </c>
      <c r="I54" s="157">
        <v>1.65</v>
      </c>
      <c r="J54" s="41"/>
      <c r="K54" s="42"/>
      <c r="L54" s="506">
        <v>2.4</v>
      </c>
      <c r="M54" s="160">
        <f>SUM(I54:I56)</f>
        <v>2.4000000000000004</v>
      </c>
      <c r="N54" t="s">
        <v>242</v>
      </c>
    </row>
    <row r="55" spans="1:14" x14ac:dyDescent="0.25">
      <c r="B55" s="20" t="s">
        <v>240</v>
      </c>
      <c r="C55" s="20" t="s">
        <v>94</v>
      </c>
      <c r="D55" s="48">
        <v>0.54</v>
      </c>
      <c r="E55" s="32">
        <f t="shared" si="0"/>
        <v>0.51</v>
      </c>
      <c r="F55" s="6" t="s">
        <v>112</v>
      </c>
      <c r="G55" s="45" t="s">
        <v>193</v>
      </c>
      <c r="H55" s="41" t="s">
        <v>241</v>
      </c>
      <c r="I55" s="157">
        <v>0.51</v>
      </c>
      <c r="J55" s="41"/>
      <c r="K55" s="42"/>
      <c r="L55" s="512"/>
    </row>
    <row r="56" spans="1:14" x14ac:dyDescent="0.25">
      <c r="B56" s="20" t="s">
        <v>86</v>
      </c>
      <c r="C56" s="20" t="s">
        <v>93</v>
      </c>
      <c r="D56" s="48">
        <v>0.31</v>
      </c>
      <c r="E56" s="32">
        <f t="shared" si="0"/>
        <v>0.24</v>
      </c>
      <c r="F56" s="6" t="s">
        <v>112</v>
      </c>
      <c r="G56" s="45" t="s">
        <v>193</v>
      </c>
      <c r="H56" s="41" t="s">
        <v>241</v>
      </c>
      <c r="I56" s="157">
        <v>0.24</v>
      </c>
      <c r="J56" s="41"/>
      <c r="K56" s="42"/>
      <c r="L56" s="507"/>
    </row>
    <row r="57" spans="1:14" x14ac:dyDescent="0.25">
      <c r="B57" s="20" t="s">
        <v>243</v>
      </c>
      <c r="C57" s="20" t="s">
        <v>94</v>
      </c>
      <c r="D57" s="48">
        <v>1.3307</v>
      </c>
      <c r="E57" s="53">
        <v>0.82</v>
      </c>
      <c r="F57" s="6" t="s">
        <v>340</v>
      </c>
      <c r="G57" s="45" t="s">
        <v>193</v>
      </c>
      <c r="H57" s="41" t="s">
        <v>244</v>
      </c>
      <c r="I57" s="157">
        <v>0.82</v>
      </c>
      <c r="J57" s="41"/>
      <c r="K57" s="42"/>
      <c r="L57" s="59">
        <v>0.82</v>
      </c>
      <c r="M57" s="163">
        <v>0.82</v>
      </c>
      <c r="N57" t="s">
        <v>245</v>
      </c>
    </row>
    <row r="58" spans="1:14" x14ac:dyDescent="0.25">
      <c r="B58" s="1" t="s">
        <v>24</v>
      </c>
      <c r="C58" s="1" t="s">
        <v>5</v>
      </c>
      <c r="D58" s="47">
        <v>1.33</v>
      </c>
      <c r="E58" s="32">
        <f t="shared" si="0"/>
        <v>0.82</v>
      </c>
      <c r="F58" s="14" t="s">
        <v>114</v>
      </c>
      <c r="G58" s="45" t="s">
        <v>169</v>
      </c>
      <c r="H58" s="41" t="s">
        <v>235</v>
      </c>
      <c r="I58" s="157">
        <v>0.82</v>
      </c>
      <c r="J58" s="41"/>
      <c r="K58" s="42"/>
      <c r="L58" s="59">
        <v>0.82</v>
      </c>
      <c r="M58" s="159">
        <v>0.82</v>
      </c>
      <c r="N58" t="s">
        <v>236</v>
      </c>
    </row>
    <row r="59" spans="1:14" x14ac:dyDescent="0.25">
      <c r="B59" s="1" t="s">
        <v>25</v>
      </c>
      <c r="C59" s="1" t="s">
        <v>5</v>
      </c>
      <c r="D59" s="47">
        <v>1.47</v>
      </c>
      <c r="E59" s="53">
        <f t="shared" si="0"/>
        <v>1.36</v>
      </c>
      <c r="F59" s="14" t="s">
        <v>115</v>
      </c>
      <c r="G59" s="45" t="s">
        <v>161</v>
      </c>
      <c r="H59" s="41" t="s">
        <v>237</v>
      </c>
      <c r="I59" s="157">
        <v>1.36</v>
      </c>
      <c r="J59" s="41"/>
      <c r="K59" s="42"/>
      <c r="L59" s="498">
        <v>1.82</v>
      </c>
      <c r="M59" s="159">
        <f>SUM(I59:I62)</f>
        <v>2.2200000000000002</v>
      </c>
      <c r="N59" t="s">
        <v>238</v>
      </c>
    </row>
    <row r="60" spans="1:14" x14ac:dyDescent="0.25">
      <c r="B60" s="1" t="s">
        <v>26</v>
      </c>
      <c r="C60" s="1" t="s">
        <v>7</v>
      </c>
      <c r="D60" s="47">
        <v>0.14000000000000001</v>
      </c>
      <c r="E60" s="53">
        <f t="shared" si="0"/>
        <v>0.14000000000000001</v>
      </c>
      <c r="F60" s="14" t="s">
        <v>115</v>
      </c>
      <c r="G60" s="45" t="s">
        <v>161</v>
      </c>
      <c r="H60" s="41" t="s">
        <v>237</v>
      </c>
      <c r="I60" s="157">
        <v>0.14000000000000001</v>
      </c>
      <c r="J60" s="41"/>
      <c r="K60" s="42"/>
      <c r="L60" s="499"/>
    </row>
    <row r="61" spans="1:14" x14ac:dyDescent="0.25">
      <c r="B61" s="1" t="s">
        <v>27</v>
      </c>
      <c r="C61" s="1" t="s">
        <v>5</v>
      </c>
      <c r="D61" s="47">
        <v>0.59</v>
      </c>
      <c r="E61" s="53">
        <f t="shared" si="0"/>
        <v>0.32</v>
      </c>
      <c r="F61" s="14" t="s">
        <v>115</v>
      </c>
      <c r="G61" s="45" t="s">
        <v>161</v>
      </c>
      <c r="H61" s="41" t="s">
        <v>237</v>
      </c>
      <c r="I61" s="157">
        <v>0.32</v>
      </c>
      <c r="J61" s="41"/>
      <c r="K61" s="42"/>
      <c r="L61" s="499"/>
    </row>
    <row r="62" spans="1:14" x14ac:dyDescent="0.25">
      <c r="B62" s="1" t="s">
        <v>28</v>
      </c>
      <c r="C62" s="1" t="s">
        <v>7</v>
      </c>
      <c r="D62" s="47">
        <v>0.47</v>
      </c>
      <c r="E62" s="53">
        <f t="shared" si="0"/>
        <v>0.4</v>
      </c>
      <c r="F62" s="14" t="s">
        <v>115</v>
      </c>
      <c r="G62" s="45" t="s">
        <v>161</v>
      </c>
      <c r="H62" s="41" t="s">
        <v>237</v>
      </c>
      <c r="I62" s="158">
        <v>0.4</v>
      </c>
      <c r="J62" s="41"/>
      <c r="K62" s="42"/>
      <c r="L62" s="500"/>
    </row>
    <row r="63" spans="1:14" x14ac:dyDescent="0.25">
      <c r="B63" s="146" t="s">
        <v>324</v>
      </c>
      <c r="C63" s="144" t="s">
        <v>5</v>
      </c>
      <c r="D63" s="145">
        <v>1.1499999999999999</v>
      </c>
      <c r="E63" s="169">
        <f t="shared" si="0"/>
        <v>1.08</v>
      </c>
      <c r="F63" s="129" t="s">
        <v>326</v>
      </c>
      <c r="G63" s="153" t="s">
        <v>193</v>
      </c>
      <c r="H63" s="41" t="s">
        <v>347</v>
      </c>
      <c r="I63" s="158">
        <v>1.08</v>
      </c>
      <c r="J63" s="41"/>
      <c r="K63" s="42"/>
      <c r="L63" s="498">
        <v>1.29</v>
      </c>
      <c r="M63" s="160">
        <f>SUM(I63:I64)</f>
        <v>1.29</v>
      </c>
      <c r="N63" t="s">
        <v>348</v>
      </c>
    </row>
    <row r="64" spans="1:14" x14ac:dyDescent="0.25">
      <c r="B64" s="146" t="s">
        <v>325</v>
      </c>
      <c r="C64" s="144" t="s">
        <v>5</v>
      </c>
      <c r="D64" s="145">
        <v>0.25</v>
      </c>
      <c r="E64" s="169">
        <f t="shared" si="0"/>
        <v>0.21</v>
      </c>
      <c r="F64" s="129" t="s">
        <v>326</v>
      </c>
      <c r="G64" s="153" t="s">
        <v>193</v>
      </c>
      <c r="H64" s="41" t="s">
        <v>347</v>
      </c>
      <c r="I64" s="158">
        <v>0.21</v>
      </c>
      <c r="J64" s="41"/>
      <c r="K64" s="42"/>
      <c r="L64" s="500"/>
    </row>
    <row r="65" spans="1:14" x14ac:dyDescent="0.25">
      <c r="A65" s="127"/>
      <c r="B65" s="1" t="s">
        <v>29</v>
      </c>
      <c r="C65" s="1" t="s">
        <v>7</v>
      </c>
      <c r="D65" s="119">
        <v>0.36</v>
      </c>
      <c r="E65" s="116">
        <f t="shared" si="0"/>
        <v>0.26</v>
      </c>
      <c r="F65" s="110" t="s">
        <v>116</v>
      </c>
      <c r="G65" s="111" t="s">
        <v>169</v>
      </c>
      <c r="H65" s="114" t="s">
        <v>246</v>
      </c>
      <c r="I65" s="157">
        <v>0.26</v>
      </c>
      <c r="J65" s="114"/>
      <c r="K65" s="115"/>
      <c r="L65" s="497">
        <v>1.47</v>
      </c>
      <c r="M65" s="159">
        <f>SUM(I65:I67)</f>
        <v>1.77</v>
      </c>
      <c r="N65" t="s">
        <v>247</v>
      </c>
    </row>
    <row r="66" spans="1:14" x14ac:dyDescent="0.25">
      <c r="A66" s="127"/>
      <c r="B66" s="21" t="s">
        <v>88</v>
      </c>
      <c r="C66" s="21" t="s">
        <v>15</v>
      </c>
      <c r="D66" s="123">
        <v>0.66</v>
      </c>
      <c r="E66" s="116">
        <f t="shared" si="0"/>
        <v>0.49</v>
      </c>
      <c r="F66" s="110" t="s">
        <v>116</v>
      </c>
      <c r="G66" s="111" t="s">
        <v>169</v>
      </c>
      <c r="H66" s="114" t="s">
        <v>246</v>
      </c>
      <c r="I66" s="158">
        <v>0.49</v>
      </c>
      <c r="J66" s="114"/>
      <c r="K66" s="115"/>
      <c r="L66" s="501"/>
    </row>
    <row r="67" spans="1:14" x14ac:dyDescent="0.25">
      <c r="A67" s="127"/>
      <c r="B67" s="1" t="s">
        <v>30</v>
      </c>
      <c r="C67" s="1" t="s">
        <v>7</v>
      </c>
      <c r="D67" s="119">
        <v>1.4</v>
      </c>
      <c r="E67" s="116">
        <f t="shared" si="0"/>
        <v>1.02</v>
      </c>
      <c r="F67" s="110" t="s">
        <v>116</v>
      </c>
      <c r="G67" s="111" t="s">
        <v>169</v>
      </c>
      <c r="H67" s="114" t="s">
        <v>246</v>
      </c>
      <c r="I67" s="157">
        <v>1.02</v>
      </c>
      <c r="J67" s="114"/>
      <c r="K67" s="115"/>
      <c r="L67" s="496"/>
    </row>
    <row r="68" spans="1:14" x14ac:dyDescent="0.25">
      <c r="A68" s="127"/>
      <c r="B68" s="1" t="s">
        <v>31</v>
      </c>
      <c r="C68" s="1" t="s">
        <v>7</v>
      </c>
      <c r="D68" s="119">
        <v>0.44</v>
      </c>
      <c r="E68" s="109">
        <f t="shared" si="0"/>
        <v>0.82</v>
      </c>
      <c r="F68" s="110" t="s">
        <v>116</v>
      </c>
      <c r="G68" s="111" t="s">
        <v>161</v>
      </c>
      <c r="H68" s="114" t="s">
        <v>248</v>
      </c>
      <c r="I68" s="157">
        <v>0.82</v>
      </c>
      <c r="J68" s="114"/>
      <c r="K68" s="115"/>
      <c r="L68" s="118">
        <v>0.82</v>
      </c>
      <c r="M68" s="159">
        <v>0.82</v>
      </c>
      <c r="N68" t="s">
        <v>249</v>
      </c>
    </row>
    <row r="69" spans="1:14" x14ac:dyDescent="0.25">
      <c r="A69" s="127"/>
      <c r="B69" s="1" t="s">
        <v>32</v>
      </c>
      <c r="C69" s="1" t="s">
        <v>5</v>
      </c>
      <c r="D69" s="119">
        <v>0.63</v>
      </c>
      <c r="E69" s="116">
        <f t="shared" si="0"/>
        <v>0.55000000000000004</v>
      </c>
      <c r="F69" s="110" t="s">
        <v>117</v>
      </c>
      <c r="G69" s="124" t="s">
        <v>252</v>
      </c>
      <c r="H69" s="125" t="s">
        <v>250</v>
      </c>
      <c r="I69" s="164">
        <v>0.55000000000000004</v>
      </c>
      <c r="J69" s="114"/>
      <c r="K69" s="115"/>
      <c r="L69" s="497">
        <v>1.88</v>
      </c>
      <c r="M69" s="159">
        <f>SUM(I69:I73)</f>
        <v>2.29</v>
      </c>
      <c r="N69" t="s">
        <v>251</v>
      </c>
    </row>
    <row r="70" spans="1:14" x14ac:dyDescent="0.25">
      <c r="A70" s="127"/>
      <c r="B70" s="1" t="s">
        <v>253</v>
      </c>
      <c r="C70" s="1" t="s">
        <v>5</v>
      </c>
      <c r="D70" s="119">
        <v>1.55</v>
      </c>
      <c r="E70" s="116">
        <f t="shared" si="0"/>
        <v>1.23</v>
      </c>
      <c r="F70" s="110" t="s">
        <v>117</v>
      </c>
      <c r="G70" s="124" t="s">
        <v>252</v>
      </c>
      <c r="H70" s="125" t="s">
        <v>250</v>
      </c>
      <c r="I70" s="164">
        <v>1.23</v>
      </c>
      <c r="J70" s="114"/>
      <c r="K70" s="115"/>
      <c r="L70" s="501"/>
    </row>
    <row r="71" spans="1:14" x14ac:dyDescent="0.25">
      <c r="A71" s="127"/>
      <c r="B71" s="1" t="s">
        <v>254</v>
      </c>
      <c r="C71" s="1" t="s">
        <v>7</v>
      </c>
      <c r="D71" s="119">
        <v>0.2</v>
      </c>
      <c r="E71" s="116">
        <f t="shared" si="0"/>
        <v>0.18</v>
      </c>
      <c r="F71" s="110" t="s">
        <v>117</v>
      </c>
      <c r="G71" s="124" t="s">
        <v>252</v>
      </c>
      <c r="H71" s="125" t="s">
        <v>250</v>
      </c>
      <c r="I71" s="164">
        <v>0.18</v>
      </c>
      <c r="J71" s="114"/>
      <c r="K71" s="115"/>
      <c r="L71" s="501"/>
    </row>
    <row r="72" spans="1:14" x14ac:dyDescent="0.25">
      <c r="A72" s="127"/>
      <c r="B72" s="1" t="s">
        <v>35</v>
      </c>
      <c r="C72" s="1" t="s">
        <v>7</v>
      </c>
      <c r="D72" s="119">
        <v>0.1</v>
      </c>
      <c r="E72" s="116">
        <f t="shared" si="0"/>
        <v>0.08</v>
      </c>
      <c r="F72" s="110" t="s">
        <v>117</v>
      </c>
      <c r="G72" s="124" t="s">
        <v>252</v>
      </c>
      <c r="H72" s="125" t="s">
        <v>250</v>
      </c>
      <c r="I72" s="164">
        <v>0.08</v>
      </c>
      <c r="J72" s="114"/>
      <c r="K72" s="115"/>
      <c r="L72" s="501"/>
    </row>
    <row r="73" spans="1:14" x14ac:dyDescent="0.25">
      <c r="A73" s="127"/>
      <c r="B73" s="1" t="s">
        <v>255</v>
      </c>
      <c r="C73" s="1" t="s">
        <v>5</v>
      </c>
      <c r="D73" s="119">
        <v>0.28999999999999998</v>
      </c>
      <c r="E73" s="116">
        <f t="shared" si="0"/>
        <v>0.25</v>
      </c>
      <c r="F73" s="110" t="s">
        <v>117</v>
      </c>
      <c r="G73" s="124" t="s">
        <v>252</v>
      </c>
      <c r="H73" s="125" t="s">
        <v>250</v>
      </c>
      <c r="I73" s="164">
        <v>0.25</v>
      </c>
      <c r="J73" s="114"/>
      <c r="K73" s="115"/>
      <c r="L73" s="496"/>
    </row>
    <row r="74" spans="1:14" x14ac:dyDescent="0.25">
      <c r="A74" s="127"/>
      <c r="B74" s="1" t="s">
        <v>37</v>
      </c>
      <c r="C74" s="1" t="s">
        <v>7</v>
      </c>
      <c r="D74" s="119">
        <v>0.43</v>
      </c>
      <c r="E74" s="109">
        <f t="shared" si="0"/>
        <v>0.3</v>
      </c>
      <c r="F74" s="110" t="s">
        <v>118</v>
      </c>
      <c r="G74" s="111" t="s">
        <v>169</v>
      </c>
      <c r="H74" s="114" t="s">
        <v>257</v>
      </c>
      <c r="I74" s="158">
        <v>0.3</v>
      </c>
      <c r="J74" s="114"/>
      <c r="K74" s="115"/>
      <c r="L74" s="497">
        <v>0.73</v>
      </c>
      <c r="M74" s="160">
        <f>SUM(I74:I75)</f>
        <v>0.73</v>
      </c>
      <c r="N74" t="s">
        <v>258</v>
      </c>
    </row>
    <row r="75" spans="1:14" x14ac:dyDescent="0.25">
      <c r="A75" s="127"/>
      <c r="B75" s="1" t="s">
        <v>256</v>
      </c>
      <c r="C75" s="1" t="s">
        <v>7</v>
      </c>
      <c r="D75" s="119">
        <v>0.46</v>
      </c>
      <c r="E75" s="109">
        <f t="shared" si="0"/>
        <v>0.43</v>
      </c>
      <c r="F75" s="110" t="s">
        <v>118</v>
      </c>
      <c r="G75" s="111" t="s">
        <v>169</v>
      </c>
      <c r="H75" s="114" t="s">
        <v>257</v>
      </c>
      <c r="I75" s="157">
        <v>0.43</v>
      </c>
      <c r="J75" s="114"/>
      <c r="K75" s="115"/>
      <c r="L75" s="496"/>
    </row>
    <row r="76" spans="1:14" x14ac:dyDescent="0.25">
      <c r="A76" s="127"/>
      <c r="B76" s="146" t="s">
        <v>356</v>
      </c>
      <c r="C76" s="144" t="s">
        <v>5</v>
      </c>
      <c r="D76" s="142">
        <v>0.87</v>
      </c>
      <c r="E76" s="161">
        <f t="shared" si="0"/>
        <v>0.85</v>
      </c>
      <c r="F76" s="110" t="s">
        <v>118</v>
      </c>
      <c r="G76" s="154" t="s">
        <v>193</v>
      </c>
      <c r="H76" s="114" t="s">
        <v>358</v>
      </c>
      <c r="I76" s="157">
        <v>0.85</v>
      </c>
      <c r="J76" s="114"/>
      <c r="K76" s="115"/>
      <c r="L76" s="170">
        <v>0.85</v>
      </c>
      <c r="M76" s="171">
        <v>0.85</v>
      </c>
      <c r="N76" t="s">
        <v>357</v>
      </c>
    </row>
    <row r="77" spans="1:14" x14ac:dyDescent="0.25">
      <c r="A77" s="127"/>
      <c r="B77" s="1" t="s">
        <v>39</v>
      </c>
      <c r="C77" s="1" t="s">
        <v>7</v>
      </c>
      <c r="D77" s="119">
        <v>1.18</v>
      </c>
      <c r="E77" s="116">
        <f t="shared" si="0"/>
        <v>1.1100000000000001</v>
      </c>
      <c r="F77" s="110" t="s">
        <v>119</v>
      </c>
      <c r="G77" s="111" t="s">
        <v>169</v>
      </c>
      <c r="H77" s="114" t="s">
        <v>338</v>
      </c>
      <c r="I77" s="157">
        <v>1.1100000000000001</v>
      </c>
      <c r="J77" s="114"/>
      <c r="K77" s="115"/>
      <c r="L77" s="118">
        <v>0.92</v>
      </c>
      <c r="M77" s="159">
        <v>1.1100000000000001</v>
      </c>
      <c r="N77" t="s">
        <v>260</v>
      </c>
    </row>
    <row r="78" spans="1:14" x14ac:dyDescent="0.25">
      <c r="A78" s="127"/>
      <c r="B78" s="146" t="s">
        <v>327</v>
      </c>
      <c r="C78" s="144" t="s">
        <v>15</v>
      </c>
      <c r="D78" s="142">
        <v>0.48</v>
      </c>
      <c r="E78" s="161">
        <v>0.3</v>
      </c>
      <c r="F78" s="132" t="s">
        <v>119</v>
      </c>
      <c r="G78" s="154" t="s">
        <v>193</v>
      </c>
      <c r="H78" s="114" t="s">
        <v>259</v>
      </c>
      <c r="I78" s="158">
        <v>0.3</v>
      </c>
      <c r="J78" s="114"/>
      <c r="K78" s="115"/>
      <c r="L78" s="122">
        <v>0.3</v>
      </c>
      <c r="M78" s="160">
        <v>0.3</v>
      </c>
      <c r="N78" t="s">
        <v>260</v>
      </c>
    </row>
    <row r="79" spans="1:14" x14ac:dyDescent="0.25">
      <c r="A79" s="127"/>
      <c r="B79" s="146" t="s">
        <v>328</v>
      </c>
      <c r="C79" s="144" t="s">
        <v>15</v>
      </c>
      <c r="D79" s="142">
        <v>0.3</v>
      </c>
      <c r="E79" s="150">
        <v>0.18</v>
      </c>
      <c r="F79" s="132" t="s">
        <v>119</v>
      </c>
      <c r="G79" s="154" t="s">
        <v>193</v>
      </c>
      <c r="H79" s="114" t="s">
        <v>339</v>
      </c>
      <c r="I79" s="157">
        <v>0.18</v>
      </c>
      <c r="J79" s="114"/>
      <c r="K79" s="115"/>
      <c r="L79" s="118">
        <v>0.18</v>
      </c>
      <c r="M79" s="159">
        <v>0.18</v>
      </c>
      <c r="N79" t="s">
        <v>260</v>
      </c>
    </row>
    <row r="80" spans="1:14" x14ac:dyDescent="0.25">
      <c r="A80" s="127"/>
      <c r="B80" s="146" t="s">
        <v>329</v>
      </c>
      <c r="C80" s="144" t="s">
        <v>5</v>
      </c>
      <c r="D80" s="142">
        <v>1.08</v>
      </c>
      <c r="E80" s="168">
        <v>0.81</v>
      </c>
      <c r="F80" s="132" t="s">
        <v>330</v>
      </c>
      <c r="G80" s="154" t="s">
        <v>193</v>
      </c>
      <c r="H80" s="114" t="s">
        <v>349</v>
      </c>
      <c r="I80" s="166">
        <v>0.81</v>
      </c>
      <c r="J80" s="114"/>
      <c r="K80" s="115"/>
      <c r="L80" s="118">
        <v>0.81</v>
      </c>
      <c r="M80" s="159">
        <v>0.81</v>
      </c>
      <c r="N80" t="s">
        <v>350</v>
      </c>
    </row>
    <row r="81" spans="2:14" x14ac:dyDescent="0.25">
      <c r="B81" s="1" t="s">
        <v>40</v>
      </c>
      <c r="C81" s="1" t="s">
        <v>15</v>
      </c>
      <c r="D81" s="47">
        <v>3.06</v>
      </c>
      <c r="E81" s="53">
        <f t="shared" si="0"/>
        <v>3.11</v>
      </c>
      <c r="F81" s="14" t="s">
        <v>120</v>
      </c>
      <c r="G81" s="45" t="s">
        <v>169</v>
      </c>
      <c r="H81" s="41" t="s">
        <v>202</v>
      </c>
      <c r="I81" s="157">
        <v>3.11</v>
      </c>
      <c r="J81" s="41"/>
      <c r="K81" s="42"/>
      <c r="L81" s="59">
        <v>2.5499999999999998</v>
      </c>
      <c r="M81" s="159">
        <f>SUM(I81)</f>
        <v>3.11</v>
      </c>
      <c r="N81" t="s">
        <v>203</v>
      </c>
    </row>
    <row r="82" spans="2:14" x14ac:dyDescent="0.25">
      <c r="B82" s="1" t="s">
        <v>42</v>
      </c>
      <c r="C82" s="1" t="s">
        <v>15</v>
      </c>
      <c r="D82" s="47">
        <v>0.33</v>
      </c>
      <c r="E82" s="32">
        <f t="shared" si="0"/>
        <v>0.33</v>
      </c>
      <c r="F82" s="14" t="s">
        <v>121</v>
      </c>
      <c r="G82" s="45" t="s">
        <v>169</v>
      </c>
      <c r="H82" s="41" t="s">
        <v>172</v>
      </c>
      <c r="I82" s="157">
        <v>0.33</v>
      </c>
      <c r="J82" s="41"/>
      <c r="K82" s="42"/>
      <c r="L82" s="498">
        <v>4.63</v>
      </c>
      <c r="M82" s="159">
        <f>SUM(I82:I86)</f>
        <v>5.64</v>
      </c>
      <c r="N82" t="s">
        <v>173</v>
      </c>
    </row>
    <row r="83" spans="2:14" x14ac:dyDescent="0.25">
      <c r="B83" s="1" t="s">
        <v>43</v>
      </c>
      <c r="C83" s="1" t="s">
        <v>15</v>
      </c>
      <c r="D83" s="47">
        <v>0.38</v>
      </c>
      <c r="E83" s="32">
        <f t="shared" si="0"/>
        <v>0.38</v>
      </c>
      <c r="F83" s="14" t="s">
        <v>121</v>
      </c>
      <c r="G83" s="45" t="s">
        <v>169</v>
      </c>
      <c r="H83" s="41" t="s">
        <v>172</v>
      </c>
      <c r="I83" s="157">
        <v>0.38</v>
      </c>
      <c r="J83" s="41"/>
      <c r="K83" s="42"/>
      <c r="L83" s="499"/>
    </row>
    <row r="84" spans="2:14" x14ac:dyDescent="0.25">
      <c r="B84" s="1" t="s">
        <v>45</v>
      </c>
      <c r="C84" s="1" t="s">
        <v>5</v>
      </c>
      <c r="D84" s="47">
        <v>4.91</v>
      </c>
      <c r="E84" s="32">
        <f t="shared" si="0"/>
        <v>3.54</v>
      </c>
      <c r="F84" s="14" t="s">
        <v>121</v>
      </c>
      <c r="G84" s="45" t="s">
        <v>169</v>
      </c>
      <c r="H84" s="41" t="s">
        <v>172</v>
      </c>
      <c r="I84" s="157">
        <v>3.54</v>
      </c>
      <c r="J84" s="41"/>
      <c r="K84" s="42"/>
      <c r="L84" s="499"/>
    </row>
    <row r="85" spans="2:14" x14ac:dyDescent="0.25">
      <c r="B85" s="1" t="s">
        <v>44</v>
      </c>
      <c r="C85" s="1" t="s">
        <v>5</v>
      </c>
      <c r="D85" s="47">
        <v>3.15</v>
      </c>
      <c r="E85" s="32">
        <f t="shared" si="0"/>
        <v>0.88</v>
      </c>
      <c r="F85" s="14" t="s">
        <v>121</v>
      </c>
      <c r="G85" s="45" t="s">
        <v>169</v>
      </c>
      <c r="H85" s="41" t="s">
        <v>172</v>
      </c>
      <c r="I85" s="157">
        <v>0.88</v>
      </c>
      <c r="J85" s="41"/>
      <c r="K85" s="42"/>
      <c r="L85" s="499"/>
    </row>
    <row r="86" spans="2:14" x14ac:dyDescent="0.25">
      <c r="B86" s="1" t="s">
        <v>46</v>
      </c>
      <c r="C86" s="1" t="s">
        <v>5</v>
      </c>
      <c r="D86" s="47">
        <v>0.51</v>
      </c>
      <c r="E86" s="32">
        <f t="shared" si="0"/>
        <v>0.51</v>
      </c>
      <c r="F86" s="14" t="s">
        <v>121</v>
      </c>
      <c r="G86" s="45" t="s">
        <v>169</v>
      </c>
      <c r="H86" s="41" t="s">
        <v>172</v>
      </c>
      <c r="I86" s="157">
        <v>0.51</v>
      </c>
      <c r="J86" s="41"/>
      <c r="K86" s="42"/>
      <c r="L86" s="500"/>
    </row>
    <row r="87" spans="2:14" x14ac:dyDescent="0.25">
      <c r="B87" s="1" t="s">
        <v>277</v>
      </c>
      <c r="C87" s="1" t="s">
        <v>15</v>
      </c>
      <c r="D87" s="47">
        <v>0.11</v>
      </c>
      <c r="E87" s="53">
        <f t="shared" si="0"/>
        <v>0.21</v>
      </c>
      <c r="F87" s="14" t="s">
        <v>121</v>
      </c>
      <c r="G87" s="56" t="s">
        <v>161</v>
      </c>
      <c r="H87" s="52" t="s">
        <v>280</v>
      </c>
      <c r="I87" s="156">
        <v>0.21</v>
      </c>
      <c r="J87" s="41"/>
      <c r="K87" s="42"/>
      <c r="L87" s="498">
        <v>0.82</v>
      </c>
      <c r="M87" s="159">
        <f>SUM(I87:I89)</f>
        <v>0.82000000000000006</v>
      </c>
      <c r="N87" t="s">
        <v>281</v>
      </c>
    </row>
    <row r="88" spans="2:14" x14ac:dyDescent="0.25">
      <c r="B88" s="1" t="s">
        <v>278</v>
      </c>
      <c r="C88" s="1" t="s">
        <v>15</v>
      </c>
      <c r="D88" s="47">
        <v>0.43</v>
      </c>
      <c r="E88" s="53">
        <f t="shared" si="0"/>
        <v>0.43</v>
      </c>
      <c r="F88" s="14" t="s">
        <v>121</v>
      </c>
      <c r="G88" s="56" t="s">
        <v>161</v>
      </c>
      <c r="H88" s="52" t="s">
        <v>280</v>
      </c>
      <c r="I88" s="156">
        <v>0.43</v>
      </c>
      <c r="J88" s="41"/>
      <c r="K88" s="42"/>
      <c r="L88" s="499"/>
    </row>
    <row r="89" spans="2:14" x14ac:dyDescent="0.25">
      <c r="B89" s="1" t="s">
        <v>279</v>
      </c>
      <c r="C89" s="1" t="s">
        <v>7</v>
      </c>
      <c r="D89" s="47">
        <v>0.18</v>
      </c>
      <c r="E89" s="53">
        <f t="shared" si="0"/>
        <v>0.18</v>
      </c>
      <c r="F89" s="14" t="s">
        <v>121</v>
      </c>
      <c r="G89" s="56" t="s">
        <v>161</v>
      </c>
      <c r="H89" s="52" t="s">
        <v>280</v>
      </c>
      <c r="I89" s="156">
        <v>0.18</v>
      </c>
      <c r="J89" s="41"/>
      <c r="K89" s="42"/>
      <c r="L89" s="500"/>
    </row>
    <row r="90" spans="2:14" x14ac:dyDescent="0.25">
      <c r="B90" s="1" t="s">
        <v>276</v>
      </c>
      <c r="C90" s="1" t="s">
        <v>7</v>
      </c>
      <c r="D90" s="47">
        <v>0.34</v>
      </c>
      <c r="E90" s="32">
        <f t="shared" si="0"/>
        <v>0.28999999999999998</v>
      </c>
      <c r="F90" s="14" t="s">
        <v>121</v>
      </c>
      <c r="G90" s="56" t="s">
        <v>161</v>
      </c>
      <c r="H90" s="52" t="s">
        <v>271</v>
      </c>
      <c r="I90" s="156">
        <v>0.28999999999999998</v>
      </c>
      <c r="J90" s="41"/>
      <c r="K90" s="42"/>
      <c r="L90" s="59">
        <v>0.28999999999999998</v>
      </c>
      <c r="M90" s="159">
        <v>0.28999999999999998</v>
      </c>
      <c r="N90" t="s">
        <v>272</v>
      </c>
    </row>
    <row r="91" spans="2:14" x14ac:dyDescent="0.25">
      <c r="B91" s="1" t="s">
        <v>50</v>
      </c>
      <c r="C91" s="1" t="s">
        <v>15</v>
      </c>
      <c r="D91" s="47">
        <v>5.7910000000000004</v>
      </c>
      <c r="E91" s="53">
        <f t="shared" ref="E91:E114" si="3">SUM(I91+K91)</f>
        <v>4.13</v>
      </c>
      <c r="F91" s="14" t="s">
        <v>122</v>
      </c>
      <c r="G91" s="45" t="s">
        <v>171</v>
      </c>
      <c r="H91" s="52" t="s">
        <v>162</v>
      </c>
      <c r="I91" s="156">
        <v>0.84</v>
      </c>
      <c r="J91" s="41" t="s">
        <v>170</v>
      </c>
      <c r="K91" s="157">
        <v>3.29</v>
      </c>
      <c r="L91" s="59">
        <v>0.84</v>
      </c>
      <c r="M91" s="159">
        <f>SUM(I91)</f>
        <v>0.84</v>
      </c>
      <c r="N91" t="s">
        <v>174</v>
      </c>
    </row>
    <row r="92" spans="2:14" x14ac:dyDescent="0.25">
      <c r="B92" s="1" t="s">
        <v>181</v>
      </c>
      <c r="C92" s="1" t="s">
        <v>5</v>
      </c>
      <c r="D92" s="47">
        <v>1.27</v>
      </c>
      <c r="E92" s="32">
        <f t="shared" si="3"/>
        <v>0.6</v>
      </c>
      <c r="F92" s="14" t="s">
        <v>122</v>
      </c>
      <c r="G92" s="56" t="s">
        <v>161</v>
      </c>
      <c r="H92" s="41" t="s">
        <v>182</v>
      </c>
      <c r="I92" s="158">
        <v>0.6</v>
      </c>
      <c r="J92" s="41"/>
      <c r="K92" s="42"/>
      <c r="L92" s="59">
        <v>0.6</v>
      </c>
      <c r="M92" s="160">
        <f>SUM(I92)</f>
        <v>0.6</v>
      </c>
      <c r="N92" t="s">
        <v>183</v>
      </c>
    </row>
    <row r="93" spans="2:14" x14ac:dyDescent="0.25">
      <c r="B93" s="1" t="s">
        <v>52</v>
      </c>
      <c r="C93" s="1" t="s">
        <v>5</v>
      </c>
      <c r="D93" s="47">
        <v>0.79800000000000004</v>
      </c>
      <c r="E93" s="53">
        <f t="shared" si="3"/>
        <v>0.79800000000000004</v>
      </c>
      <c r="F93" s="14" t="s">
        <v>122</v>
      </c>
      <c r="G93" s="45" t="s">
        <v>169</v>
      </c>
      <c r="H93" s="41" t="s">
        <v>170</v>
      </c>
      <c r="I93" s="158">
        <v>0.79800000000000004</v>
      </c>
      <c r="J93" s="41"/>
      <c r="K93" s="42"/>
      <c r="L93" s="59">
        <v>3.36</v>
      </c>
      <c r="M93" s="160">
        <f>SUM(I93+K91)</f>
        <v>4.0880000000000001</v>
      </c>
      <c r="N93" t="s">
        <v>175</v>
      </c>
    </row>
    <row r="94" spans="2:14" x14ac:dyDescent="0.25">
      <c r="B94" s="1" t="s">
        <v>176</v>
      </c>
      <c r="C94" s="1" t="s">
        <v>5</v>
      </c>
      <c r="D94" s="47">
        <v>2.12</v>
      </c>
      <c r="E94" s="32">
        <f t="shared" si="3"/>
        <v>1.95</v>
      </c>
      <c r="F94" s="14" t="s">
        <v>122</v>
      </c>
      <c r="G94" s="45" t="s">
        <v>169</v>
      </c>
      <c r="H94" s="41" t="s">
        <v>163</v>
      </c>
      <c r="I94" s="157">
        <v>1.95</v>
      </c>
      <c r="J94" s="41"/>
      <c r="K94" s="42"/>
      <c r="L94" s="498">
        <v>2.78</v>
      </c>
      <c r="M94" s="159">
        <f>SUM(I94:I95)</f>
        <v>3.38</v>
      </c>
      <c r="N94" t="s">
        <v>177</v>
      </c>
    </row>
    <row r="95" spans="2:14" x14ac:dyDescent="0.25">
      <c r="B95" s="1" t="s">
        <v>55</v>
      </c>
      <c r="C95" s="1" t="s">
        <v>15</v>
      </c>
      <c r="D95" s="47">
        <v>1.72</v>
      </c>
      <c r="E95" s="32">
        <f t="shared" si="3"/>
        <v>1.43</v>
      </c>
      <c r="F95" s="14" t="s">
        <v>122</v>
      </c>
      <c r="G95" s="45" t="s">
        <v>169</v>
      </c>
      <c r="H95" s="41" t="s">
        <v>163</v>
      </c>
      <c r="I95" s="157">
        <v>1.43</v>
      </c>
      <c r="J95" s="41"/>
      <c r="K95" s="42"/>
      <c r="L95" s="500"/>
    </row>
    <row r="96" spans="2:14" x14ac:dyDescent="0.25">
      <c r="B96" s="1" t="s">
        <v>56</v>
      </c>
      <c r="C96" s="1" t="s">
        <v>15</v>
      </c>
      <c r="D96" s="47">
        <v>1.1299999999999999</v>
      </c>
      <c r="E96" s="53">
        <f t="shared" si="3"/>
        <v>0.48</v>
      </c>
      <c r="F96" s="14" t="s">
        <v>122</v>
      </c>
      <c r="G96" s="56" t="s">
        <v>161</v>
      </c>
      <c r="H96" s="52" t="s">
        <v>178</v>
      </c>
      <c r="I96" s="156">
        <v>0.48</v>
      </c>
      <c r="J96" s="41"/>
      <c r="K96" s="42"/>
      <c r="L96" s="59">
        <v>0.48</v>
      </c>
      <c r="M96" s="159">
        <f>SUM(I96)</f>
        <v>0.48</v>
      </c>
      <c r="N96" t="s">
        <v>179</v>
      </c>
    </row>
    <row r="97" spans="2:15" x14ac:dyDescent="0.25">
      <c r="B97" s="1" t="s">
        <v>185</v>
      </c>
      <c r="C97" s="1" t="s">
        <v>5</v>
      </c>
      <c r="D97" s="47">
        <v>0.13</v>
      </c>
      <c r="E97" s="32">
        <f t="shared" si="3"/>
        <v>0.22</v>
      </c>
      <c r="F97" s="14" t="s">
        <v>122</v>
      </c>
      <c r="G97" s="56" t="s">
        <v>161</v>
      </c>
      <c r="H97" s="52" t="s">
        <v>186</v>
      </c>
      <c r="I97" s="156">
        <v>0.22</v>
      </c>
      <c r="J97" s="41"/>
      <c r="K97" s="42"/>
      <c r="L97" s="498">
        <v>0.33</v>
      </c>
      <c r="M97" s="159">
        <f>SUM(I97:I98)</f>
        <v>0.33</v>
      </c>
      <c r="N97" t="s">
        <v>187</v>
      </c>
    </row>
    <row r="98" spans="2:15" x14ac:dyDescent="0.25">
      <c r="B98" s="1" t="s">
        <v>184</v>
      </c>
      <c r="C98" s="1" t="s">
        <v>5</v>
      </c>
      <c r="D98" s="47">
        <v>0.11</v>
      </c>
      <c r="E98" s="32">
        <f t="shared" si="3"/>
        <v>0.11</v>
      </c>
      <c r="F98" s="14" t="s">
        <v>122</v>
      </c>
      <c r="G98" s="56" t="s">
        <v>161</v>
      </c>
      <c r="H98" s="52" t="s">
        <v>186</v>
      </c>
      <c r="I98" s="156">
        <v>0.11</v>
      </c>
      <c r="J98" s="41"/>
      <c r="K98" s="42"/>
      <c r="L98" s="500"/>
    </row>
    <row r="99" spans="2:15" x14ac:dyDescent="0.25">
      <c r="B99" s="20" t="s">
        <v>282</v>
      </c>
      <c r="C99" s="20" t="s">
        <v>94</v>
      </c>
      <c r="D99" s="48">
        <v>2.73</v>
      </c>
      <c r="E99" s="53">
        <v>2.67</v>
      </c>
      <c r="F99" s="14" t="s">
        <v>125</v>
      </c>
      <c r="G99" s="65" t="s">
        <v>252</v>
      </c>
      <c r="H99" s="66" t="s">
        <v>273</v>
      </c>
      <c r="I99" s="164">
        <v>2.67</v>
      </c>
      <c r="J99" s="41"/>
      <c r="K99" s="42"/>
      <c r="L99" s="258">
        <v>2.23</v>
      </c>
      <c r="M99" s="159">
        <f>SUM(I99:I99)</f>
        <v>2.67</v>
      </c>
      <c r="N99" t="s">
        <v>274</v>
      </c>
      <c r="O99" t="s">
        <v>283</v>
      </c>
    </row>
    <row r="100" spans="2:15" x14ac:dyDescent="0.25">
      <c r="B100" s="1" t="s">
        <v>285</v>
      </c>
      <c r="C100" s="1" t="s">
        <v>5</v>
      </c>
      <c r="D100" s="47">
        <v>1.65</v>
      </c>
      <c r="E100" s="32">
        <f t="shared" si="3"/>
        <v>1.36</v>
      </c>
      <c r="F100" s="14" t="s">
        <v>124</v>
      </c>
      <c r="G100" s="65" t="s">
        <v>252</v>
      </c>
      <c r="H100" s="66" t="s">
        <v>267</v>
      </c>
      <c r="I100" s="164">
        <v>1.36</v>
      </c>
      <c r="J100" s="41"/>
      <c r="K100" s="42"/>
      <c r="L100" s="498">
        <v>1.29</v>
      </c>
      <c r="M100" s="162">
        <f>SUM(I100:I101)</f>
        <v>1.56</v>
      </c>
      <c r="N100" t="s">
        <v>268</v>
      </c>
      <c r="O100" t="s">
        <v>283</v>
      </c>
    </row>
    <row r="101" spans="2:15" x14ac:dyDescent="0.25">
      <c r="B101" s="1" t="s">
        <v>284</v>
      </c>
      <c r="C101" s="1" t="s">
        <v>7</v>
      </c>
      <c r="D101" s="47">
        <v>0.27</v>
      </c>
      <c r="E101" s="32">
        <f t="shared" si="3"/>
        <v>0.2</v>
      </c>
      <c r="F101" s="14" t="s">
        <v>124</v>
      </c>
      <c r="G101" s="65" t="s">
        <v>252</v>
      </c>
      <c r="H101" s="66" t="s">
        <v>267</v>
      </c>
      <c r="I101" s="173">
        <v>0.2</v>
      </c>
      <c r="J101" s="41"/>
      <c r="K101" s="42"/>
      <c r="L101" s="500"/>
    </row>
    <row r="102" spans="2:15" x14ac:dyDescent="0.25">
      <c r="B102" s="1" t="s">
        <v>62</v>
      </c>
      <c r="C102" s="1" t="s">
        <v>15</v>
      </c>
      <c r="D102" s="47">
        <v>0.06</v>
      </c>
      <c r="E102" s="53">
        <f t="shared" si="3"/>
        <v>0.06</v>
      </c>
      <c r="F102" s="14" t="s">
        <v>126</v>
      </c>
      <c r="G102" s="56" t="s">
        <v>161</v>
      </c>
      <c r="H102" s="52" t="s">
        <v>261</v>
      </c>
      <c r="I102" s="156">
        <v>0.06</v>
      </c>
      <c r="J102" s="41"/>
      <c r="K102" s="42"/>
      <c r="L102" s="498">
        <v>0.15</v>
      </c>
      <c r="M102" s="159">
        <f>SUM(I102:I103)</f>
        <v>0.15</v>
      </c>
      <c r="N102" t="s">
        <v>262</v>
      </c>
    </row>
    <row r="103" spans="2:15" x14ac:dyDescent="0.25">
      <c r="B103" s="1" t="s">
        <v>286</v>
      </c>
      <c r="C103" s="1" t="s">
        <v>15</v>
      </c>
      <c r="D103" s="47">
        <v>0.11</v>
      </c>
      <c r="E103" s="53">
        <f t="shared" si="3"/>
        <v>0.09</v>
      </c>
      <c r="F103" s="14" t="s">
        <v>127</v>
      </c>
      <c r="G103" s="56" t="s">
        <v>161</v>
      </c>
      <c r="H103" s="52" t="s">
        <v>261</v>
      </c>
      <c r="I103" s="156">
        <v>0.09</v>
      </c>
      <c r="J103" s="41"/>
      <c r="K103" s="42"/>
      <c r="L103" s="500"/>
    </row>
    <row r="104" spans="2:15" x14ac:dyDescent="0.25">
      <c r="B104" s="146" t="s">
        <v>331</v>
      </c>
      <c r="C104" s="144" t="s">
        <v>15</v>
      </c>
      <c r="D104" s="145">
        <v>0.69</v>
      </c>
      <c r="E104" s="152">
        <v>0.68</v>
      </c>
      <c r="F104" s="134" t="s">
        <v>334</v>
      </c>
      <c r="G104" s="155" t="s">
        <v>193</v>
      </c>
      <c r="H104" s="52" t="s">
        <v>364</v>
      </c>
      <c r="I104" s="166">
        <v>0.68</v>
      </c>
      <c r="J104" s="41"/>
      <c r="K104" s="42"/>
      <c r="L104" s="143">
        <v>0.68</v>
      </c>
      <c r="M104" s="159">
        <v>0.68</v>
      </c>
      <c r="N104" t="s">
        <v>365</v>
      </c>
    </row>
    <row r="105" spans="2:15" x14ac:dyDescent="0.25">
      <c r="B105" s="146" t="s">
        <v>332</v>
      </c>
      <c r="C105" s="144" t="s">
        <v>15</v>
      </c>
      <c r="D105" s="145">
        <v>0.32</v>
      </c>
      <c r="E105" s="152">
        <v>0.32</v>
      </c>
      <c r="F105" s="134" t="s">
        <v>335</v>
      </c>
      <c r="G105" s="155" t="s">
        <v>193</v>
      </c>
      <c r="H105" s="52" t="s">
        <v>367</v>
      </c>
      <c r="I105" s="166">
        <v>0.32</v>
      </c>
      <c r="J105" s="41"/>
      <c r="K105" s="42"/>
      <c r="L105" s="498">
        <v>0.34</v>
      </c>
      <c r="M105" s="159">
        <f>SUM(I105:I106)</f>
        <v>0.34</v>
      </c>
      <c r="N105" t="s">
        <v>366</v>
      </c>
    </row>
    <row r="106" spans="2:15" x14ac:dyDescent="0.25">
      <c r="B106" s="146" t="s">
        <v>333</v>
      </c>
      <c r="C106" s="144" t="s">
        <v>15</v>
      </c>
      <c r="D106" s="145">
        <v>0.02</v>
      </c>
      <c r="E106" s="152">
        <v>0.02</v>
      </c>
      <c r="F106" s="134" t="s">
        <v>335</v>
      </c>
      <c r="G106" s="155" t="s">
        <v>193</v>
      </c>
      <c r="H106" s="52" t="s">
        <v>367</v>
      </c>
      <c r="I106" s="166">
        <v>0.02</v>
      </c>
      <c r="J106" s="41"/>
      <c r="K106" s="42"/>
      <c r="L106" s="500"/>
    </row>
    <row r="107" spans="2:15" x14ac:dyDescent="0.25">
      <c r="B107" s="1" t="s">
        <v>287</v>
      </c>
      <c r="C107" s="1" t="s">
        <v>5</v>
      </c>
      <c r="D107" s="50">
        <v>1.63</v>
      </c>
      <c r="E107" s="32">
        <f t="shared" si="3"/>
        <v>1.24</v>
      </c>
      <c r="F107" s="14" t="s">
        <v>336</v>
      </c>
      <c r="G107" s="65" t="s">
        <v>252</v>
      </c>
      <c r="H107" s="66" t="s">
        <v>263</v>
      </c>
      <c r="I107" s="173">
        <v>1.24</v>
      </c>
      <c r="J107" s="41"/>
      <c r="K107" s="42"/>
      <c r="L107" s="59">
        <v>1.02</v>
      </c>
      <c r="M107" s="174">
        <v>1.24</v>
      </c>
      <c r="N107" t="s">
        <v>264</v>
      </c>
    </row>
    <row r="108" spans="2:15" x14ac:dyDescent="0.25">
      <c r="B108" s="20" t="s">
        <v>91</v>
      </c>
      <c r="C108" s="20" t="s">
        <v>95</v>
      </c>
      <c r="D108" s="48">
        <v>0.11</v>
      </c>
      <c r="E108" s="53">
        <f t="shared" si="3"/>
        <v>0.09</v>
      </c>
      <c r="F108" s="14" t="s">
        <v>337</v>
      </c>
      <c r="G108" s="56" t="s">
        <v>161</v>
      </c>
      <c r="H108" s="52" t="s">
        <v>269</v>
      </c>
      <c r="I108" s="156">
        <v>0.09</v>
      </c>
      <c r="J108" s="41"/>
      <c r="K108" s="42"/>
      <c r="L108" s="498">
        <v>0.68</v>
      </c>
      <c r="M108" s="159">
        <f>SUM(I108:I109)</f>
        <v>0.67999999999999994</v>
      </c>
      <c r="N108" t="s">
        <v>270</v>
      </c>
    </row>
    <row r="109" spans="2:15" x14ac:dyDescent="0.25">
      <c r="B109" s="20" t="s">
        <v>92</v>
      </c>
      <c r="C109" s="20" t="s">
        <v>95</v>
      </c>
      <c r="D109" s="48">
        <v>0.72</v>
      </c>
      <c r="E109" s="53">
        <f t="shared" si="3"/>
        <v>0.59</v>
      </c>
      <c r="F109" s="14" t="s">
        <v>337</v>
      </c>
      <c r="G109" s="56" t="s">
        <v>161</v>
      </c>
      <c r="H109" s="52" t="s">
        <v>269</v>
      </c>
      <c r="I109" s="156">
        <v>0.59</v>
      </c>
      <c r="J109" s="41"/>
      <c r="K109" s="42"/>
      <c r="L109" s="500"/>
    </row>
    <row r="110" spans="2:15" x14ac:dyDescent="0.25">
      <c r="B110" s="1" t="s">
        <v>289</v>
      </c>
      <c r="C110" s="1" t="s">
        <v>5</v>
      </c>
      <c r="D110" s="47">
        <v>1.36</v>
      </c>
      <c r="E110" s="32">
        <f t="shared" si="3"/>
        <v>1.08</v>
      </c>
      <c r="F110" s="14" t="s">
        <v>129</v>
      </c>
      <c r="G110" s="65" t="s">
        <v>252</v>
      </c>
      <c r="H110" s="66" t="s">
        <v>265</v>
      </c>
      <c r="I110" s="164">
        <v>1.08</v>
      </c>
      <c r="J110" s="41"/>
      <c r="K110" s="42"/>
      <c r="L110" s="498">
        <v>1.1000000000000001</v>
      </c>
      <c r="M110" s="159">
        <f>SUM(I110:I111)</f>
        <v>1.33</v>
      </c>
      <c r="N110" t="s">
        <v>266</v>
      </c>
      <c r="O110" t="s">
        <v>376</v>
      </c>
    </row>
    <row r="111" spans="2:15" x14ac:dyDescent="0.25">
      <c r="B111" s="1" t="s">
        <v>288</v>
      </c>
      <c r="C111" s="1" t="s">
        <v>7</v>
      </c>
      <c r="D111" s="47">
        <v>0.26</v>
      </c>
      <c r="E111" s="32">
        <f t="shared" si="3"/>
        <v>0.25</v>
      </c>
      <c r="F111" s="14" t="s">
        <v>129</v>
      </c>
      <c r="G111" s="65" t="s">
        <v>252</v>
      </c>
      <c r="H111" s="66" t="s">
        <v>265</v>
      </c>
      <c r="I111" s="164">
        <v>0.25</v>
      </c>
      <c r="J111" s="41"/>
      <c r="K111" s="42"/>
      <c r="L111" s="499"/>
      <c r="O111" t="s">
        <v>376</v>
      </c>
    </row>
    <row r="112" spans="2:15" x14ac:dyDescent="0.25">
      <c r="B112" s="1" t="s">
        <v>66</v>
      </c>
      <c r="C112" s="1" t="s">
        <v>5</v>
      </c>
      <c r="D112" s="47">
        <v>0.65</v>
      </c>
      <c r="E112" s="53">
        <f t="shared" si="3"/>
        <v>0.6</v>
      </c>
      <c r="F112" s="14" t="s">
        <v>130</v>
      </c>
      <c r="G112" s="45" t="s">
        <v>169</v>
      </c>
      <c r="H112" s="41" t="s">
        <v>166</v>
      </c>
      <c r="I112" s="158">
        <v>0.6</v>
      </c>
      <c r="J112" s="41"/>
      <c r="K112" s="42"/>
      <c r="L112" s="498">
        <v>1.28</v>
      </c>
      <c r="M112" s="159">
        <f>SUM(I112:I113)</f>
        <v>1.5499999999999998</v>
      </c>
      <c r="N112" t="s">
        <v>234</v>
      </c>
    </row>
    <row r="113" spans="2:14" x14ac:dyDescent="0.25">
      <c r="B113" s="1" t="s">
        <v>67</v>
      </c>
      <c r="C113" s="1" t="s">
        <v>7</v>
      </c>
      <c r="D113" s="47">
        <v>1.07</v>
      </c>
      <c r="E113" s="53">
        <f t="shared" si="3"/>
        <v>0.95</v>
      </c>
      <c r="F113" s="14" t="s">
        <v>130</v>
      </c>
      <c r="G113" s="45" t="s">
        <v>169</v>
      </c>
      <c r="H113" s="41" t="s">
        <v>166</v>
      </c>
      <c r="I113" s="158">
        <v>0.95</v>
      </c>
      <c r="J113" s="41"/>
      <c r="K113" s="42"/>
      <c r="L113" s="500"/>
    </row>
    <row r="114" spans="2:14" ht="15.75" thickBot="1" x14ac:dyDescent="0.3">
      <c r="B114" s="1" t="s">
        <v>68</v>
      </c>
      <c r="C114" s="1" t="s">
        <v>7</v>
      </c>
      <c r="D114" s="47">
        <v>1.54</v>
      </c>
      <c r="E114" s="32">
        <f t="shared" si="3"/>
        <v>1.34</v>
      </c>
      <c r="F114" s="14" t="s">
        <v>130</v>
      </c>
      <c r="G114" s="45" t="s">
        <v>169</v>
      </c>
      <c r="H114" s="43" t="s">
        <v>232</v>
      </c>
      <c r="I114" s="176">
        <v>1.34</v>
      </c>
      <c r="J114" s="43"/>
      <c r="K114" s="44"/>
      <c r="L114" s="61">
        <v>1.1000000000000001</v>
      </c>
      <c r="M114" s="159">
        <v>1.34</v>
      </c>
      <c r="N114" t="s">
        <v>233</v>
      </c>
    </row>
    <row r="115" spans="2:14" x14ac:dyDescent="0.25">
      <c r="B115" s="5"/>
      <c r="C115" s="5"/>
      <c r="D115" s="63">
        <f>SUM(D3:D114)</f>
        <v>109.09970000000001</v>
      </c>
      <c r="E115" s="64">
        <f>SUM(E3:E114)</f>
        <v>85.498000000000005</v>
      </c>
      <c r="F115" s="5"/>
      <c r="L115">
        <f>SUM(L3:L114)</f>
        <v>75.590000000000018</v>
      </c>
    </row>
    <row r="116" spans="2:14" x14ac:dyDescent="0.25">
      <c r="I116">
        <f>SUBTOTAL(9,I8:I28)</f>
        <v>21.110000000000003</v>
      </c>
    </row>
  </sheetData>
  <autoFilter ref="A2:O115"/>
  <mergeCells count="30">
    <mergeCell ref="L112:L113"/>
    <mergeCell ref="L69:L73"/>
    <mergeCell ref="L74:L75"/>
    <mergeCell ref="L82:L86"/>
    <mergeCell ref="L87:L89"/>
    <mergeCell ref="L94:L95"/>
    <mergeCell ref="L97:L98"/>
    <mergeCell ref="L100:L101"/>
    <mergeCell ref="L102:L103"/>
    <mergeCell ref="L105:L106"/>
    <mergeCell ref="L108:L109"/>
    <mergeCell ref="L110:L111"/>
    <mergeCell ref="L65:L67"/>
    <mergeCell ref="L27:L28"/>
    <mergeCell ref="L29:L31"/>
    <mergeCell ref="L32:L33"/>
    <mergeCell ref="L34:L36"/>
    <mergeCell ref="L37:L39"/>
    <mergeCell ref="L40:L41"/>
    <mergeCell ref="L43:L44"/>
    <mergeCell ref="L46:L52"/>
    <mergeCell ref="L54:L56"/>
    <mergeCell ref="L59:L62"/>
    <mergeCell ref="L63:L64"/>
    <mergeCell ref="L25:L26"/>
    <mergeCell ref="L3:L4"/>
    <mergeCell ref="L5:L6"/>
    <mergeCell ref="L9:L13"/>
    <mergeCell ref="L17:L18"/>
    <mergeCell ref="L21:L2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stare adresy</vt:lpstr>
      <vt:lpstr>Arkusz1</vt:lpstr>
      <vt:lpstr>zestawienie gruntów do dopłat</vt:lpstr>
      <vt:lpstr>do przetargu na 2019</vt:lpstr>
      <vt:lpstr>wyliczenie kwoty za koszenie</vt:lpstr>
      <vt:lpstr>nowe adresy</vt:lpstr>
      <vt:lpstr>zestawienie 2020</vt:lpstr>
      <vt:lpstr>do przetargu na 2020</vt:lpstr>
      <vt:lpstr>zestawienie 2021</vt:lpstr>
      <vt:lpstr>do przetargu na 2021 </vt:lpstr>
      <vt:lpstr>zestawienie 2022</vt:lpstr>
      <vt:lpstr>do przetargu na 2022</vt:lpstr>
      <vt:lpstr>do przetargu na 2024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Lewczuk</dc:creator>
  <cp:lastModifiedBy>Joanna Długa</cp:lastModifiedBy>
  <cp:lastPrinted>2024-07-12T11:32:40Z</cp:lastPrinted>
  <dcterms:created xsi:type="dcterms:W3CDTF">2019-04-11T09:40:25Z</dcterms:created>
  <dcterms:modified xsi:type="dcterms:W3CDTF">2024-07-12T11:33:01Z</dcterms:modified>
</cp:coreProperties>
</file>