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4\zarządzenie w sprawie dochodów i wydatków\"/>
    </mc:Choice>
  </mc:AlternateContent>
  <xr:revisionPtr revIDLastSave="0" documentId="13_ncr:1_{9C040B12-E2EE-4056-B1E0-F245670EF757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1 (BP)" sheetId="10" r:id="rId3"/>
    <sheet name="Zał.1a (BP)" sheetId="17" r:id="rId4"/>
    <sheet name="Zał. 1b (BP) " sheetId="12" r:id="rId5"/>
    <sheet name="Zał. 1c (BŚE)" sheetId="13" r:id="rId6"/>
    <sheet name="Zał. 1d (BŚE)" sheetId="15" r:id="rId7"/>
  </sheets>
  <definedNames>
    <definedName name="_xlnm._FilterDatabase" localSheetId="4" hidden="1">'Zał. 1b (BP) '!$A$14:$K$14</definedName>
    <definedName name="_xlnm._FilterDatabase" localSheetId="2" hidden="1">'Zał.1 (BP)'!$C$1:$C$42</definedName>
    <definedName name="_xlnm._FilterDatabase" localSheetId="3" hidden="1">'Zał.1a (BP)'!$A$1:$A$137</definedName>
    <definedName name="_xlnm.Print_Area" localSheetId="4">'Zał. 1b (BP) '!$A$1:$J$230</definedName>
    <definedName name="_xlnm.Print_Area" localSheetId="5">'Zał. 1c (BŚE)'!$A$1:$E$25</definedName>
    <definedName name="_xlnm.Print_Area" localSheetId="6">'Zał. 1d (BŚE)'!$A$1:$E$48</definedName>
    <definedName name="_xlnm.Print_Area" localSheetId="3">'Zał.1a (BP)'!$A$1:$J$137</definedName>
    <definedName name="_xlnm.Print_Titles" localSheetId="4">'Zał. 1b (BP) '!#REF!</definedName>
    <definedName name="_xlnm.Print_Titles" localSheetId="5">'Zał. 1c (BŚE)'!$5:$15</definedName>
    <definedName name="_xlnm.Print_Titles" localSheetId="3">'Zał.1a (BP)'!$9:$15</definedName>
  </definedNames>
  <calcPr calcId="181029"/>
</workbook>
</file>

<file path=xl/calcChain.xml><?xml version="1.0" encoding="utf-8"?>
<calcChain xmlns="http://schemas.openxmlformats.org/spreadsheetml/2006/main">
  <c r="J16" i="17" l="1"/>
  <c r="I16" i="17"/>
  <c r="H16" i="17"/>
  <c r="G16" i="17"/>
  <c r="F16" i="17"/>
  <c r="E16" i="17"/>
  <c r="D16" i="17"/>
  <c r="E136" i="17"/>
  <c r="E135" i="17"/>
  <c r="J134" i="17"/>
  <c r="I134" i="17"/>
  <c r="H134" i="17"/>
  <c r="G134" i="17"/>
  <c r="F134" i="17"/>
  <c r="E134" i="17"/>
  <c r="D134" i="17"/>
  <c r="E132" i="17"/>
  <c r="E130" i="17" s="1"/>
  <c r="E131" i="17"/>
  <c r="J130" i="17"/>
  <c r="I130" i="17"/>
  <c r="H130" i="17"/>
  <c r="G130" i="17"/>
  <c r="F130" i="17"/>
  <c r="D130" i="17"/>
  <c r="E128" i="17"/>
  <c r="E127" i="17"/>
  <c r="E123" i="17" s="1"/>
  <c r="E126" i="17"/>
  <c r="E125" i="17"/>
  <c r="E124" i="17"/>
  <c r="J123" i="17"/>
  <c r="I123" i="17"/>
  <c r="H123" i="17"/>
  <c r="G123" i="17"/>
  <c r="F123" i="17"/>
  <c r="D123" i="17"/>
  <c r="E121" i="17"/>
  <c r="E120" i="17"/>
  <c r="E119" i="17"/>
  <c r="E118" i="17"/>
  <c r="E117" i="17"/>
  <c r="E116" i="17"/>
  <c r="E115" i="17"/>
  <c r="E114" i="17" s="1"/>
  <c r="J114" i="17"/>
  <c r="I114" i="17"/>
  <c r="H114" i="17"/>
  <c r="G114" i="17"/>
  <c r="F114" i="17"/>
  <c r="D114" i="17"/>
  <c r="E112" i="17"/>
  <c r="E111" i="17" s="1"/>
  <c r="J111" i="17"/>
  <c r="I111" i="17"/>
  <c r="H111" i="17"/>
  <c r="G111" i="17"/>
  <c r="F111" i="17"/>
  <c r="D111" i="17"/>
  <c r="E109" i="17"/>
  <c r="E108" i="17"/>
  <c r="J107" i="17"/>
  <c r="I107" i="17"/>
  <c r="H107" i="17"/>
  <c r="G107" i="17"/>
  <c r="F107" i="17"/>
  <c r="E107" i="17"/>
  <c r="D107" i="17"/>
  <c r="E105" i="17"/>
  <c r="E104" i="17"/>
  <c r="E103" i="17"/>
  <c r="E102" i="17"/>
  <c r="E101" i="17"/>
  <c r="E100" i="17"/>
  <c r="E99" i="17"/>
  <c r="E98" i="17"/>
  <c r="E97" i="17"/>
  <c r="E96" i="17"/>
  <c r="E95" i="17"/>
  <c r="E93" i="17" s="1"/>
  <c r="E94" i="17"/>
  <c r="J93" i="17"/>
  <c r="I93" i="17"/>
  <c r="H93" i="17"/>
  <c r="G93" i="17"/>
  <c r="F93" i="17"/>
  <c r="D93" i="17"/>
  <c r="E91" i="17"/>
  <c r="E90" i="17"/>
  <c r="E89" i="17"/>
  <c r="E88" i="17"/>
  <c r="E87" i="17"/>
  <c r="E86" i="17"/>
  <c r="J85" i="17"/>
  <c r="I85" i="17"/>
  <c r="H85" i="17"/>
  <c r="G85" i="17"/>
  <c r="F85" i="17"/>
  <c r="E85" i="17"/>
  <c r="D85" i="17"/>
  <c r="E83" i="17"/>
  <c r="E82" i="17"/>
  <c r="E81" i="17"/>
  <c r="E80" i="17" s="1"/>
  <c r="J80" i="17"/>
  <c r="I80" i="17"/>
  <c r="H80" i="17"/>
  <c r="G80" i="17"/>
  <c r="F80" i="17"/>
  <c r="D80" i="17"/>
  <c r="E78" i="17"/>
  <c r="E76" i="17" s="1"/>
  <c r="E77" i="17"/>
  <c r="J76" i="17"/>
  <c r="I76" i="17"/>
  <c r="H76" i="17"/>
  <c r="G76" i="17"/>
  <c r="F76" i="17"/>
  <c r="D76" i="17"/>
  <c r="E74" i="17"/>
  <c r="J73" i="17"/>
  <c r="I73" i="17"/>
  <c r="H73" i="17"/>
  <c r="G73" i="17"/>
  <c r="F73" i="17"/>
  <c r="E73" i="17"/>
  <c r="D73" i="17"/>
  <c r="E71" i="17"/>
  <c r="E70" i="17"/>
  <c r="E69" i="17"/>
  <c r="E68" i="17"/>
  <c r="E67" i="17" s="1"/>
  <c r="J67" i="17"/>
  <c r="I67" i="17"/>
  <c r="H67" i="17"/>
  <c r="G67" i="17"/>
  <c r="F67" i="17"/>
  <c r="D67" i="17"/>
  <c r="E65" i="17"/>
  <c r="E63" i="17" s="1"/>
  <c r="E64" i="17"/>
  <c r="J63" i="17"/>
  <c r="I63" i="17"/>
  <c r="H63" i="17"/>
  <c r="G63" i="17"/>
  <c r="F63" i="17"/>
  <c r="D63" i="17"/>
  <c r="E59" i="17"/>
  <c r="E58" i="17"/>
  <c r="E57" i="17"/>
  <c r="E56" i="17"/>
  <c r="E55" i="17" s="1"/>
  <c r="J55" i="17"/>
  <c r="I55" i="17"/>
  <c r="H55" i="17"/>
  <c r="G55" i="17"/>
  <c r="F55" i="17"/>
  <c r="D55" i="17"/>
  <c r="E53" i="17"/>
  <c r="E52" i="17"/>
  <c r="E51" i="17"/>
  <c r="E50" i="17"/>
  <c r="E49" i="17"/>
  <c r="E48" i="17" s="1"/>
  <c r="J48" i="17"/>
  <c r="I48" i="17"/>
  <c r="H48" i="17"/>
  <c r="G48" i="17"/>
  <c r="F48" i="17"/>
  <c r="D48" i="17"/>
  <c r="E46" i="17"/>
  <c r="E45" i="17" s="1"/>
  <c r="J45" i="17"/>
  <c r="I45" i="17"/>
  <c r="H45" i="17"/>
  <c r="G45" i="17"/>
  <c r="F45" i="17"/>
  <c r="D45" i="17"/>
  <c r="E43" i="17"/>
  <c r="E42" i="17" s="1"/>
  <c r="J42" i="17"/>
  <c r="I42" i="17"/>
  <c r="H42" i="17"/>
  <c r="G42" i="17"/>
  <c r="F42" i="17"/>
  <c r="D42" i="17"/>
  <c r="E40" i="17"/>
  <c r="E36" i="17" s="1"/>
  <c r="E39" i="17"/>
  <c r="E38" i="17"/>
  <c r="E37" i="17"/>
  <c r="J36" i="17"/>
  <c r="I36" i="17"/>
  <c r="H36" i="17"/>
  <c r="G36" i="17"/>
  <c r="F36" i="17"/>
  <c r="D36" i="17"/>
  <c r="E34" i="17"/>
  <c r="J33" i="17"/>
  <c r="I33" i="17"/>
  <c r="H33" i="17"/>
  <c r="G33" i="17"/>
  <c r="F33" i="17"/>
  <c r="E33" i="17"/>
  <c r="D33" i="17"/>
  <c r="E31" i="17"/>
  <c r="E30" i="17"/>
  <c r="E29" i="17" s="1"/>
  <c r="J29" i="17"/>
  <c r="I29" i="17"/>
  <c r="H29" i="17"/>
  <c r="G29" i="17"/>
  <c r="F29" i="17"/>
  <c r="D29" i="17"/>
  <c r="E27" i="17"/>
  <c r="E26" i="17"/>
  <c r="E25" i="17"/>
  <c r="E24" i="17"/>
  <c r="E23" i="17"/>
  <c r="E22" i="17"/>
  <c r="E21" i="17"/>
  <c r="E20" i="17"/>
  <c r="E19" i="17"/>
  <c r="E18" i="17" s="1"/>
  <c r="J18" i="17"/>
  <c r="I18" i="17"/>
  <c r="H18" i="17"/>
  <c r="G18" i="17"/>
  <c r="F18" i="17"/>
  <c r="D18" i="17"/>
  <c r="H163" i="12" l="1"/>
  <c r="H158" i="12"/>
  <c r="F35" i="12"/>
  <c r="H196" i="12"/>
  <c r="H195" i="12"/>
  <c r="F140" i="12"/>
  <c r="H192" i="12"/>
  <c r="F146" i="12"/>
  <c r="F130" i="12"/>
  <c r="H183" i="12"/>
  <c r="H154" i="12"/>
  <c r="H150" i="12"/>
  <c r="G108" i="12"/>
  <c r="F107" i="12"/>
  <c r="H106" i="12"/>
  <c r="H208" i="12"/>
  <c r="F102" i="12"/>
  <c r="H101" i="12"/>
  <c r="F205" i="12"/>
  <c r="H178" i="12"/>
  <c r="H176" i="12"/>
  <c r="F204" i="12"/>
  <c r="H82" i="12"/>
  <c r="F82" i="12"/>
  <c r="F66" i="12"/>
  <c r="F59" i="12"/>
  <c r="F201" i="12"/>
  <c r="H78" i="12"/>
  <c r="H74" i="12"/>
  <c r="H70" i="12"/>
  <c r="H168" i="12"/>
  <c r="H51" i="12"/>
  <c r="H50" i="12"/>
  <c r="H45" i="12"/>
  <c r="H55" i="12"/>
  <c r="H146" i="12"/>
  <c r="D21" i="10"/>
  <c r="D22" i="10"/>
  <c r="D23" i="10"/>
  <c r="D24" i="10"/>
  <c r="E32" i="15"/>
  <c r="E44" i="15"/>
  <c r="E26" i="15"/>
  <c r="E20" i="13" l="1"/>
  <c r="E19" i="13"/>
  <c r="E18" i="13"/>
  <c r="E16" i="13" s="1"/>
  <c r="G136" i="12"/>
  <c r="H136" i="12"/>
  <c r="I136" i="12"/>
  <c r="J136" i="12"/>
  <c r="E142" i="12"/>
  <c r="F228" i="12"/>
  <c r="E228" i="12"/>
  <c r="E227" i="12" s="1"/>
  <c r="E226" i="12" s="1"/>
  <c r="J227" i="12"/>
  <c r="J226" i="12" s="1"/>
  <c r="I227" i="12"/>
  <c r="H227" i="12"/>
  <c r="G227" i="12"/>
  <c r="G226" i="12" s="1"/>
  <c r="F227" i="12"/>
  <c r="F226" i="12" s="1"/>
  <c r="I226" i="12"/>
  <c r="H226" i="12"/>
  <c r="D226" i="12"/>
  <c r="E224" i="12"/>
  <c r="E223" i="12" s="1"/>
  <c r="E219" i="12" s="1"/>
  <c r="J223" i="12"/>
  <c r="I223" i="12"/>
  <c r="H223" i="12"/>
  <c r="G223" i="12"/>
  <c r="F223" i="12"/>
  <c r="D223" i="12"/>
  <c r="D219" i="12" s="1"/>
  <c r="E221" i="12"/>
  <c r="E220" i="12" s="1"/>
  <c r="J220" i="12"/>
  <c r="I220" i="12"/>
  <c r="H220" i="12"/>
  <c r="G220" i="12"/>
  <c r="F220" i="12"/>
  <c r="J219" i="12"/>
  <c r="G219" i="12"/>
  <c r="F219" i="12"/>
  <c r="E217" i="12"/>
  <c r="E216" i="12" s="1"/>
  <c r="J216" i="12"/>
  <c r="I216" i="12"/>
  <c r="H216" i="12"/>
  <c r="G216" i="12"/>
  <c r="F216" i="12"/>
  <c r="E214" i="12"/>
  <c r="J213" i="12"/>
  <c r="I213" i="12"/>
  <c r="H213" i="12"/>
  <c r="G213" i="12"/>
  <c r="F213" i="12"/>
  <c r="E213" i="12"/>
  <c r="D213" i="12"/>
  <c r="D198" i="12" s="1"/>
  <c r="E211" i="12"/>
  <c r="J210" i="12"/>
  <c r="I210" i="12"/>
  <c r="H210" i="12"/>
  <c r="G210" i="12"/>
  <c r="F210" i="12"/>
  <c r="E210" i="12"/>
  <c r="E208" i="12"/>
  <c r="E207" i="12" s="1"/>
  <c r="J207" i="12"/>
  <c r="I207" i="12"/>
  <c r="H207" i="12"/>
  <c r="G207" i="12"/>
  <c r="F207" i="12"/>
  <c r="E205" i="12"/>
  <c r="E204" i="12"/>
  <c r="J203" i="12"/>
  <c r="I203" i="12"/>
  <c r="I198" i="12" s="1"/>
  <c r="H203" i="12"/>
  <c r="G203" i="12"/>
  <c r="F200" i="12"/>
  <c r="E201" i="12"/>
  <c r="E200" i="12" s="1"/>
  <c r="J200" i="12"/>
  <c r="I200" i="12"/>
  <c r="H200" i="12"/>
  <c r="H198" i="12" s="1"/>
  <c r="G200" i="12"/>
  <c r="G198" i="12" s="1"/>
  <c r="H194" i="12"/>
  <c r="E196" i="12"/>
  <c r="E195" i="12"/>
  <c r="J194" i="12"/>
  <c r="I194" i="12"/>
  <c r="G194" i="12"/>
  <c r="F194" i="12"/>
  <c r="D194" i="12"/>
  <c r="E192" i="12"/>
  <c r="E191" i="12" s="1"/>
  <c r="J191" i="12"/>
  <c r="I191" i="12"/>
  <c r="H191" i="12"/>
  <c r="G191" i="12"/>
  <c r="F191" i="12"/>
  <c r="D191" i="12"/>
  <c r="J187" i="12"/>
  <c r="I187" i="12"/>
  <c r="H187" i="12"/>
  <c r="G187" i="12"/>
  <c r="F187" i="12"/>
  <c r="E187" i="12"/>
  <c r="D187" i="12"/>
  <c r="E185" i="12"/>
  <c r="E183" i="12"/>
  <c r="E182" i="12" s="1"/>
  <c r="J182" i="12"/>
  <c r="I182" i="12"/>
  <c r="H182" i="12"/>
  <c r="G182" i="12"/>
  <c r="F182" i="12"/>
  <c r="D182" i="12"/>
  <c r="E180" i="12"/>
  <c r="E179" i="12"/>
  <c r="E178" i="12"/>
  <c r="E177" i="12"/>
  <c r="J176" i="12"/>
  <c r="E176" i="12" s="1"/>
  <c r="E175" i="12" s="1"/>
  <c r="G176" i="12"/>
  <c r="J175" i="12"/>
  <c r="I175" i="12"/>
  <c r="H175" i="12"/>
  <c r="G175" i="12"/>
  <c r="F175" i="12"/>
  <c r="D175" i="12"/>
  <c r="J170" i="12"/>
  <c r="I170" i="12"/>
  <c r="H170" i="12"/>
  <c r="G170" i="12"/>
  <c r="F170" i="12"/>
  <c r="E170" i="12"/>
  <c r="D170" i="12"/>
  <c r="E168" i="12"/>
  <c r="E167" i="12"/>
  <c r="J166" i="12"/>
  <c r="I166" i="12"/>
  <c r="H166" i="12"/>
  <c r="G166" i="12"/>
  <c r="G165" i="12" s="1"/>
  <c r="F166" i="12"/>
  <c r="D166" i="12"/>
  <c r="E163" i="12"/>
  <c r="E162" i="12"/>
  <c r="J161" i="12"/>
  <c r="J160" i="12" s="1"/>
  <c r="I161" i="12"/>
  <c r="I160" i="12" s="1"/>
  <c r="G161" i="12"/>
  <c r="G160" i="12" s="1"/>
  <c r="F161" i="12"/>
  <c r="F160" i="12" s="1"/>
  <c r="D160" i="12"/>
  <c r="E158" i="12"/>
  <c r="E157" i="12" s="1"/>
  <c r="J157" i="12"/>
  <c r="J156" i="12" s="1"/>
  <c r="I157" i="12"/>
  <c r="I156" i="12" s="1"/>
  <c r="G157" i="12"/>
  <c r="F157" i="12"/>
  <c r="D157" i="12"/>
  <c r="D156" i="12" s="1"/>
  <c r="G156" i="12"/>
  <c r="F156" i="12"/>
  <c r="E154" i="12"/>
  <c r="E153" i="12" s="1"/>
  <c r="J153" i="12"/>
  <c r="I153" i="12"/>
  <c r="I152" i="12" s="1"/>
  <c r="H153" i="12"/>
  <c r="H152" i="12" s="1"/>
  <c r="G153" i="12"/>
  <c r="F153" i="12"/>
  <c r="D153" i="12"/>
  <c r="D152" i="12" s="1"/>
  <c r="J152" i="12"/>
  <c r="G152" i="12"/>
  <c r="F152" i="12"/>
  <c r="E150" i="12"/>
  <c r="E149" i="12" s="1"/>
  <c r="J149" i="12"/>
  <c r="J148" i="12" s="1"/>
  <c r="I149" i="12"/>
  <c r="I148" i="12" s="1"/>
  <c r="G149" i="12"/>
  <c r="F149" i="12"/>
  <c r="D149" i="12"/>
  <c r="D148" i="12" s="1"/>
  <c r="G148" i="12"/>
  <c r="F148" i="12"/>
  <c r="E146" i="12"/>
  <c r="E145" i="12" s="1"/>
  <c r="E144" i="12" s="1"/>
  <c r="J145" i="12"/>
  <c r="J144" i="12" s="1"/>
  <c r="I145" i="12"/>
  <c r="I144" i="12" s="1"/>
  <c r="G145" i="12"/>
  <c r="F145" i="12"/>
  <c r="F144" i="12" s="1"/>
  <c r="D145" i="12"/>
  <c r="D144" i="12" s="1"/>
  <c r="G144" i="12"/>
  <c r="F141" i="12"/>
  <c r="E141" i="12"/>
  <c r="E140" i="12"/>
  <c r="E139" i="12"/>
  <c r="F138" i="12"/>
  <c r="F136" i="12" s="1"/>
  <c r="E138" i="12"/>
  <c r="E137" i="12"/>
  <c r="E136" i="12" s="1"/>
  <c r="D136" i="12"/>
  <c r="E134" i="12"/>
  <c r="E133" i="12"/>
  <c r="F132" i="12"/>
  <c r="E132" i="12" s="1"/>
  <c r="E131" i="12"/>
  <c r="E130" i="12"/>
  <c r="F129" i="12"/>
  <c r="E129" i="12" s="1"/>
  <c r="F128" i="12"/>
  <c r="E128" i="12"/>
  <c r="E127" i="12"/>
  <c r="F126" i="12"/>
  <c r="E126" i="12" s="1"/>
  <c r="E125" i="12"/>
  <c r="F124" i="12"/>
  <c r="F122" i="12" s="1"/>
  <c r="E123" i="12"/>
  <c r="J122" i="12"/>
  <c r="I122" i="12"/>
  <c r="H122" i="12"/>
  <c r="G122" i="12"/>
  <c r="D122" i="12"/>
  <c r="E120" i="12"/>
  <c r="E119" i="12"/>
  <c r="E118" i="12"/>
  <c r="J117" i="12"/>
  <c r="I117" i="12"/>
  <c r="H117" i="12"/>
  <c r="G117" i="12"/>
  <c r="F117" i="12"/>
  <c r="D117" i="12"/>
  <c r="E115" i="12"/>
  <c r="E114" i="12" s="1"/>
  <c r="J114" i="12"/>
  <c r="I114" i="12"/>
  <c r="H114" i="12"/>
  <c r="H113" i="12" s="1"/>
  <c r="G114" i="12"/>
  <c r="F114" i="12"/>
  <c r="D113" i="12"/>
  <c r="E111" i="12"/>
  <c r="J110" i="12"/>
  <c r="I110" i="12"/>
  <c r="H110" i="12"/>
  <c r="G110" i="12"/>
  <c r="F110" i="12"/>
  <c r="E110" i="12"/>
  <c r="E108" i="12"/>
  <c r="E107" i="12"/>
  <c r="E106" i="12"/>
  <c r="I105" i="12"/>
  <c r="D105" i="12"/>
  <c r="D104" i="12" s="1"/>
  <c r="J104" i="12"/>
  <c r="I102" i="12"/>
  <c r="I100" i="12" s="1"/>
  <c r="I99" i="12" s="1"/>
  <c r="E102" i="12"/>
  <c r="E101" i="12"/>
  <c r="G101" i="12"/>
  <c r="J100" i="12"/>
  <c r="H100" i="12"/>
  <c r="H99" i="12" s="1"/>
  <c r="G100" i="12"/>
  <c r="G99" i="12" s="1"/>
  <c r="D100" i="12"/>
  <c r="D99" i="12" s="1"/>
  <c r="J99" i="12"/>
  <c r="E97" i="12"/>
  <c r="E96" i="12" s="1"/>
  <c r="J96" i="12"/>
  <c r="I96" i="12"/>
  <c r="H96" i="12"/>
  <c r="G96" i="12"/>
  <c r="F96" i="12"/>
  <c r="E94" i="12"/>
  <c r="E93" i="12"/>
  <c r="E92" i="12" s="1"/>
  <c r="J92" i="12"/>
  <c r="I92" i="12"/>
  <c r="H92" i="12"/>
  <c r="G92" i="12"/>
  <c r="F92" i="12"/>
  <c r="E90" i="12"/>
  <c r="E89" i="12"/>
  <c r="E88" i="12" s="1"/>
  <c r="J88" i="12"/>
  <c r="I88" i="12"/>
  <c r="H88" i="12"/>
  <c r="G88" i="12"/>
  <c r="F88" i="12"/>
  <c r="E86" i="12"/>
  <c r="E85" i="12" s="1"/>
  <c r="J85" i="12"/>
  <c r="I85" i="12"/>
  <c r="H85" i="12"/>
  <c r="G85" i="12"/>
  <c r="F85" i="12"/>
  <c r="H84" i="12"/>
  <c r="G84" i="12"/>
  <c r="D84" i="12"/>
  <c r="J82" i="12"/>
  <c r="F81" i="12"/>
  <c r="F80" i="12" s="1"/>
  <c r="J81" i="12"/>
  <c r="J80" i="12" s="1"/>
  <c r="I81" i="12"/>
  <c r="H81" i="12"/>
  <c r="H80" i="12" s="1"/>
  <c r="G81" i="12"/>
  <c r="G80" i="12" s="1"/>
  <c r="D81" i="12"/>
  <c r="D80" i="12" s="1"/>
  <c r="I80" i="12"/>
  <c r="E78" i="12"/>
  <c r="E77" i="12" s="1"/>
  <c r="J77" i="12"/>
  <c r="J76" i="12" s="1"/>
  <c r="I77" i="12"/>
  <c r="I76" i="12" s="1"/>
  <c r="H77" i="12"/>
  <c r="H76" i="12" s="1"/>
  <c r="G77" i="12"/>
  <c r="G76" i="12" s="1"/>
  <c r="F77" i="12"/>
  <c r="F76" i="12" s="1"/>
  <c r="D77" i="12"/>
  <c r="D76" i="12" s="1"/>
  <c r="H73" i="12"/>
  <c r="H72" i="12" s="1"/>
  <c r="I73" i="12"/>
  <c r="I72" i="12" s="1"/>
  <c r="G73" i="12"/>
  <c r="G72" i="12" s="1"/>
  <c r="F73" i="12"/>
  <c r="F72" i="12" s="1"/>
  <c r="D73" i="12"/>
  <c r="D72" i="12" s="1"/>
  <c r="J72" i="12"/>
  <c r="E70" i="12"/>
  <c r="E69" i="12" s="1"/>
  <c r="J69" i="12"/>
  <c r="J68" i="12" s="1"/>
  <c r="I69" i="12"/>
  <c r="I68" i="12" s="1"/>
  <c r="G69" i="12"/>
  <c r="F69" i="12"/>
  <c r="F68" i="12" s="1"/>
  <c r="G68" i="12"/>
  <c r="D68" i="12"/>
  <c r="J65" i="12"/>
  <c r="I65" i="12"/>
  <c r="H65" i="12"/>
  <c r="G65" i="12"/>
  <c r="D65" i="12"/>
  <c r="D61" i="12" s="1"/>
  <c r="E63" i="12"/>
  <c r="E62" i="12" s="1"/>
  <c r="J62" i="12"/>
  <c r="J61" i="12" s="1"/>
  <c r="I62" i="12"/>
  <c r="H62" i="12"/>
  <c r="G62" i="12"/>
  <c r="F62" i="12"/>
  <c r="G61" i="12"/>
  <c r="F58" i="12"/>
  <c r="F57" i="12" s="1"/>
  <c r="J58" i="12"/>
  <c r="J57" i="12" s="1"/>
  <c r="I58" i="12"/>
  <c r="H58" i="12"/>
  <c r="H57" i="12" s="1"/>
  <c r="G58" i="12"/>
  <c r="G57" i="12" s="1"/>
  <c r="D58" i="12"/>
  <c r="D57" i="12" s="1"/>
  <c r="I57" i="12"/>
  <c r="E55" i="12"/>
  <c r="E54" i="12" s="1"/>
  <c r="J54" i="12"/>
  <c r="I54" i="12"/>
  <c r="I53" i="12" s="1"/>
  <c r="H54" i="12"/>
  <c r="H53" i="12" s="1"/>
  <c r="G54" i="12"/>
  <c r="G53" i="12" s="1"/>
  <c r="F54" i="12"/>
  <c r="D54" i="12"/>
  <c r="D53" i="12" s="1"/>
  <c r="J53" i="12"/>
  <c r="F53" i="12"/>
  <c r="H48" i="12"/>
  <c r="H47" i="12" s="1"/>
  <c r="E50" i="12"/>
  <c r="E49" i="12"/>
  <c r="J48" i="12"/>
  <c r="J47" i="12" s="1"/>
  <c r="I48" i="12"/>
  <c r="G48" i="12"/>
  <c r="G47" i="12" s="1"/>
  <c r="F48" i="12"/>
  <c r="F47" i="12" s="1"/>
  <c r="D48" i="12"/>
  <c r="I47" i="12"/>
  <c r="D47" i="12"/>
  <c r="E45" i="12"/>
  <c r="E44" i="12" s="1"/>
  <c r="J44" i="12"/>
  <c r="J43" i="12" s="1"/>
  <c r="I44" i="12"/>
  <c r="I43" i="12" s="1"/>
  <c r="H44" i="12"/>
  <c r="H43" i="12" s="1"/>
  <c r="G44" i="12"/>
  <c r="G43" i="12" s="1"/>
  <c r="F44" i="12"/>
  <c r="F43" i="12" s="1"/>
  <c r="D44" i="12"/>
  <c r="D43" i="12" s="1"/>
  <c r="E41" i="12"/>
  <c r="E40" i="12" s="1"/>
  <c r="J40" i="12"/>
  <c r="I40" i="12"/>
  <c r="H40" i="12"/>
  <c r="G40" i="12"/>
  <c r="F40" i="12"/>
  <c r="E38" i="12"/>
  <c r="E37" i="12"/>
  <c r="F36" i="12"/>
  <c r="E36" i="12" s="1"/>
  <c r="E35" i="12"/>
  <c r="J34" i="12"/>
  <c r="I34" i="12"/>
  <c r="H34" i="12"/>
  <c r="G34" i="12"/>
  <c r="F34" i="12"/>
  <c r="D34" i="12"/>
  <c r="E31" i="12"/>
  <c r="J30" i="12"/>
  <c r="I30" i="12"/>
  <c r="H30" i="12"/>
  <c r="G30" i="12"/>
  <c r="F30" i="12"/>
  <c r="E30" i="12"/>
  <c r="D30" i="12"/>
  <c r="E28" i="12"/>
  <c r="H27" i="12"/>
  <c r="E27" i="12" s="1"/>
  <c r="E26" i="12"/>
  <c r="J25" i="12"/>
  <c r="I25" i="12"/>
  <c r="G25" i="12"/>
  <c r="F25" i="12"/>
  <c r="D25" i="12"/>
  <c r="J22" i="12"/>
  <c r="I22" i="12"/>
  <c r="H22" i="12"/>
  <c r="G22" i="12"/>
  <c r="F22" i="12"/>
  <c r="D22" i="12"/>
  <c r="E20" i="12"/>
  <c r="E19" i="12"/>
  <c r="E18" i="12"/>
  <c r="J17" i="12"/>
  <c r="I17" i="12"/>
  <c r="H17" i="12"/>
  <c r="G17" i="12"/>
  <c r="E17" i="12" s="1"/>
  <c r="F17" i="12"/>
  <c r="D17" i="12"/>
  <c r="E47" i="12" l="1"/>
  <c r="H69" i="12"/>
  <c r="H68" i="12" s="1"/>
  <c r="E82" i="12"/>
  <c r="E81" i="12" s="1"/>
  <c r="I84" i="12"/>
  <c r="F105" i="12"/>
  <c r="F104" i="12" s="1"/>
  <c r="J113" i="12"/>
  <c r="H149" i="12"/>
  <c r="H148" i="12" s="1"/>
  <c r="E148" i="12" s="1"/>
  <c r="H157" i="12"/>
  <c r="H156" i="12" s="1"/>
  <c r="E156" i="12" s="1"/>
  <c r="E166" i="12"/>
  <c r="F165" i="12"/>
  <c r="J165" i="12"/>
  <c r="E203" i="12"/>
  <c r="E198" i="12" s="1"/>
  <c r="I219" i="12"/>
  <c r="I113" i="12"/>
  <c r="F16" i="12"/>
  <c r="J16" i="12"/>
  <c r="E43" i="12"/>
  <c r="E59" i="12"/>
  <c r="E58" i="12" s="1"/>
  <c r="I61" i="12"/>
  <c r="E74" i="12"/>
  <c r="E73" i="12" s="1"/>
  <c r="F84" i="12"/>
  <c r="J84" i="12"/>
  <c r="G105" i="12"/>
  <c r="G104" i="12" s="1"/>
  <c r="E124" i="12"/>
  <c r="E122" i="12" s="1"/>
  <c r="D165" i="12"/>
  <c r="I165" i="12"/>
  <c r="F203" i="12"/>
  <c r="F198" i="12" s="1"/>
  <c r="H25" i="12"/>
  <c r="H16" i="12" s="1"/>
  <c r="E51" i="12"/>
  <c r="E48" i="12" s="1"/>
  <c r="D16" i="12"/>
  <c r="E34" i="12"/>
  <c r="I104" i="12"/>
  <c r="E161" i="12"/>
  <c r="J198" i="12"/>
  <c r="H219" i="12"/>
  <c r="G113" i="12"/>
  <c r="E194" i="12"/>
  <c r="E57" i="12"/>
  <c r="D14" i="12"/>
  <c r="E105" i="12"/>
  <c r="E25" i="12"/>
  <c r="E53" i="12"/>
  <c r="E80" i="12"/>
  <c r="E117" i="12"/>
  <c r="E72" i="12"/>
  <c r="E100" i="12"/>
  <c r="I16" i="12"/>
  <c r="I14" i="12" s="1"/>
  <c r="E84" i="12"/>
  <c r="F113" i="12"/>
  <c r="E152" i="12"/>
  <c r="H165" i="12"/>
  <c r="E165" i="12"/>
  <c r="F65" i="12"/>
  <c r="F61" i="12" s="1"/>
  <c r="E66" i="12"/>
  <c r="E65" i="12" s="1"/>
  <c r="E22" i="12"/>
  <c r="G16" i="12"/>
  <c r="E68" i="12"/>
  <c r="J14" i="12"/>
  <c r="H61" i="12"/>
  <c r="E76" i="12"/>
  <c r="H105" i="12"/>
  <c r="H104" i="12" s="1"/>
  <c r="F100" i="12"/>
  <c r="F99" i="12" s="1"/>
  <c r="E99" i="12" s="1"/>
  <c r="H145" i="12"/>
  <c r="H144" i="12" s="1"/>
  <c r="H161" i="12"/>
  <c r="H160" i="12" s="1"/>
  <c r="E160" i="12" s="1"/>
  <c r="G14" i="12" l="1"/>
  <c r="E104" i="12"/>
  <c r="E61" i="12"/>
  <c r="H14" i="12"/>
  <c r="E113" i="12"/>
  <c r="E16" i="12"/>
  <c r="F14" i="12"/>
  <c r="E14" i="12" l="1"/>
  <c r="E42" i="15" l="1"/>
  <c r="E40" i="15" s="1"/>
  <c r="E38" i="15" s="1"/>
  <c r="E30" i="15" l="1"/>
  <c r="E24" i="15" l="1"/>
  <c r="E22" i="15" s="1"/>
  <c r="E20" i="15" s="1"/>
  <c r="E18" i="15" l="1"/>
  <c r="E16" i="15" s="1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I19" i="10"/>
  <c r="H19" i="10"/>
  <c r="G19" i="10"/>
  <c r="F19" i="10"/>
  <c r="E19" i="10"/>
  <c r="C19" i="10"/>
  <c r="D19" i="10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90" i="3" l="1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D8" i="4" l="1"/>
  <c r="G8" i="3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<sst xmlns="http://schemas.openxmlformats.org/spreadsheetml/2006/main" count="911" uniqueCount="270">
  <si>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</si>
  <si>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</si>
  <si>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</si>
  <si>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</si>
  <si>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</si>
  <si>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</si>
  <si>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</si>
  <si>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</si>
  <si>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</si>
  <si>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</si>
  <si>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</si>
  <si>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</si>
  <si>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</si>
  <si>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</si>
  <si>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</si>
  <si>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</si>
  <si>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</si>
  <si>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</si>
  <si>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</si>
  <si>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</si>
  <si>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</si>
  <si>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</si>
  <si>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</si>
  <si>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</si>
  <si>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</si>
  <si>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</si>
  <si>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</si>
  <si>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</si>
  <si>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</si>
  <si>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</si>
  <si>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</si>
  <si>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</si>
  <si>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</si>
  <si>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</si>
  <si>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</si>
  <si>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</si>
  <si>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</si>
  <si>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</si>
  <si>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</si>
  <si>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</si>
  <si>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</si>
  <si>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</si>
  <si>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</si>
  <si>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</si>
  <si>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</si>
  <si>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</si>
  <si>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</si>
  <si>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</si>
  <si>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</si>
  <si>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</si>
  <si>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</si>
  <si>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</si>
  <si>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</si>
  <si>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</si>
  <si>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</si>
  <si>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</si>
  <si>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</si>
  <si>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</si>
  <si>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</si>
  <si>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</si>
  <si>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</si>
  <si>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</si>
  <si>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</si>
  <si>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</si>
  <si>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</si>
  <si>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</si>
  <si>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</si>
  <si>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</si>
  <si>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</si>
  <si>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</si>
  <si>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</si>
  <si>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</si>
  <si>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</si>
  <si>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</si>
  <si>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</si>
  <si>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</si>
  <si>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</si>
  <si>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</si>
  <si>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</si>
  <si>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</si>
  <si>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</si>
  <si>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</si>
  <si>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</si>
  <si>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</si>
  <si>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</si>
  <si>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</si>
  <si>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</si>
  <si>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</si>
  <si>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</si>
  <si>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</si>
  <si>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</si>
  <si>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</si>
  <si>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</si>
  <si>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</si>
  <si>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</si>
  <si>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</si>
  <si>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</si>
  <si>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</si>
  <si>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</si>
  <si>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</si>
  <si>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</si>
  <si>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</si>
  <si>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</si>
  <si>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</si>
  <si>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</si>
  <si>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</si>
  <si>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</si>
  <si>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</si>
  <si>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</si>
  <si>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</si>
  <si>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</si>
  <si>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</si>
  <si>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</si>
  <si>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</si>
  <si>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</si>
  <si>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</si>
  <si>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</si>
  <si>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</si>
  <si>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</si>
  <si>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</si>
  <si>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</si>
  <si>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</si>
  <si>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</si>
  <si>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</si>
  <si>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</si>
  <si>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</si>
  <si>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</si>
  <si>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</si>
  <si>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</si>
  <si>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</si>
  <si>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</si>
  <si>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</si>
  <si>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</si>
  <si>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</si>
  <si>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</si>
  <si>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</si>
  <si>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</si>
  <si>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</si>
  <si>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</si>
  <si>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</si>
  <si>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</si>
  <si>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</si>
  <si>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</si>
  <si>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</si>
  <si>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</si>
  <si>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</si>
  <si>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</si>
  <si>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</si>
  <si>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</si>
  <si>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</si>
  <si>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</si>
  <si>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</si>
  <si>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</si>
  <si>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</si>
  <si>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</si>
  <si>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</si>
  <si>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</si>
  <si>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</si>
  <si>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</si>
  <si>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</si>
  <si>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</si>
  <si>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</si>
  <si>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</si>
  <si>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</si>
  <si>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</si>
  <si>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</si>
  <si>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</si>
  <si>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</si>
  <si>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</si>
  <si>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</si>
  <si>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</si>
  <si>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</si>
  <si>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</si>
  <si>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</si>
  <si>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</si>
  <si>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</si>
  <si>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</si>
  <si>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</si>
  <si>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</si>
  <si>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</si>
  <si>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</si>
  <si>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</si>
  <si>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</si>
  <si>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</si>
  <si>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</si>
  <si>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</si>
  <si>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</si>
  <si>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</si>
  <si>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</si>
  <si>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</si>
  <si>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</si>
  <si>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</si>
  <si>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</si>
  <si>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</si>
  <si>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</si>
  <si>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</si>
  <si>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</si>
  <si>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</si>
  <si>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</si>
  <si>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</si>
  <si>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</si>
  <si>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</si>
  <si>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</si>
  <si>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</si>
  <si>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</si>
  <si>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</si>
  <si>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</si>
  <si>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Pozostałe działania związane z gospodarką odpadami</t>
  </si>
  <si>
    <t>Staże i specjalizacje medyczne</t>
  </si>
  <si>
    <t>Działalność dyspozytorni medycznych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</si>
  <si>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</si>
  <si>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</si>
  <si>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</si>
  <si>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</si>
  <si>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</si>
  <si>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</si>
  <si>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</si>
  <si>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</si>
  <si>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</si>
  <si>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</si>
  <si>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</si>
  <si>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</si>
  <si>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</si>
  <si>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</si>
  <si>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</si>
  <si>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</si>
  <si>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</si>
  <si>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</si>
  <si>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</si>
  <si>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</si>
  <si>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</si>
  <si>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</si>
  <si>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</si>
  <si>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Nazwa Programów Operacyjnych</t>
  </si>
  <si>
    <t>Dysponent</t>
  </si>
  <si>
    <t>w tys. zł</t>
  </si>
  <si>
    <t>(w podziale na dysponentów)</t>
  </si>
  <si>
    <t>(w podziale na poszczególnych dysponentów oraz działy, rozdziały i paragrafy)</t>
  </si>
  <si>
    <t>Paragraf</t>
  </si>
  <si>
    <t>Wyszczególnienie</t>
  </si>
  <si>
    <t>OGÓŁEM</t>
  </si>
  <si>
    <t>1. Komórki organizacyjne ZUW</t>
  </si>
  <si>
    <t>Fundusze Europejskie dla Rozwoju Społecznego 2021-2027 (FERS)</t>
  </si>
  <si>
    <t>1.1 Biuro Organizacji i Kadr ZUW</t>
  </si>
  <si>
    <t>Składki na ubezpieczenia społeczne (15PF.2027.FERS)</t>
  </si>
  <si>
    <t>Składki na Fundusz Pracy oraz Fundusz Solidarnościowy (15PF.2027.FERS)</t>
  </si>
  <si>
    <t>1.1.1.</t>
  </si>
  <si>
    <t>Załącznik Nr 1c do</t>
  </si>
  <si>
    <t>Załącznik Nr 1d do</t>
  </si>
  <si>
    <t>Dochody i wydatki budżetu Wojewody Zachodniopomorskiego na rok 2024</t>
  </si>
  <si>
    <t>Program Operacyjny Zrównoważony rozwój sektora rybołówstwa i nadbrzeżnych obszarów rybackich 2007-2013, Program Operacyjny Rybactwo i Morze 2014-2020 oraz Program Fundusze Europejskie dla Rybactwa</t>
  </si>
  <si>
    <t>Usuwanie skutków klęsk zywiołowych</t>
  </si>
  <si>
    <t>Ochrona powietrza atmosferycznego i klimatu</t>
  </si>
  <si>
    <t>Składki na ubezpieczenia zdrowotne oraz świadczenia dla osób nieobjętych obowiązkiem ubezpieczenia zdrowotnego</t>
  </si>
  <si>
    <t>Usuwanie skutków klęsk  żywiołowych</t>
  </si>
  <si>
    <t>Wydatki budżetu środków europejskich Wojewody Zachodniopomorskiego na rok 2024</t>
  </si>
  <si>
    <t>Wydział Zdrowia i Polityki Społecznej</t>
  </si>
  <si>
    <t xml:space="preserve">Wydatki budżetu środków europejskich w części 85/32 - województwo zachodniopomorskie na rok 2024                                    </t>
  </si>
  <si>
    <t xml:space="preserve">1.2.1. </t>
  </si>
  <si>
    <t>1.2. Wydział Zdrowia i Polityki Społecznej</t>
  </si>
  <si>
    <t>Wynagrodzenia osobowe członków korpusu służby cywilnej (15PF.2027.FERS)</t>
  </si>
  <si>
    <t>Dodatkowe wynagrodzenie roczne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</si>
  <si>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</si>
  <si>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</si>
  <si>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</si>
  <si>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 (15PF.2027.FERS)</t>
  </si>
  <si>
    <t>Fundusze Europejskie dla Rozwoju Społecznego 2021-2027  (15PF.2027.FERS)</t>
  </si>
  <si>
    <t>według ustawy budżetowej na 2024 rok</t>
  </si>
  <si>
    <t>zarządzenia Nr 59  /2024</t>
  </si>
  <si>
    <t>z dnia 21.02.2024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</si>
</sst>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i/>
      <sz val="6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sz val="6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mo"/>
      <charset val="238"/>
    </font>
    <font>
      <b/>
      <sz val="10"/>
      <name val="Arimo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8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" fillId="0" borderId="11" xfId="1" applyFont="1" applyAlignment="1">
      <alignment horizontal="left"/>
    </xf>
    <xf numFmtId="0" fontId="1" fillId="0" borderId="11" xfId="1" applyFont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18" fillId="0" borderId="11" xfId="1" applyFont="1" applyAlignment="1">
      <alignment horizontal="center"/>
    </xf>
    <xf numFmtId="3" fontId="1" fillId="0" borderId="26" xfId="1" applyNumberFormat="1" applyFont="1" applyBorder="1" applyAlignment="1">
      <alignment horizontal="center" vertical="center"/>
    </xf>
    <xf numFmtId="0" fontId="21" fillId="0" borderId="27" xfId="1" applyFont="1" applyBorder="1" applyAlignment="1">
      <alignment horizontal="center"/>
    </xf>
    <xf numFmtId="3" fontId="21" fillId="0" borderId="27" xfId="1" applyNumberFormat="1" applyFont="1" applyBorder="1" applyAlignment="1">
      <alignment horizontal="center"/>
    </xf>
    <xf numFmtId="0" fontId="18" fillId="0" borderId="28" xfId="1" applyFont="1" applyBorder="1" applyAlignment="1">
      <alignment horizontal="left"/>
    </xf>
    <xf numFmtId="0" fontId="18" fillId="0" borderId="28" xfId="1" applyFont="1" applyBorder="1"/>
    <xf numFmtId="3" fontId="18" fillId="0" borderId="28" xfId="1" applyNumberFormat="1" applyFont="1" applyBorder="1"/>
    <xf numFmtId="0" fontId="18" fillId="0" borderId="23" xfId="1" applyFont="1" applyBorder="1" applyAlignment="1">
      <alignment horizontal="left"/>
    </xf>
    <xf numFmtId="0" fontId="18" fillId="0" borderId="29" xfId="1" applyFont="1" applyBorder="1"/>
    <xf numFmtId="3" fontId="18" fillId="0" borderId="29" xfId="1" applyNumberFormat="1" applyFont="1" applyBorder="1"/>
    <xf numFmtId="3" fontId="18" fillId="0" borderId="23" xfId="1" applyNumberFormat="1" applyFont="1" applyBorder="1"/>
    <xf numFmtId="0" fontId="22" fillId="0" borderId="30" xfId="1" quotePrefix="1" applyFont="1" applyBorder="1" applyAlignment="1">
      <alignment horizontal="center"/>
    </xf>
    <xf numFmtId="0" fontId="22" fillId="0" borderId="30" xfId="1" applyFont="1" applyBorder="1"/>
    <xf numFmtId="3" fontId="23" fillId="0" borderId="30" xfId="1" applyNumberFormat="1" applyFont="1" applyBorder="1"/>
    <xf numFmtId="3" fontId="22" fillId="0" borderId="30" xfId="1" applyNumberFormat="1" applyFont="1" applyBorder="1"/>
    <xf numFmtId="0" fontId="1" fillId="0" borderId="30" xfId="1" quotePrefix="1" applyFont="1" applyBorder="1" applyAlignment="1">
      <alignment horizontal="center"/>
    </xf>
    <xf numFmtId="0" fontId="1" fillId="0" borderId="30" xfId="1" applyFont="1" applyBorder="1"/>
    <xf numFmtId="3" fontId="6" fillId="0" borderId="30" xfId="1" applyNumberFormat="1" applyFont="1" applyBorder="1"/>
    <xf numFmtId="3" fontId="1" fillId="0" borderId="30" xfId="1" applyNumberFormat="1" applyFont="1" applyBorder="1"/>
    <xf numFmtId="0" fontId="22" fillId="0" borderId="30" xfId="1" applyFont="1" applyBorder="1" applyAlignment="1">
      <alignment horizontal="center"/>
    </xf>
    <xf numFmtId="0" fontId="24" fillId="0" borderId="30" xfId="1" applyFont="1" applyBorder="1"/>
    <xf numFmtId="0" fontId="1" fillId="0" borderId="30" xfId="1" applyFont="1" applyBorder="1" applyAlignment="1">
      <alignment horizontal="center"/>
    </xf>
    <xf numFmtId="3" fontId="22" fillId="0" borderId="23" xfId="1" applyNumberFormat="1" applyFont="1" applyBorder="1"/>
    <xf numFmtId="0" fontId="24" fillId="0" borderId="32" xfId="1" applyFont="1" applyBorder="1" applyAlignment="1">
      <alignment horizontal="center"/>
    </xf>
    <xf numFmtId="0" fontId="22" fillId="0" borderId="32" xfId="1" applyFont="1" applyBorder="1" applyAlignment="1">
      <alignment wrapText="1"/>
    </xf>
    <xf numFmtId="3" fontId="6" fillId="0" borderId="32" xfId="1" applyNumberFormat="1" applyFont="1" applyBorder="1"/>
    <xf numFmtId="3" fontId="23" fillId="0" borderId="32" xfId="1" applyNumberFormat="1" applyFont="1" applyBorder="1"/>
    <xf numFmtId="3" fontId="1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22" fillId="0" borderId="11" xfId="5" applyFont="1"/>
    <xf numFmtId="0" fontId="1" fillId="0" borderId="11" xfId="5" applyAlignment="1">
      <alignment horizontal="right"/>
    </xf>
    <xf numFmtId="0" fontId="22" fillId="0" borderId="11" xfId="5" applyFont="1" applyAlignment="1">
      <alignment horizontal="right"/>
    </xf>
    <xf numFmtId="0" fontId="25" fillId="0" borderId="11" xfId="5" applyFont="1"/>
    <xf numFmtId="0" fontId="26" fillId="0" borderId="11" xfId="5" applyFont="1" applyAlignment="1">
      <alignment horizontal="center"/>
    </xf>
    <xf numFmtId="0" fontId="26" fillId="0" borderId="11" xfId="5" applyFont="1" applyAlignment="1">
      <alignment horizontal="center" shrinkToFit="1"/>
    </xf>
    <xf numFmtId="0" fontId="22" fillId="0" borderId="33" xfId="5" applyFont="1" applyBorder="1"/>
    <xf numFmtId="0" fontId="22" fillId="0" borderId="19" xfId="5" applyFont="1" applyBorder="1"/>
    <xf numFmtId="0" fontId="22" fillId="0" borderId="35" xfId="5" applyFont="1" applyBorder="1"/>
    <xf numFmtId="0" fontId="22" fillId="0" borderId="24" xfId="5" applyFont="1" applyBorder="1" applyAlignment="1">
      <alignment horizontal="center"/>
    </xf>
    <xf numFmtId="0" fontId="22" fillId="0" borderId="23" xfId="5" applyFont="1" applyBorder="1" applyAlignment="1">
      <alignment horizontal="center"/>
    </xf>
    <xf numFmtId="0" fontId="22" fillId="0" borderId="36" xfId="5" applyFont="1" applyBorder="1" applyAlignment="1">
      <alignment horizontal="center"/>
    </xf>
    <xf numFmtId="0" fontId="22" fillId="0" borderId="24" xfId="5" applyFont="1" applyBorder="1"/>
    <xf numFmtId="0" fontId="22" fillId="0" borderId="23" xfId="5" applyFont="1" applyBorder="1"/>
    <xf numFmtId="0" fontId="22" fillId="0" borderId="37" xfId="5" applyFont="1" applyBorder="1"/>
    <xf numFmtId="0" fontId="27" fillId="0" borderId="33" xfId="5" applyFont="1" applyBorder="1" applyAlignment="1">
      <alignment horizontal="center"/>
    </xf>
    <xf numFmtId="0" fontId="27" fillId="0" borderId="19" xfId="5" applyFont="1" applyBorder="1" applyAlignment="1">
      <alignment horizontal="center"/>
    </xf>
    <xf numFmtId="0" fontId="28" fillId="0" borderId="20" xfId="5" applyFont="1" applyBorder="1"/>
    <xf numFmtId="0" fontId="28" fillId="0" borderId="21" xfId="5" applyFont="1" applyBorder="1"/>
    <xf numFmtId="0" fontId="28" fillId="0" borderId="27" xfId="5" applyFont="1" applyBorder="1"/>
    <xf numFmtId="0" fontId="30" fillId="0" borderId="22" xfId="5" applyFont="1" applyBorder="1"/>
    <xf numFmtId="3" fontId="29" fillId="0" borderId="27" xfId="5" applyNumberFormat="1" applyFont="1" applyBorder="1" applyAlignment="1">
      <alignment vertical="top"/>
    </xf>
    <xf numFmtId="0" fontId="28" fillId="0" borderId="27" xfId="5" applyFont="1" applyBorder="1" applyAlignment="1">
      <alignment vertical="top"/>
    </xf>
    <xf numFmtId="3" fontId="31" fillId="0" borderId="27" xfId="5" applyNumberFormat="1" applyFont="1" applyBorder="1" applyAlignment="1">
      <alignment vertical="top"/>
    </xf>
    <xf numFmtId="0" fontId="25" fillId="0" borderId="27" xfId="5" applyFont="1" applyBorder="1" applyAlignment="1">
      <alignment vertical="top"/>
    </xf>
    <xf numFmtId="3" fontId="25" fillId="0" borderId="27" xfId="5" applyNumberFormat="1" applyFont="1" applyBorder="1" applyAlignment="1">
      <alignment vertical="top"/>
    </xf>
    <xf numFmtId="0" fontId="23" fillId="0" borderId="20" xfId="5" applyFont="1" applyBorder="1"/>
    <xf numFmtId="0" fontId="23" fillId="0" borderId="21" xfId="5" applyFont="1" applyBorder="1" applyAlignment="1">
      <alignment horizontal="left"/>
    </xf>
    <xf numFmtId="3" fontId="23" fillId="0" borderId="27" xfId="5" applyNumberFormat="1" applyFont="1" applyBorder="1" applyAlignment="1">
      <alignment vertical="top"/>
    </xf>
    <xf numFmtId="0" fontId="23" fillId="0" borderId="27" xfId="5" quotePrefix="1" applyFont="1" applyBorder="1" applyAlignment="1">
      <alignment horizontal="center"/>
    </xf>
    <xf numFmtId="0" fontId="23" fillId="0" borderId="27" xfId="5" applyFont="1" applyBorder="1" applyAlignment="1">
      <alignment horizontal="center"/>
    </xf>
    <xf numFmtId="0" fontId="23" fillId="0" borderId="27" xfId="5" applyFont="1" applyBorder="1"/>
    <xf numFmtId="0" fontId="22" fillId="0" borderId="23" xfId="5" applyFont="1" applyBorder="1" applyAlignment="1">
      <alignment horizontal="center" vertical="top"/>
    </xf>
    <xf numFmtId="0" fontId="22" fillId="0" borderId="23" xfId="5" applyFont="1" applyBorder="1" applyAlignment="1">
      <alignment horizontal="justify" wrapText="1"/>
    </xf>
    <xf numFmtId="3" fontId="22" fillId="0" borderId="23" xfId="5" applyNumberFormat="1" applyFont="1" applyBorder="1" applyAlignment="1">
      <alignment vertical="top"/>
    </xf>
    <xf numFmtId="0" fontId="23" fillId="0" borderId="26" xfId="5" quotePrefix="1" applyFont="1" applyBorder="1" applyAlignment="1">
      <alignment horizontal="center"/>
    </xf>
    <xf numFmtId="0" fontId="23" fillId="0" borderId="26" xfId="5" applyFont="1" applyBorder="1" applyAlignment="1">
      <alignment horizontal="center"/>
    </xf>
    <xf numFmtId="0" fontId="23" fillId="0" borderId="26" xfId="5" applyFont="1" applyBorder="1"/>
    <xf numFmtId="3" fontId="23" fillId="0" borderId="26" xfId="5" applyNumberFormat="1" applyFont="1" applyBorder="1" applyAlignment="1">
      <alignment vertical="top"/>
    </xf>
    <xf numFmtId="0" fontId="22" fillId="0" borderId="11" xfId="5" applyFont="1" applyAlignment="1">
      <alignment horizontal="left" vertical="top" wrapText="1"/>
    </xf>
    <xf numFmtId="3" fontId="22" fillId="0" borderId="19" xfId="5" applyNumberFormat="1" applyFont="1" applyBorder="1" applyAlignment="1">
      <alignment vertical="top"/>
    </xf>
    <xf numFmtId="3" fontId="22" fillId="0" borderId="11" xfId="5" applyNumberFormat="1" applyFont="1"/>
    <xf numFmtId="0" fontId="23" fillId="0" borderId="27" xfId="5" applyFont="1" applyBorder="1" applyAlignment="1">
      <alignment horizontal="center" vertical="top"/>
    </xf>
    <xf numFmtId="0" fontId="23" fillId="0" borderId="27" xfId="5" applyFont="1" applyBorder="1" applyAlignment="1">
      <alignment vertical="top"/>
    </xf>
    <xf numFmtId="0" fontId="22" fillId="0" borderId="23" xfId="5" applyFont="1" applyBorder="1" applyAlignment="1">
      <alignment horizontal="justify" vertical="top" wrapText="1"/>
    </xf>
    <xf numFmtId="0" fontId="23" fillId="0" borderId="26" xfId="5" applyFont="1" applyBorder="1" applyAlignment="1">
      <alignment horizontal="center" vertical="top"/>
    </xf>
    <xf numFmtId="0" fontId="23" fillId="0" borderId="26" xfId="5" applyFont="1" applyBorder="1" applyAlignment="1">
      <alignment vertical="top"/>
    </xf>
    <xf numFmtId="0" fontId="22" fillId="0" borderId="26" xfId="5" applyFont="1" applyBorder="1" applyAlignment="1">
      <alignment horizontal="center"/>
    </xf>
    <xf numFmtId="0" fontId="22" fillId="0" borderId="26" xfId="5" applyFont="1" applyBorder="1" applyAlignment="1">
      <alignment horizontal="center" vertical="top"/>
    </xf>
    <xf numFmtId="0" fontId="22" fillId="0" borderId="34" xfId="5" applyFont="1" applyBorder="1" applyAlignment="1">
      <alignment horizontal="justify"/>
    </xf>
    <xf numFmtId="3" fontId="22" fillId="0" borderId="26" xfId="5" applyNumberFormat="1" applyFont="1" applyBorder="1" applyAlignment="1">
      <alignment vertical="top"/>
    </xf>
    <xf numFmtId="14" fontId="23" fillId="0" borderId="20" xfId="5" applyNumberFormat="1" applyFont="1" applyBorder="1"/>
    <xf numFmtId="0" fontId="23" fillId="0" borderId="23" xfId="5" quotePrefix="1" applyFont="1" applyBorder="1" applyAlignment="1">
      <alignment horizontal="center"/>
    </xf>
    <xf numFmtId="0" fontId="22" fillId="0" borderId="11" xfId="5" applyFont="1" applyAlignment="1">
      <alignment vertical="top" wrapText="1"/>
    </xf>
    <xf numFmtId="0" fontId="22" fillId="0" borderId="34" xfId="5" applyFont="1" applyBorder="1" applyAlignment="1">
      <alignment horizontal="justify" vertical="top"/>
    </xf>
    <xf numFmtId="0" fontId="1" fillId="0" borderId="11" xfId="5"/>
    <xf numFmtId="3" fontId="1" fillId="0" borderId="11" xfId="5" applyNumberFormat="1" applyAlignment="1">
      <alignment horizontal="right"/>
    </xf>
    <xf numFmtId="0" fontId="18" fillId="0" borderId="11" xfId="5" applyFont="1" applyAlignment="1">
      <alignment horizontal="center"/>
    </xf>
    <xf numFmtId="0" fontId="18" fillId="0" borderId="11" xfId="5" applyFont="1"/>
    <xf numFmtId="0" fontId="1" fillId="0" borderId="11" xfId="5" applyAlignment="1">
      <alignment horizontal="center"/>
    </xf>
    <xf numFmtId="0" fontId="1" fillId="0" borderId="34" xfId="5" applyBorder="1" applyAlignment="1">
      <alignment horizontal="right"/>
    </xf>
    <xf numFmtId="0" fontId="32" fillId="0" borderId="11" xfId="5" applyFont="1"/>
    <xf numFmtId="0" fontId="1" fillId="0" borderId="19" xfId="5" applyBorder="1"/>
    <xf numFmtId="0" fontId="1" fillId="0" borderId="33" xfId="5" applyBorder="1"/>
    <xf numFmtId="0" fontId="1" fillId="0" borderId="23" xfId="5" applyBorder="1" applyAlignment="1">
      <alignment horizontal="center"/>
    </xf>
    <xf numFmtId="0" fontId="1" fillId="0" borderId="24" xfId="5" applyBorder="1" applyAlignment="1">
      <alignment horizontal="center"/>
    </xf>
    <xf numFmtId="0" fontId="1" fillId="0" borderId="26" xfId="5" applyBorder="1" applyAlignment="1">
      <alignment horizontal="center"/>
    </xf>
    <xf numFmtId="0" fontId="33" fillId="0" borderId="27" xfId="5" applyFont="1" applyBorder="1" applyAlignment="1">
      <alignment horizontal="center"/>
    </xf>
    <xf numFmtId="0" fontId="33" fillId="0" borderId="26" xfId="5" applyFont="1" applyBorder="1" applyAlignment="1">
      <alignment horizontal="center"/>
    </xf>
    <xf numFmtId="0" fontId="33" fillId="0" borderId="11" xfId="5" applyFont="1"/>
    <xf numFmtId="0" fontId="34" fillId="0" borderId="23" xfId="5" applyFont="1" applyBorder="1"/>
    <xf numFmtId="3" fontId="34" fillId="0" borderId="23" xfId="5" applyNumberFormat="1" applyFont="1" applyBorder="1"/>
    <xf numFmtId="0" fontId="35" fillId="0" borderId="27" xfId="5" applyFont="1" applyBorder="1"/>
    <xf numFmtId="3" fontId="35" fillId="0" borderId="27" xfId="5" applyNumberFormat="1" applyFont="1" applyBorder="1"/>
    <xf numFmtId="0" fontId="1" fillId="4" borderId="27" xfId="5" quotePrefix="1" applyFill="1" applyBorder="1" applyAlignment="1">
      <alignment horizontal="center" vertical="center" wrapText="1"/>
    </xf>
    <xf numFmtId="3" fontId="22" fillId="4" borderId="27" xfId="5" applyNumberFormat="1" applyFont="1" applyFill="1" applyBorder="1" applyAlignment="1">
      <alignment vertical="center"/>
    </xf>
    <xf numFmtId="3" fontId="1" fillId="0" borderId="11" xfId="5" applyNumberFormat="1"/>
    <xf numFmtId="0" fontId="35" fillId="4" borderId="27" xfId="5" applyFont="1" applyFill="1" applyBorder="1" applyAlignment="1">
      <alignment horizontal="center" vertical="center" wrapText="1"/>
    </xf>
    <xf numFmtId="0" fontId="1" fillId="4" borderId="27" xfId="5" applyFill="1" applyBorder="1" applyAlignment="1">
      <alignment horizontal="center" vertical="center" wrapText="1"/>
    </xf>
    <xf numFmtId="0" fontId="35" fillId="0" borderId="11" xfId="5" applyFont="1"/>
    <xf numFmtId="0" fontId="18" fillId="0" borderId="11" xfId="5" applyFont="1" applyAlignment="1">
      <alignment horizontal="justify"/>
    </xf>
    <xf numFmtId="0" fontId="18" fillId="0" borderId="11" xfId="5" applyFont="1" applyAlignment="1">
      <alignment horizontal="left"/>
    </xf>
    <xf numFmtId="0" fontId="1" fillId="0" borderId="11" xfId="5" applyAlignment="1">
      <alignment horizontal="left"/>
    </xf>
    <xf numFmtId="0" fontId="35" fillId="0" borderId="11" xfId="5" applyFont="1" applyAlignment="1">
      <alignment horizontal="center"/>
    </xf>
    <xf numFmtId="0" fontId="1" fillId="0" borderId="11" xfId="5" applyAlignment="1">
      <alignment horizontal="justify"/>
    </xf>
    <xf numFmtId="3" fontId="1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right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8" fillId="0" borderId="11" xfId="6" applyFont="1" applyAlignment="1">
      <alignment horizontal="center"/>
    </xf>
    <xf numFmtId="0" fontId="1" fillId="0" borderId="11" xfId="6" applyAlignment="1">
      <alignment horizontal="left"/>
    </xf>
    <xf numFmtId="0" fontId="1" fillId="0" borderId="11" xfId="6" applyAlignment="1">
      <alignment horizontal="center"/>
    </xf>
    <xf numFmtId="0" fontId="1" fillId="0" borderId="11" xfId="6"/>
    <xf numFmtId="0" fontId="1" fillId="4" borderId="11" xfId="6" applyFill="1"/>
    <xf numFmtId="3" fontId="1" fillId="0" borderId="11" xfId="6" applyNumberFormat="1" applyAlignment="1">
      <alignment horizontal="right"/>
    </xf>
    <xf numFmtId="3" fontId="1" fillId="0" borderId="11" xfId="6" applyNumberFormat="1"/>
    <xf numFmtId="0" fontId="18" fillId="4" borderId="11" xfId="6" applyFont="1" applyFill="1" applyAlignment="1">
      <alignment horizontal="center"/>
    </xf>
    <xf numFmtId="0" fontId="1" fillId="0" borderId="19" xfId="6" applyBorder="1" applyAlignment="1">
      <alignment horizontal="left"/>
    </xf>
    <xf numFmtId="0" fontId="1" fillId="0" borderId="19" xfId="6" applyBorder="1" applyAlignment="1">
      <alignment horizontal="center"/>
    </xf>
    <xf numFmtId="0" fontId="1" fillId="0" borderId="19" xfId="6" applyBorder="1"/>
    <xf numFmtId="0" fontId="1" fillId="4" borderId="19" xfId="6" applyFill="1" applyBorder="1"/>
    <xf numFmtId="0" fontId="1" fillId="0" borderId="23" xfId="6" applyBorder="1" applyAlignment="1">
      <alignment horizontal="left"/>
    </xf>
    <xf numFmtId="0" fontId="1" fillId="0" borderId="23" xfId="6" applyBorder="1" applyAlignment="1">
      <alignment horizontal="center"/>
    </xf>
    <xf numFmtId="0" fontId="1" fillId="4" borderId="23" xfId="6" applyFill="1" applyBorder="1" applyAlignment="1">
      <alignment horizontal="center"/>
    </xf>
    <xf numFmtId="0" fontId="1" fillId="0" borderId="24" xfId="6" applyBorder="1" applyAlignment="1">
      <alignment horizontal="center"/>
    </xf>
    <xf numFmtId="0" fontId="1" fillId="4" borderId="24" xfId="6" applyFill="1" applyBorder="1" applyAlignment="1">
      <alignment horizontal="center"/>
    </xf>
    <xf numFmtId="0" fontId="1" fillId="4" borderId="25" xfId="6" applyFill="1" applyBorder="1"/>
    <xf numFmtId="0" fontId="1" fillId="0" borderId="26" xfId="6" applyBorder="1"/>
    <xf numFmtId="0" fontId="1" fillId="0" borderId="26" xfId="6" applyBorder="1" applyAlignment="1">
      <alignment horizontal="left"/>
    </xf>
    <xf numFmtId="0" fontId="1" fillId="0" borderId="26" xfId="6" applyBorder="1" applyAlignment="1">
      <alignment horizontal="center"/>
    </xf>
    <xf numFmtId="3" fontId="1" fillId="0" borderId="26" xfId="6" applyNumberFormat="1" applyBorder="1"/>
    <xf numFmtId="0" fontId="21" fillId="0" borderId="27" xfId="6" applyFont="1" applyBorder="1" applyAlignment="1">
      <alignment horizontal="center"/>
    </xf>
    <xf numFmtId="0" fontId="21" fillId="4" borderId="27" xfId="6" applyFont="1" applyFill="1" applyBorder="1" applyAlignment="1">
      <alignment horizontal="center"/>
    </xf>
    <xf numFmtId="3" fontId="21" fillId="0" borderId="27" xfId="6" applyNumberFormat="1" applyFont="1" applyBorder="1" applyAlignment="1">
      <alignment horizontal="center"/>
    </xf>
    <xf numFmtId="0" fontId="18" fillId="0" borderId="28" xfId="6" applyFont="1" applyBorder="1" applyAlignment="1">
      <alignment horizontal="left"/>
    </xf>
    <xf numFmtId="0" fontId="18" fillId="0" borderId="28" xfId="6" quotePrefix="1" applyFont="1" applyBorder="1" applyAlignment="1">
      <alignment horizontal="center"/>
    </xf>
    <xf numFmtId="0" fontId="18" fillId="0" borderId="28" xfId="6" applyFont="1" applyBorder="1"/>
    <xf numFmtId="3" fontId="18" fillId="4" borderId="28" xfId="6" applyNumberFormat="1" applyFont="1" applyFill="1" applyBorder="1"/>
    <xf numFmtId="3" fontId="18" fillId="0" borderId="28" xfId="6" applyNumberFormat="1" applyFont="1" applyBorder="1"/>
    <xf numFmtId="0" fontId="18" fillId="0" borderId="23" xfId="6" applyFont="1" applyBorder="1" applyAlignment="1">
      <alignment horizontal="left"/>
    </xf>
    <xf numFmtId="0" fontId="18" fillId="0" borderId="29" xfId="6" quotePrefix="1" applyFont="1" applyBorder="1" applyAlignment="1">
      <alignment horizontal="center"/>
    </xf>
    <xf numFmtId="0" fontId="18" fillId="0" borderId="29" xfId="6" applyFont="1" applyBorder="1"/>
    <xf numFmtId="3" fontId="18" fillId="4" borderId="29" xfId="6" applyNumberFormat="1" applyFont="1" applyFill="1" applyBorder="1"/>
    <xf numFmtId="3" fontId="18" fillId="0" borderId="29" xfId="6" applyNumberFormat="1" applyFont="1" applyBorder="1"/>
    <xf numFmtId="3" fontId="18" fillId="0" borderId="23" xfId="6" applyNumberFormat="1" applyFont="1" applyBorder="1"/>
    <xf numFmtId="0" fontId="23" fillId="0" borderId="30" xfId="6" quotePrefix="1" applyFont="1" applyBorder="1" applyAlignment="1">
      <alignment horizontal="center"/>
    </xf>
    <xf numFmtId="0" fontId="23" fillId="0" borderId="30" xfId="6" applyFont="1" applyBorder="1"/>
    <xf numFmtId="3" fontId="23" fillId="4" borderId="30" xfId="6" applyNumberFormat="1" applyFont="1" applyFill="1" applyBorder="1"/>
    <xf numFmtId="3" fontId="23" fillId="0" borderId="30" xfId="6" applyNumberFormat="1" applyFont="1" applyBorder="1"/>
    <xf numFmtId="0" fontId="1" fillId="0" borderId="30" xfId="6" quotePrefix="1" applyBorder="1" applyAlignment="1">
      <alignment horizontal="center"/>
    </xf>
    <xf numFmtId="0" fontId="1" fillId="0" borderId="30" xfId="6" applyBorder="1"/>
    <xf numFmtId="3" fontId="1" fillId="4" borderId="30" xfId="6" applyNumberFormat="1" applyFill="1" applyBorder="1"/>
    <xf numFmtId="3" fontId="1" fillId="0" borderId="30" xfId="6" applyNumberFormat="1" applyBorder="1"/>
    <xf numFmtId="0" fontId="1" fillId="0" borderId="30" xfId="6" applyBorder="1" applyAlignment="1">
      <alignment wrapText="1"/>
    </xf>
    <xf numFmtId="0" fontId="6" fillId="0" borderId="30" xfId="6" quotePrefix="1" applyFont="1" applyBorder="1" applyAlignment="1">
      <alignment horizontal="center"/>
    </xf>
    <xf numFmtId="0" fontId="6" fillId="0" borderId="30" xfId="6" applyFont="1" applyBorder="1"/>
    <xf numFmtId="3" fontId="6" fillId="4" borderId="30" xfId="6" applyNumberFormat="1" applyFont="1" applyFill="1" applyBorder="1"/>
    <xf numFmtId="3" fontId="6" fillId="0" borderId="30" xfId="6" applyNumberFormat="1" applyFont="1" applyBorder="1"/>
    <xf numFmtId="0" fontId="1" fillId="3" borderId="10" xfId="7" quotePrefix="1" applyFont="1" applyFill="1" applyBorder="1" applyAlignment="1">
      <alignment horizontal="center" vertical="top"/>
    </xf>
    <xf numFmtId="0" fontId="1" fillId="3" borderId="10" xfId="7" applyFont="1" applyFill="1" applyBorder="1" applyAlignment="1">
      <alignment horizontal="left" wrapText="1"/>
    </xf>
    <xf numFmtId="0" fontId="1" fillId="0" borderId="30" xfId="6" quotePrefix="1" applyBorder="1" applyAlignment="1">
      <alignment horizontal="center" vertical="top"/>
    </xf>
    <xf numFmtId="0" fontId="23" fillId="0" borderId="30" xfId="6" applyFont="1" applyBorder="1" applyAlignment="1">
      <alignment horizontal="center"/>
    </xf>
    <xf numFmtId="0" fontId="1" fillId="0" borderId="30" xfId="6" applyBorder="1" applyAlignment="1">
      <alignment horizontal="center"/>
    </xf>
    <xf numFmtId="0" fontId="35" fillId="0" borderId="30" xfId="6" applyFont="1" applyBorder="1"/>
    <xf numFmtId="0" fontId="22" fillId="0" borderId="30" xfId="6" applyFont="1" applyBorder="1" applyAlignment="1">
      <alignment vertical="top"/>
    </xf>
    <xf numFmtId="0" fontId="1" fillId="0" borderId="30" xfId="6" applyBorder="1" applyAlignment="1">
      <alignment horizontal="left" wrapText="1"/>
    </xf>
    <xf numFmtId="3" fontId="22" fillId="0" borderId="30" xfId="6" applyNumberFormat="1" applyFont="1" applyBorder="1"/>
    <xf numFmtId="0" fontId="6" fillId="0" borderId="30" xfId="6" applyFont="1" applyBorder="1" applyAlignment="1">
      <alignment horizontal="center"/>
    </xf>
    <xf numFmtId="0" fontId="35" fillId="0" borderId="30" xfId="6" applyFont="1" applyBorder="1" applyAlignment="1">
      <alignment horizontal="center"/>
    </xf>
    <xf numFmtId="0" fontId="24" fillId="0" borderId="30" xfId="6" applyFont="1" applyBorder="1" applyAlignment="1">
      <alignment horizontal="center"/>
    </xf>
    <xf numFmtId="0" fontId="22" fillId="0" borderId="30" xfId="6" applyFont="1" applyBorder="1"/>
    <xf numFmtId="3" fontId="22" fillId="4" borderId="30" xfId="6" applyNumberFormat="1" applyFont="1" applyFill="1" applyBorder="1"/>
    <xf numFmtId="3" fontId="24" fillId="0" borderId="30" xfId="6" applyNumberFormat="1" applyFont="1" applyBorder="1"/>
    <xf numFmtId="3" fontId="24" fillId="4" borderId="30" xfId="6" applyNumberFormat="1" applyFont="1" applyFill="1" applyBorder="1"/>
    <xf numFmtId="0" fontId="22" fillId="0" borderId="30" xfId="6" applyFont="1" applyBorder="1" applyAlignment="1">
      <alignment horizontal="center"/>
    </xf>
    <xf numFmtId="3" fontId="1" fillId="0" borderId="30" xfId="6" applyNumberFormat="1" applyBorder="1" applyAlignment="1">
      <alignment horizontal="left"/>
    </xf>
    <xf numFmtId="3" fontId="22" fillId="4" borderId="30" xfId="6" applyNumberFormat="1" applyFont="1" applyFill="1" applyBorder="1" applyAlignment="1">
      <alignment horizontal="right"/>
    </xf>
    <xf numFmtId="3" fontId="22" fillId="0" borderId="30" xfId="6" applyNumberFormat="1" applyFont="1" applyBorder="1" applyAlignment="1">
      <alignment horizontal="right"/>
    </xf>
    <xf numFmtId="0" fontId="37" fillId="3" borderId="10" xfId="2" applyFont="1" applyFill="1" applyBorder="1" applyAlignment="1">
      <alignment horizontal="center"/>
    </xf>
    <xf numFmtId="0" fontId="37" fillId="3" borderId="10" xfId="2" applyFont="1" applyFill="1" applyBorder="1" applyAlignment="1">
      <alignment horizontal="left" wrapText="1"/>
    </xf>
    <xf numFmtId="3" fontId="37" fillId="5" borderId="10" xfId="2" applyNumberFormat="1" applyFont="1" applyFill="1" applyBorder="1"/>
    <xf numFmtId="3" fontId="37" fillId="3" borderId="10" xfId="2" applyNumberFormat="1" applyFont="1" applyFill="1" applyBorder="1"/>
    <xf numFmtId="3" fontId="1" fillId="3" borderId="10" xfId="2" applyNumberFormat="1" applyFont="1" applyFill="1" applyBorder="1"/>
    <xf numFmtId="3" fontId="1" fillId="0" borderId="10" xfId="2" applyNumberFormat="1" applyFont="1" applyBorder="1"/>
    <xf numFmtId="0" fontId="1" fillId="3" borderId="11" xfId="2" applyFont="1" applyFill="1"/>
    <xf numFmtId="0" fontId="1" fillId="0" borderId="11" xfId="2" applyFont="1"/>
    <xf numFmtId="0" fontId="1" fillId="3" borderId="10" xfId="2" applyFont="1" applyFill="1" applyBorder="1" applyAlignment="1">
      <alignment horizontal="center"/>
    </xf>
    <xf numFmtId="0" fontId="1" fillId="3" borderId="10" xfId="2" applyFont="1" applyFill="1" applyBorder="1" applyAlignment="1">
      <alignment horizontal="left" wrapText="1"/>
    </xf>
    <xf numFmtId="3" fontId="1" fillId="5" borderId="10" xfId="2" applyNumberFormat="1" applyFont="1" applyFill="1" applyBorder="1"/>
    <xf numFmtId="0" fontId="1" fillId="0" borderId="30" xfId="6" applyBorder="1" applyAlignment="1">
      <alignment horizontal="center" vertical="top"/>
    </xf>
    <xf numFmtId="0" fontId="1" fillId="0" borderId="30" xfId="6" applyBorder="1" applyAlignment="1">
      <alignment vertical="top"/>
    </xf>
    <xf numFmtId="0" fontId="1" fillId="0" borderId="30" xfId="6" applyBorder="1" applyAlignment="1">
      <alignment horizontal="left" vertical="top" wrapText="1"/>
    </xf>
    <xf numFmtId="0" fontId="1" fillId="0" borderId="30" xfId="6" applyBorder="1" applyAlignment="1">
      <alignment horizontal="justify" vertical="top" wrapText="1"/>
    </xf>
    <xf numFmtId="0" fontId="1" fillId="4" borderId="30" xfId="6" applyFill="1" applyBorder="1" applyAlignment="1">
      <alignment horizontal="center"/>
    </xf>
    <xf numFmtId="0" fontId="1" fillId="4" borderId="23" xfId="6" applyFill="1" applyBorder="1" applyAlignment="1">
      <alignment horizontal="left" wrapText="1"/>
    </xf>
    <xf numFmtId="0" fontId="1" fillId="0" borderId="10" xfId="6" applyBorder="1" applyAlignment="1">
      <alignment horizontal="left" wrapText="1"/>
    </xf>
    <xf numFmtId="0" fontId="1" fillId="4" borderId="31" xfId="6" applyFill="1" applyBorder="1" applyAlignment="1">
      <alignment horizontal="left" wrapText="1"/>
    </xf>
    <xf numFmtId="0" fontId="1" fillId="4" borderId="30" xfId="6" applyFill="1" applyBorder="1" applyAlignment="1">
      <alignment horizontal="left" wrapText="1"/>
    </xf>
    <xf numFmtId="0" fontId="23" fillId="0" borderId="30" xfId="6" applyFont="1" applyBorder="1" applyAlignment="1">
      <alignment wrapText="1"/>
    </xf>
    <xf numFmtId="0" fontId="1" fillId="4" borderId="30" xfId="6" applyFill="1" applyBorder="1"/>
    <xf numFmtId="0" fontId="1" fillId="0" borderId="38" xfId="6" applyBorder="1" applyAlignment="1">
      <alignment horizontal="left"/>
    </xf>
    <xf numFmtId="0" fontId="1" fillId="0" borderId="38" xfId="6" applyBorder="1" applyAlignment="1">
      <alignment horizontal="center"/>
    </xf>
    <xf numFmtId="0" fontId="1" fillId="0" borderId="38" xfId="6" applyBorder="1"/>
    <xf numFmtId="0" fontId="1" fillId="4" borderId="38" xfId="6" applyFill="1" applyBorder="1"/>
    <xf numFmtId="3" fontId="1" fillId="0" borderId="38" xfId="6" applyNumberFormat="1" applyBorder="1"/>
    <xf numFmtId="0" fontId="1" fillId="0" borderId="27" xfId="6" applyBorder="1"/>
    <xf numFmtId="0" fontId="1" fillId="4" borderId="27" xfId="6" applyFill="1" applyBorder="1"/>
    <xf numFmtId="0" fontId="1" fillId="0" borderId="11" xfId="1" applyFont="1" applyAlignment="1">
      <alignment horizontal="center"/>
    </xf>
    <xf numFmtId="0" fontId="1" fillId="4" borderId="11" xfId="1" applyFont="1" applyFill="1"/>
    <xf numFmtId="0" fontId="1" fillId="0" borderId="18" xfId="4" applyFont="1" applyBorder="1" applyAlignment="1">
      <alignment horizontal="left"/>
    </xf>
    <xf numFmtId="0" fontId="1" fillId="0" borderId="18" xfId="4" applyFont="1" applyBorder="1" applyAlignment="1">
      <alignment horizontal="center"/>
    </xf>
    <xf numFmtId="0" fontId="1" fillId="0" borderId="18" xfId="4" applyFont="1" applyBorder="1"/>
    <xf numFmtId="0" fontId="2" fillId="4" borderId="18" xfId="4" applyFont="1" applyFill="1" applyBorder="1" applyAlignment="1">
      <alignment horizontal="right"/>
    </xf>
    <xf numFmtId="0" fontId="1" fillId="0" borderId="11" xfId="4" applyFont="1"/>
    <xf numFmtId="0" fontId="38" fillId="0" borderId="8" xfId="0" applyFont="1" applyBorder="1" applyAlignment="1">
      <alignment horizontal="left"/>
    </xf>
    <xf numFmtId="0" fontId="38" fillId="0" borderId="8" xfId="0" applyFont="1" applyBorder="1" applyAlignment="1">
      <alignment horizontal="center"/>
    </xf>
    <xf numFmtId="0" fontId="38" fillId="0" borderId="8" xfId="0" applyFont="1" applyBorder="1"/>
    <xf numFmtId="3" fontId="38" fillId="0" borderId="8" xfId="0" applyNumberFormat="1" applyFont="1" applyBorder="1"/>
    <xf numFmtId="0" fontId="38" fillId="0" borderId="13" xfId="0" applyFont="1" applyBorder="1" applyAlignment="1">
      <alignment horizontal="left"/>
    </xf>
    <xf numFmtId="0" fontId="38" fillId="0" borderId="16" xfId="0" applyFont="1" applyBorder="1" applyAlignment="1">
      <alignment horizontal="center"/>
    </xf>
    <xf numFmtId="0" fontId="38" fillId="0" borderId="16" xfId="0" applyFont="1" applyBorder="1"/>
    <xf numFmtId="3" fontId="38" fillId="0" borderId="16" xfId="0" applyNumberFormat="1" applyFont="1" applyBorder="1"/>
    <xf numFmtId="3" fontId="38" fillId="0" borderId="13" xfId="0" applyNumberFormat="1" applyFont="1" applyBorder="1"/>
    <xf numFmtId="0" fontId="38" fillId="2" borderId="10" xfId="0" applyFont="1" applyFill="1" applyBorder="1"/>
    <xf numFmtId="0" fontId="38" fillId="2" borderId="10" xfId="0" applyFont="1" applyFill="1" applyBorder="1" applyAlignment="1">
      <alignment horizontal="center"/>
    </xf>
    <xf numFmtId="0" fontId="38" fillId="2" borderId="10" xfId="0" applyFont="1" applyFill="1" applyBorder="1" applyAlignment="1">
      <alignment horizontal="left" wrapText="1"/>
    </xf>
    <xf numFmtId="3" fontId="38" fillId="2" borderId="10" xfId="0" applyNumberFormat="1" applyFont="1" applyFill="1" applyBorder="1"/>
    <xf numFmtId="0" fontId="37" fillId="0" borderId="10" xfId="0" applyFont="1" applyBorder="1" applyAlignment="1">
      <alignment horizontal="center"/>
    </xf>
    <xf numFmtId="0" fontId="37" fillId="0" borderId="10" xfId="0" applyFont="1" applyBorder="1" applyAlignment="1">
      <alignment horizontal="left" wrapText="1"/>
    </xf>
    <xf numFmtId="3" fontId="37" fillId="0" borderId="10" xfId="0" applyNumberFormat="1" applyFont="1" applyBorder="1"/>
    <xf numFmtId="3" fontId="37" fillId="3" borderId="10" xfId="0" applyNumberFormat="1" applyFont="1" applyFill="1" applyBorder="1"/>
    <xf numFmtId="0" fontId="1" fillId="3" borderId="10" xfId="0" quotePrefix="1" applyFont="1" applyFill="1" applyBorder="1" applyAlignment="1">
      <alignment horizontal="center"/>
    </xf>
    <xf numFmtId="3" fontId="6" fillId="3" borderId="10" xfId="0" applyNumberFormat="1" applyFont="1" applyFill="1" applyBorder="1"/>
    <xf numFmtId="0" fontId="1" fillId="3" borderId="10" xfId="0" quotePrefix="1" applyFont="1" applyFill="1" applyBorder="1" applyAlignment="1">
      <alignment horizontal="center" vertical="top"/>
    </xf>
    <xf numFmtId="0" fontId="37" fillId="3" borderId="10" xfId="0" applyFont="1" applyFill="1" applyBorder="1" applyAlignment="1">
      <alignment horizontal="left" wrapText="1"/>
    </xf>
    <xf numFmtId="3" fontId="6" fillId="0" borderId="10" xfId="0" applyNumberFormat="1" applyFont="1" applyBorder="1"/>
    <xf numFmtId="0" fontId="37" fillId="3" borderId="14" xfId="0" applyFont="1" applyFill="1" applyBorder="1" applyAlignment="1">
      <alignment horizontal="left" vertical="top" wrapText="1"/>
    </xf>
    <xf numFmtId="3" fontId="37" fillId="3" borderId="10" xfId="0" applyNumberFormat="1" applyFont="1" applyFill="1" applyBorder="1" applyAlignment="1">
      <alignment vertical="top"/>
    </xf>
    <xf numFmtId="3" fontId="1" fillId="0" borderId="10" xfId="0" applyNumberFormat="1" applyFont="1" applyBorder="1" applyAlignment="1">
      <alignment vertical="top"/>
    </xf>
    <xf numFmtId="0" fontId="1" fillId="5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3" fontId="1" fillId="5" borderId="10" xfId="0" applyNumberFormat="1" applyFont="1" applyFill="1" applyBorder="1"/>
    <xf numFmtId="3" fontId="37" fillId="5" borderId="10" xfId="0" applyNumberFormat="1" applyFont="1" applyFill="1" applyBorder="1"/>
    <xf numFmtId="3" fontId="1" fillId="4" borderId="10" xfId="0" applyNumberFormat="1" applyFont="1" applyFill="1" applyBorder="1"/>
    <xf numFmtId="0" fontId="38" fillId="2" borderId="13" xfId="0" applyFont="1" applyFill="1" applyBorder="1" applyAlignment="1">
      <alignment horizontal="left"/>
    </xf>
    <xf numFmtId="0" fontId="37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left" wrapText="1"/>
    </xf>
    <xf numFmtId="0" fontId="38" fillId="2" borderId="13" xfId="0" applyFont="1" applyFill="1" applyBorder="1"/>
    <xf numFmtId="0" fontId="38" fillId="2" borderId="10" xfId="0" applyFont="1" applyFill="1" applyBorder="1" applyAlignment="1">
      <alignment horizontal="center" vertical="top"/>
    </xf>
    <xf numFmtId="0" fontId="38" fillId="3" borderId="10" xfId="0" applyFont="1" applyFill="1" applyBorder="1" applyAlignment="1">
      <alignment horizontal="center"/>
    </xf>
    <xf numFmtId="3" fontId="38" fillId="3" borderId="10" xfId="0" applyNumberFormat="1" applyFont="1" applyFill="1" applyBorder="1"/>
    <xf numFmtId="0" fontId="38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center" vertical="top"/>
    </xf>
    <xf numFmtId="0" fontId="38" fillId="0" borderId="10" xfId="0" applyFont="1" applyBorder="1" applyAlignment="1">
      <alignment horizontal="left" wrapText="1"/>
    </xf>
    <xf numFmtId="3" fontId="38" fillId="0" borderId="10" xfId="0" applyNumberFormat="1" applyFont="1" applyBorder="1"/>
    <xf numFmtId="0" fontId="1" fillId="5" borderId="10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wrapText="1"/>
    </xf>
    <xf numFmtId="0" fontId="37" fillId="5" borderId="10" xfId="0" applyFont="1" applyFill="1" applyBorder="1" applyAlignment="1">
      <alignment horizontal="left" wrapText="1"/>
    </xf>
    <xf numFmtId="3" fontId="38" fillId="2" borderId="10" xfId="0" applyNumberFormat="1" applyFont="1" applyFill="1" applyBorder="1" applyAlignment="1">
      <alignment horizontal="left" wrapText="1"/>
    </xf>
    <xf numFmtId="3" fontId="38" fillId="2" borderId="10" xfId="0" applyNumberFormat="1" applyFont="1" applyFill="1" applyBorder="1" applyAlignment="1">
      <alignment horizontal="right"/>
    </xf>
    <xf numFmtId="3" fontId="37" fillId="0" borderId="10" xfId="0" applyNumberFormat="1" applyFont="1" applyBorder="1" applyAlignment="1">
      <alignment horizontal="left" wrapText="1"/>
    </xf>
    <xf numFmtId="3" fontId="37" fillId="0" borderId="10" xfId="0" applyNumberFormat="1" applyFont="1" applyBorder="1" applyAlignment="1">
      <alignment horizontal="right"/>
    </xf>
    <xf numFmtId="3" fontId="37" fillId="3" borderId="10" xfId="0" applyNumberFormat="1" applyFont="1" applyFill="1" applyBorder="1" applyAlignment="1">
      <alignment horizontal="right"/>
    </xf>
    <xf numFmtId="0" fontId="37" fillId="0" borderId="10" xfId="0" quotePrefix="1" applyFont="1" applyBorder="1" applyAlignment="1">
      <alignment horizontal="center"/>
    </xf>
    <xf numFmtId="0" fontId="37" fillId="3" borderId="14" xfId="0" applyFont="1" applyFill="1" applyBorder="1" applyAlignment="1">
      <alignment horizontal="center"/>
    </xf>
    <xf numFmtId="3" fontId="37" fillId="0" borderId="14" xfId="0" applyNumberFormat="1" applyFont="1" applyBorder="1" applyAlignment="1">
      <alignment horizontal="right" vertical="center"/>
    </xf>
    <xf numFmtId="3" fontId="37" fillId="3" borderId="14" xfId="0" applyNumberFormat="1" applyFont="1" applyFill="1" applyBorder="1" applyAlignment="1">
      <alignment horizontal="right" vertical="center"/>
    </xf>
    <xf numFmtId="3" fontId="1" fillId="0" borderId="13" xfId="0" applyNumberFormat="1" applyFont="1" applyBorder="1"/>
    <xf numFmtId="0" fontId="37" fillId="0" borderId="10" xfId="0" applyFont="1" applyBorder="1" applyAlignment="1">
      <alignment wrapText="1"/>
    </xf>
    <xf numFmtId="0" fontId="37" fillId="0" borderId="10" xfId="0" applyFont="1" applyBorder="1" applyAlignment="1">
      <alignment horizontal="center" vertical="top"/>
    </xf>
    <xf numFmtId="0" fontId="37" fillId="0" borderId="17" xfId="0" applyFont="1" applyBorder="1" applyAlignment="1">
      <alignment horizontal="center"/>
    </xf>
    <xf numFmtId="0" fontId="37" fillId="0" borderId="17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9" fillId="0" borderId="19" xfId="1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 wrapText="1"/>
    </xf>
    <xf numFmtId="3" fontId="19" fillId="0" borderId="23" xfId="1" applyNumberFormat="1" applyFont="1" applyBorder="1" applyAlignment="1">
      <alignment horizontal="center" vertical="center" wrapText="1"/>
    </xf>
    <xf numFmtId="3" fontId="19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18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1" fillId="0" borderId="20" xfId="6" applyBorder="1" applyAlignment="1">
      <alignment horizontal="center"/>
    </xf>
    <xf numFmtId="0" fontId="1" fillId="0" borderId="21" xfId="6" applyBorder="1" applyAlignment="1">
      <alignment horizontal="center"/>
    </xf>
    <xf numFmtId="0" fontId="1" fillId="0" borderId="22" xfId="6" applyBorder="1" applyAlignment="1">
      <alignment horizontal="center"/>
    </xf>
    <xf numFmtId="0" fontId="18" fillId="0" borderId="11" xfId="6" applyFont="1" applyAlignment="1">
      <alignment horizontal="center"/>
    </xf>
    <xf numFmtId="0" fontId="36" fillId="0" borderId="18" xfId="2" applyFont="1" applyBorder="1" applyAlignment="1">
      <alignment horizontal="center"/>
    </xf>
    <xf numFmtId="0" fontId="19" fillId="0" borderId="19" xfId="6" applyFont="1" applyBorder="1" applyAlignment="1">
      <alignment horizontal="center" vertical="center" wrapText="1"/>
    </xf>
    <xf numFmtId="0" fontId="19" fillId="0" borderId="23" xfId="6" applyFont="1" applyBorder="1" applyAlignment="1">
      <alignment horizontal="center" vertical="center" wrapText="1"/>
    </xf>
    <xf numFmtId="0" fontId="19" fillId="0" borderId="26" xfId="6" applyFont="1" applyBorder="1" applyAlignment="1">
      <alignment horizontal="center" vertical="center" wrapText="1"/>
    </xf>
    <xf numFmtId="3" fontId="19" fillId="0" borderId="23" xfId="6" applyNumberFormat="1" applyFont="1" applyBorder="1" applyAlignment="1">
      <alignment horizontal="center" vertical="center" wrapText="1"/>
    </xf>
    <xf numFmtId="3" fontId="19" fillId="0" borderId="26" xfId="6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6" fillId="0" borderId="11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/>
    <xf numFmtId="3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8" fillId="0" borderId="11" xfId="5" applyFont="1" applyAlignment="1">
      <alignment horizontal="center"/>
    </xf>
    <xf numFmtId="0" fontId="35" fillId="4" borderId="19" xfId="5" applyFont="1" applyFill="1" applyBorder="1" applyAlignment="1">
      <alignment horizontal="center" vertical="center" wrapText="1"/>
    </xf>
    <xf numFmtId="0" fontId="35" fillId="4" borderId="26" xfId="5" applyFont="1" applyFill="1" applyBorder="1" applyAlignment="1">
      <alignment horizontal="center" vertical="center" wrapText="1"/>
    </xf>
    <xf numFmtId="0" fontId="1" fillId="4" borderId="19" xfId="5" applyFill="1" applyBorder="1" applyAlignment="1">
      <alignment horizontal="center" vertical="center" wrapText="1"/>
    </xf>
    <xf numFmtId="0" fontId="1" fillId="4" borderId="26" xfId="5" applyFill="1" applyBorder="1" applyAlignment="1">
      <alignment horizontal="center" vertical="center" wrapText="1"/>
    </xf>
    <xf numFmtId="0" fontId="23" fillId="0" borderId="21" xfId="5" applyFont="1" applyBorder="1" applyAlignment="1">
      <alignment horizontal="left"/>
    </xf>
    <xf numFmtId="0" fontId="23" fillId="0" borderId="22" xfId="5" applyFont="1" applyBorder="1" applyAlignment="1">
      <alignment horizontal="left"/>
    </xf>
    <xf numFmtId="49" fontId="25" fillId="0" borderId="11" xfId="5" applyNumberFormat="1" applyFont="1" applyAlignment="1">
      <alignment horizontal="center" wrapText="1"/>
    </xf>
    <xf numFmtId="0" fontId="25" fillId="0" borderId="11" xfId="5" applyFont="1" applyAlignment="1">
      <alignment horizontal="center" shrinkToFit="1"/>
    </xf>
    <xf numFmtId="0" fontId="29" fillId="0" borderId="20" xfId="5" applyFont="1" applyBorder="1"/>
    <xf numFmtId="0" fontId="22" fillId="0" borderId="21" xfId="5" applyFont="1" applyBorder="1"/>
    <xf numFmtId="0" fontId="31" fillId="0" borderId="20" xfId="5" applyFont="1" applyBorder="1"/>
    <xf numFmtId="0" fontId="22" fillId="0" borderId="22" xfId="5" applyFont="1" applyBorder="1"/>
    <xf numFmtId="0" fontId="25" fillId="0" borderId="20" xfId="5" applyFont="1" applyBorder="1" applyAlignment="1">
      <alignment horizontal="center"/>
    </xf>
    <xf numFmtId="0" fontId="25" fillId="0" borderId="21" xfId="5" applyFont="1" applyBorder="1" applyAlignment="1">
      <alignment horizontal="center"/>
    </xf>
    <xf numFmtId="0" fontId="25" fillId="0" borderId="22" xfId="5" applyFont="1" applyBorder="1" applyAlignment="1">
      <alignment horizontal="center"/>
    </xf>
    <xf numFmtId="0" fontId="25" fillId="0" borderId="20" xfId="5" applyFont="1" applyBorder="1"/>
  </cellXfs>
  <cellStyles count="8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7" xr:uid="{361526B7-FC91-49C2-BFF9-3A1222B27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15" t="s">
        <v>0</v>
      </c>
      <c r="B3" s="415" t="s">
        <v>1</v>
      </c>
      <c r="C3" s="415" t="s">
        <v>2</v>
      </c>
      <c r="D3" s="415" t="s">
        <v>3</v>
      </c>
      <c r="E3" s="415" t="s">
        <v>4</v>
      </c>
      <c r="F3" s="418" t="s">
        <v>5</v>
      </c>
      <c r="G3" s="413"/>
      <c r="H3" s="413"/>
      <c r="I3" s="413"/>
      <c r="J3" s="414"/>
      <c r="K3" s="412" t="s">
        <v>149</v>
      </c>
      <c r="L3" s="413"/>
      <c r="M3" s="414"/>
      <c r="N3" s="3"/>
      <c r="O3" s="3"/>
      <c r="P3" s="3"/>
      <c r="Q3" s="3"/>
    </row>
    <row r="4" spans="1:17" ht="12.75" customHeight="1">
      <c r="A4" s="416"/>
      <c r="B4" s="416"/>
      <c r="C4" s="416"/>
      <c r="D4" s="416"/>
      <c r="E4" s="416"/>
      <c r="F4" s="419" t="s">
        <v>6</v>
      </c>
      <c r="G4" s="419" t="s">
        <v>7</v>
      </c>
      <c r="H4" s="419" t="s">
        <v>8</v>
      </c>
      <c r="I4" s="419" t="s">
        <v>9</v>
      </c>
      <c r="J4" s="426" t="s">
        <v>10</v>
      </c>
      <c r="K4" s="429" t="s">
        <v>11</v>
      </c>
      <c r="L4" s="428" t="s">
        <v>12</v>
      </c>
      <c r="M4" s="414"/>
      <c r="N4" s="3"/>
      <c r="O4" s="3"/>
      <c r="P4" s="3"/>
      <c r="Q4" s="3"/>
    </row>
    <row r="5" spans="1:17" ht="37.5" customHeight="1">
      <c r="A5" s="416"/>
      <c r="B5" s="416"/>
      <c r="C5" s="416"/>
      <c r="D5" s="417"/>
      <c r="E5" s="417"/>
      <c r="F5" s="416"/>
      <c r="G5" s="416"/>
      <c r="H5" s="416"/>
      <c r="I5" s="416"/>
      <c r="J5" s="416"/>
      <c r="K5" s="416"/>
      <c r="L5" s="5" t="s">
        <v>13</v>
      </c>
      <c r="M5" s="427" t="s">
        <v>14</v>
      </c>
      <c r="N5" s="6"/>
      <c r="O5" s="3"/>
      <c r="P5" s="3"/>
      <c r="Q5" s="3"/>
    </row>
    <row r="6" spans="1:17" ht="13.5" customHeight="1">
      <c r="A6" s="417"/>
      <c r="B6" s="417"/>
      <c r="C6" s="417"/>
      <c r="D6" s="418" t="s">
        <v>15</v>
      </c>
      <c r="E6" s="413"/>
      <c r="F6" s="413"/>
      <c r="G6" s="413"/>
      <c r="H6" s="413"/>
      <c r="I6" s="413"/>
      <c r="J6" s="414"/>
      <c r="K6" s="423" t="s">
        <v>15</v>
      </c>
      <c r="L6" s="414"/>
      <c r="M6" s="417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23">
        <v>12</v>
      </c>
      <c r="M7" s="414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433"/>
      <c r="B101" s="433">
        <v>75411</v>
      </c>
      <c r="C101" s="434" t="s">
        <v>87</v>
      </c>
      <c r="D101" s="424">
        <v>102</v>
      </c>
      <c r="E101" s="438">
        <f>F101+G102+H102+I101+J102</f>
        <v>116493</v>
      </c>
      <c r="F101" s="424">
        <v>113993</v>
      </c>
      <c r="G101" s="424"/>
      <c r="H101" s="425"/>
      <c r="I101" s="424">
        <v>2500</v>
      </c>
      <c r="J101" s="424"/>
      <c r="K101" s="424"/>
      <c r="L101" s="424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421"/>
      <c r="B102" s="421"/>
      <c r="C102" s="421"/>
      <c r="D102" s="421"/>
      <c r="E102" s="421"/>
      <c r="F102" s="421"/>
      <c r="G102" s="421"/>
      <c r="H102" s="421"/>
      <c r="I102" s="421"/>
      <c r="J102" s="421"/>
      <c r="K102" s="421"/>
      <c r="L102" s="421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7"/>
      <c r="B176" s="436">
        <v>75011</v>
      </c>
      <c r="C176" s="439" t="s">
        <v>132</v>
      </c>
      <c r="D176" s="440">
        <v>10800</v>
      </c>
      <c r="E176" s="420">
        <f>F182+G176+H176+I176+J176</f>
        <v>37960</v>
      </c>
      <c r="F176" s="440"/>
      <c r="G176" s="420">
        <v>75</v>
      </c>
      <c r="H176" s="422">
        <v>34984</v>
      </c>
      <c r="I176" s="420">
        <v>1674</v>
      </c>
      <c r="J176" s="420">
        <v>1227</v>
      </c>
      <c r="K176" s="420"/>
      <c r="L176" s="420">
        <v>1374</v>
      </c>
      <c r="M176" s="116" t="s">
        <v>172</v>
      </c>
      <c r="N176" s="90"/>
      <c r="O176" s="91"/>
      <c r="P176" s="49"/>
      <c r="Q176" s="49"/>
    </row>
    <row r="177" spans="1:17" ht="67.5" customHeight="1" outlineLevel="1">
      <c r="A177" s="416"/>
      <c r="B177" s="416"/>
      <c r="C177" s="416"/>
      <c r="D177" s="416"/>
      <c r="E177" s="416"/>
      <c r="F177" s="416"/>
      <c r="G177" s="416"/>
      <c r="H177" s="416"/>
      <c r="I177" s="416"/>
      <c r="J177" s="416"/>
      <c r="K177" s="416"/>
      <c r="L177" s="416"/>
      <c r="M177" s="116" t="s">
        <v>173</v>
      </c>
      <c r="N177" s="49"/>
      <c r="O177" s="91"/>
      <c r="P177" s="49"/>
      <c r="Q177" s="49"/>
    </row>
    <row r="178" spans="1:17" ht="55.5" customHeight="1" outlineLevel="1">
      <c r="A178" s="416"/>
      <c r="B178" s="416"/>
      <c r="C178" s="416"/>
      <c r="D178" s="416"/>
      <c r="E178" s="416"/>
      <c r="F178" s="416"/>
      <c r="G178" s="416"/>
      <c r="H178" s="416"/>
      <c r="I178" s="416"/>
      <c r="J178" s="416"/>
      <c r="K178" s="416"/>
      <c r="L178" s="416"/>
      <c r="M178" s="116" t="s">
        <v>174</v>
      </c>
      <c r="N178" s="49"/>
      <c r="O178" s="91"/>
      <c r="P178" s="49"/>
      <c r="Q178" s="49"/>
    </row>
    <row r="179" spans="1:17" ht="64.5" customHeight="1" outlineLevel="1">
      <c r="A179" s="416"/>
      <c r="B179" s="416"/>
      <c r="C179" s="416"/>
      <c r="D179" s="416"/>
      <c r="E179" s="416"/>
      <c r="F179" s="416"/>
      <c r="G179" s="416"/>
      <c r="H179" s="416"/>
      <c r="I179" s="416"/>
      <c r="J179" s="416"/>
      <c r="K179" s="416"/>
      <c r="L179" s="416"/>
      <c r="M179" s="116" t="s">
        <v>175</v>
      </c>
      <c r="N179" s="49"/>
      <c r="O179" s="91"/>
      <c r="P179" s="49"/>
      <c r="Q179" s="49"/>
    </row>
    <row r="180" spans="1:17" ht="54.75" customHeight="1" outlineLevel="1">
      <c r="A180" s="416"/>
      <c r="B180" s="416"/>
      <c r="C180" s="416"/>
      <c r="D180" s="416"/>
      <c r="E180" s="416"/>
      <c r="F180" s="416"/>
      <c r="G180" s="416"/>
      <c r="H180" s="416"/>
      <c r="I180" s="416"/>
      <c r="J180" s="416"/>
      <c r="K180" s="416"/>
      <c r="L180" s="416"/>
      <c r="M180" s="116" t="s">
        <v>176</v>
      </c>
      <c r="N180" s="49"/>
      <c r="O180" s="91"/>
      <c r="P180" s="49"/>
      <c r="Q180" s="49"/>
    </row>
    <row r="181" spans="1:17" ht="29.25" customHeight="1" outlineLevel="1">
      <c r="A181" s="416"/>
      <c r="B181" s="416"/>
      <c r="C181" s="416"/>
      <c r="D181" s="416"/>
      <c r="E181" s="416"/>
      <c r="F181" s="416"/>
      <c r="G181" s="416"/>
      <c r="H181" s="416"/>
      <c r="I181" s="416"/>
      <c r="J181" s="416"/>
      <c r="K181" s="416"/>
      <c r="L181" s="416"/>
      <c r="M181" s="116" t="s">
        <v>177</v>
      </c>
      <c r="N181" s="49"/>
      <c r="O181" s="91"/>
      <c r="P181" s="49"/>
      <c r="Q181" s="49"/>
    </row>
    <row r="182" spans="1:17" ht="77.25" customHeight="1" outlineLevel="2">
      <c r="A182" s="416"/>
      <c r="B182" s="416"/>
      <c r="C182" s="416"/>
      <c r="D182" s="416"/>
      <c r="E182" s="416"/>
      <c r="F182" s="416"/>
      <c r="G182" s="416"/>
      <c r="H182" s="416"/>
      <c r="I182" s="416"/>
      <c r="J182" s="416"/>
      <c r="K182" s="416"/>
      <c r="L182" s="416"/>
      <c r="M182" s="116" t="s">
        <v>178</v>
      </c>
      <c r="N182" s="38"/>
      <c r="O182" s="92"/>
      <c r="P182" s="38"/>
      <c r="Q182" s="38"/>
    </row>
    <row r="183" spans="1:17" ht="28.5" hidden="1" customHeight="1" outlineLevel="2">
      <c r="A183" s="421"/>
      <c r="B183" s="421"/>
      <c r="C183" s="421"/>
      <c r="D183" s="421"/>
      <c r="E183" s="421"/>
      <c r="F183" s="421"/>
      <c r="G183" s="421"/>
      <c r="H183" s="421"/>
      <c r="I183" s="421"/>
      <c r="J183" s="421"/>
      <c r="K183" s="421"/>
      <c r="L183" s="421"/>
      <c r="M183" s="89" t="s">
        <v>179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180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183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142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143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35"/>
      <c r="B385" s="431"/>
      <c r="C385" s="43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30"/>
      <c r="B386" s="431"/>
      <c r="C386" s="431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32"/>
      <c r="B388" s="431"/>
      <c r="C388" s="431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15" t="s">
        <v>0</v>
      </c>
      <c r="B3" s="415" t="s">
        <v>1</v>
      </c>
      <c r="C3" s="415" t="s">
        <v>2</v>
      </c>
      <c r="D3" s="415" t="s">
        <v>3</v>
      </c>
      <c r="E3" s="415" t="s">
        <v>4</v>
      </c>
      <c r="F3" s="418" t="s">
        <v>5</v>
      </c>
      <c r="G3" s="413"/>
      <c r="H3" s="413"/>
      <c r="I3" s="413"/>
      <c r="J3" s="414"/>
      <c r="K3" s="412" t="s">
        <v>149</v>
      </c>
      <c r="L3" s="413"/>
      <c r="M3" s="414"/>
      <c r="N3" s="3"/>
      <c r="O3" s="3"/>
      <c r="P3" s="3"/>
      <c r="Q3" s="3"/>
    </row>
    <row r="4" spans="1:17" ht="12.75" customHeight="1">
      <c r="A4" s="416"/>
      <c r="B4" s="416"/>
      <c r="C4" s="416"/>
      <c r="D4" s="416"/>
      <c r="E4" s="416"/>
      <c r="F4" s="419" t="s">
        <v>6</v>
      </c>
      <c r="G4" s="419" t="s">
        <v>7</v>
      </c>
      <c r="H4" s="419" t="s">
        <v>8</v>
      </c>
      <c r="I4" s="419" t="s">
        <v>9</v>
      </c>
      <c r="J4" s="426" t="s">
        <v>10</v>
      </c>
      <c r="K4" s="429" t="s">
        <v>11</v>
      </c>
      <c r="L4" s="428" t="s">
        <v>12</v>
      </c>
      <c r="M4" s="414"/>
      <c r="N4" s="3"/>
      <c r="O4" s="3"/>
      <c r="P4" s="3"/>
      <c r="Q4" s="3"/>
    </row>
    <row r="5" spans="1:17" ht="37.5" customHeight="1">
      <c r="A5" s="416"/>
      <c r="B5" s="416"/>
      <c r="C5" s="416"/>
      <c r="D5" s="417"/>
      <c r="E5" s="417"/>
      <c r="F5" s="416"/>
      <c r="G5" s="416"/>
      <c r="H5" s="416"/>
      <c r="I5" s="416"/>
      <c r="J5" s="416"/>
      <c r="K5" s="416"/>
      <c r="L5" s="5" t="s">
        <v>13</v>
      </c>
      <c r="M5" s="427" t="s">
        <v>14</v>
      </c>
      <c r="N5" s="6"/>
      <c r="O5" s="3"/>
      <c r="P5" s="3"/>
      <c r="Q5" s="3"/>
    </row>
    <row r="6" spans="1:17" ht="13.5" customHeight="1">
      <c r="A6" s="417"/>
      <c r="B6" s="417"/>
      <c r="C6" s="417"/>
      <c r="D6" s="418" t="s">
        <v>15</v>
      </c>
      <c r="E6" s="413"/>
      <c r="F6" s="413"/>
      <c r="G6" s="413"/>
      <c r="H6" s="413"/>
      <c r="I6" s="413"/>
      <c r="J6" s="414"/>
      <c r="K6" s="423" t="s">
        <v>15</v>
      </c>
      <c r="L6" s="414"/>
      <c r="M6" s="417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23">
        <v>12</v>
      </c>
      <c r="M7" s="414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433"/>
      <c r="B101" s="433">
        <v>75411</v>
      </c>
      <c r="C101" s="434" t="s">
        <v>87</v>
      </c>
      <c r="D101" s="424">
        <v>102</v>
      </c>
      <c r="E101" s="438">
        <f>F101+G102+H102+I101+J102</f>
        <v>116493</v>
      </c>
      <c r="F101" s="424">
        <v>113993</v>
      </c>
      <c r="G101" s="424"/>
      <c r="H101" s="425"/>
      <c r="I101" s="424">
        <v>2500</v>
      </c>
      <c r="J101" s="424"/>
      <c r="K101" s="424"/>
      <c r="L101" s="424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421"/>
      <c r="B102" s="421"/>
      <c r="C102" s="421"/>
      <c r="D102" s="421"/>
      <c r="E102" s="421"/>
      <c r="F102" s="421"/>
      <c r="G102" s="421"/>
      <c r="H102" s="421"/>
      <c r="I102" s="421"/>
      <c r="J102" s="421"/>
      <c r="K102" s="421"/>
      <c r="L102" s="421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37"/>
      <c r="B176" s="436">
        <v>75011</v>
      </c>
      <c r="C176" s="439" t="s">
        <v>132</v>
      </c>
      <c r="D176" s="440">
        <v>10800</v>
      </c>
      <c r="E176" s="420">
        <f>F182+G176+H176+I176+J176</f>
        <v>37960</v>
      </c>
      <c r="F176" s="440"/>
      <c r="G176" s="420">
        <v>75</v>
      </c>
      <c r="H176" s="422">
        <v>34984</v>
      </c>
      <c r="I176" s="420">
        <v>1674</v>
      </c>
      <c r="J176" s="420">
        <v>1227</v>
      </c>
      <c r="K176" s="420"/>
      <c r="L176" s="420">
        <v>1374</v>
      </c>
      <c r="M176" s="116" t="s">
        <v>195</v>
      </c>
      <c r="N176" s="90"/>
      <c r="O176" s="91"/>
      <c r="P176" s="49"/>
      <c r="Q176" s="49"/>
    </row>
    <row r="177" spans="1:17" ht="67.5" customHeight="1" outlineLevel="1">
      <c r="A177" s="416"/>
      <c r="B177" s="416"/>
      <c r="C177" s="416"/>
      <c r="D177" s="416"/>
      <c r="E177" s="416"/>
      <c r="F177" s="416"/>
      <c r="G177" s="416"/>
      <c r="H177" s="416"/>
      <c r="I177" s="416"/>
      <c r="J177" s="416"/>
      <c r="K177" s="416"/>
      <c r="L177" s="416"/>
      <c r="M177" s="116" t="s">
        <v>196</v>
      </c>
      <c r="N177" s="49"/>
      <c r="O177" s="91"/>
      <c r="P177" s="49"/>
      <c r="Q177" s="49"/>
    </row>
    <row r="178" spans="1:17" ht="55.5" customHeight="1" outlineLevel="1">
      <c r="A178" s="416"/>
      <c r="B178" s="416"/>
      <c r="C178" s="416"/>
      <c r="D178" s="416"/>
      <c r="E178" s="416"/>
      <c r="F178" s="416"/>
      <c r="G178" s="416"/>
      <c r="H178" s="416"/>
      <c r="I178" s="416"/>
      <c r="J178" s="416"/>
      <c r="K178" s="416"/>
      <c r="L178" s="416"/>
      <c r="M178" s="116" t="s">
        <v>197</v>
      </c>
      <c r="N178" s="49"/>
      <c r="O178" s="91"/>
      <c r="P178" s="49"/>
      <c r="Q178" s="49"/>
    </row>
    <row r="179" spans="1:17" ht="64.5" customHeight="1" outlineLevel="1">
      <c r="A179" s="416"/>
      <c r="B179" s="416"/>
      <c r="C179" s="416"/>
      <c r="D179" s="416"/>
      <c r="E179" s="416"/>
      <c r="F179" s="416"/>
      <c r="G179" s="416"/>
      <c r="H179" s="416"/>
      <c r="I179" s="416"/>
      <c r="J179" s="416"/>
      <c r="K179" s="416"/>
      <c r="L179" s="416"/>
      <c r="M179" s="116" t="s">
        <v>198</v>
      </c>
      <c r="N179" s="49"/>
      <c r="O179" s="91"/>
      <c r="P179" s="49"/>
      <c r="Q179" s="49"/>
    </row>
    <row r="180" spans="1:17" ht="54.75" customHeight="1" outlineLevel="1">
      <c r="A180" s="416"/>
      <c r="B180" s="416"/>
      <c r="C180" s="416"/>
      <c r="D180" s="416"/>
      <c r="E180" s="416"/>
      <c r="F180" s="416"/>
      <c r="G180" s="416"/>
      <c r="H180" s="416"/>
      <c r="I180" s="416"/>
      <c r="J180" s="416"/>
      <c r="K180" s="416"/>
      <c r="L180" s="416"/>
      <c r="M180" s="116" t="s">
        <v>199</v>
      </c>
      <c r="N180" s="49"/>
      <c r="O180" s="91"/>
      <c r="P180" s="49"/>
      <c r="Q180" s="49"/>
    </row>
    <row r="181" spans="1:17" ht="29.25" customHeight="1" outlineLevel="1">
      <c r="A181" s="416"/>
      <c r="B181" s="416"/>
      <c r="C181" s="416"/>
      <c r="D181" s="416"/>
      <c r="E181" s="416"/>
      <c r="F181" s="416"/>
      <c r="G181" s="416"/>
      <c r="H181" s="416"/>
      <c r="I181" s="416"/>
      <c r="J181" s="416"/>
      <c r="K181" s="416"/>
      <c r="L181" s="416"/>
      <c r="M181" s="116" t="s">
        <v>200</v>
      </c>
      <c r="N181" s="49"/>
      <c r="O181" s="91"/>
      <c r="P181" s="49"/>
      <c r="Q181" s="49"/>
    </row>
    <row r="182" spans="1:17" ht="77.25" customHeight="1" outlineLevel="2">
      <c r="A182" s="416"/>
      <c r="B182" s="416"/>
      <c r="C182" s="416"/>
      <c r="D182" s="416"/>
      <c r="E182" s="416"/>
      <c r="F182" s="416"/>
      <c r="G182" s="416"/>
      <c r="H182" s="416"/>
      <c r="I182" s="416"/>
      <c r="J182" s="416"/>
      <c r="K182" s="416"/>
      <c r="L182" s="416"/>
      <c r="M182" s="116" t="s">
        <v>201</v>
      </c>
      <c r="N182" s="38"/>
      <c r="O182" s="92"/>
      <c r="P182" s="38"/>
      <c r="Q182" s="38"/>
    </row>
    <row r="183" spans="1:17" ht="28.5" hidden="1" customHeight="1" outlineLevel="2">
      <c r="A183" s="421"/>
      <c r="B183" s="421"/>
      <c r="C183" s="421"/>
      <c r="D183" s="421"/>
      <c r="E183" s="421"/>
      <c r="F183" s="421"/>
      <c r="G183" s="421"/>
      <c r="H183" s="421"/>
      <c r="I183" s="421"/>
      <c r="J183" s="421"/>
      <c r="K183" s="421"/>
      <c r="L183" s="421"/>
      <c r="M183" s="89" t="s">
        <v>202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203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206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142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143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35"/>
      <c r="B382" s="431"/>
      <c r="C382" s="431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30"/>
      <c r="B383" s="431"/>
      <c r="C383" s="431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32"/>
      <c r="B385" s="431"/>
      <c r="C385" s="43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view="pageBreakPreview" zoomScaleNormal="86" zoomScaleSheetLayoutView="100" workbookViewId="0">
      <selection activeCell="I2" sqref="I2:I4"/>
    </sheetView>
  </sheetViews>
  <sheetFormatPr defaultRowHeight="12.75"/>
  <cols>
    <col min="1" max="1" width="9.28515625" style="123" bestFit="1" customWidth="1"/>
    <col min="2" max="2" width="47.28515625" style="123" bestFit="1" customWidth="1"/>
    <col min="3" max="3" width="10.85546875" style="123" customWidth="1"/>
    <col min="4" max="4" width="11.28515625" style="123" bestFit="1" customWidth="1"/>
    <col min="5" max="5" width="11.140625" style="123" customWidth="1"/>
    <col min="6" max="6" width="11.5703125" style="123" customWidth="1"/>
    <col min="7" max="7" width="10.85546875" style="123" customWidth="1"/>
    <col min="8" max="8" width="10.28515625" style="123" customWidth="1"/>
    <col min="9" max="9" width="10.85546875" style="123" customWidth="1"/>
    <col min="10" max="256" width="8.85546875" style="123"/>
    <col min="257" max="257" width="9.28515625" style="123" bestFit="1" customWidth="1"/>
    <col min="258" max="258" width="47.28515625" style="123" bestFit="1" customWidth="1"/>
    <col min="259" max="259" width="10.85546875" style="123" customWidth="1"/>
    <col min="260" max="260" width="11.28515625" style="123" bestFit="1" customWidth="1"/>
    <col min="261" max="261" width="11.140625" style="123" customWidth="1"/>
    <col min="262" max="262" width="11.5703125" style="123" customWidth="1"/>
    <col min="263" max="263" width="10.85546875" style="123" customWidth="1"/>
    <col min="264" max="264" width="10.28515625" style="123" customWidth="1"/>
    <col min="265" max="265" width="10.85546875" style="123" customWidth="1"/>
    <col min="266" max="512" width="8.85546875" style="123"/>
    <col min="513" max="513" width="9.28515625" style="123" bestFit="1" customWidth="1"/>
    <col min="514" max="514" width="47.28515625" style="123" bestFit="1" customWidth="1"/>
    <col min="515" max="515" width="10.85546875" style="123" customWidth="1"/>
    <col min="516" max="516" width="11.28515625" style="123" bestFit="1" customWidth="1"/>
    <col min="517" max="517" width="11.140625" style="123" customWidth="1"/>
    <col min="518" max="518" width="11.5703125" style="123" customWidth="1"/>
    <col min="519" max="519" width="10.85546875" style="123" customWidth="1"/>
    <col min="520" max="520" width="10.28515625" style="123" customWidth="1"/>
    <col min="521" max="521" width="10.85546875" style="123" customWidth="1"/>
    <col min="522" max="768" width="8.85546875" style="123"/>
    <col min="769" max="769" width="9.28515625" style="123" bestFit="1" customWidth="1"/>
    <col min="770" max="770" width="47.28515625" style="123" bestFit="1" customWidth="1"/>
    <col min="771" max="771" width="10.85546875" style="123" customWidth="1"/>
    <col min="772" max="772" width="11.28515625" style="123" bestFit="1" customWidth="1"/>
    <col min="773" max="773" width="11.140625" style="123" customWidth="1"/>
    <col min="774" max="774" width="11.5703125" style="123" customWidth="1"/>
    <col min="775" max="775" width="10.85546875" style="123" customWidth="1"/>
    <col min="776" max="776" width="10.28515625" style="123" customWidth="1"/>
    <col min="777" max="777" width="10.85546875" style="123" customWidth="1"/>
    <col min="778" max="1024" width="8.85546875" style="123"/>
    <col min="1025" max="1025" width="9.28515625" style="123" bestFit="1" customWidth="1"/>
    <col min="1026" max="1026" width="47.28515625" style="123" bestFit="1" customWidth="1"/>
    <col min="1027" max="1027" width="10.85546875" style="123" customWidth="1"/>
    <col min="1028" max="1028" width="11.28515625" style="123" bestFit="1" customWidth="1"/>
    <col min="1029" max="1029" width="11.140625" style="123" customWidth="1"/>
    <col min="1030" max="1030" width="11.5703125" style="123" customWidth="1"/>
    <col min="1031" max="1031" width="10.85546875" style="123" customWidth="1"/>
    <col min="1032" max="1032" width="10.28515625" style="123" customWidth="1"/>
    <col min="1033" max="1033" width="10.85546875" style="123" customWidth="1"/>
    <col min="1034" max="1280" width="8.85546875" style="123"/>
    <col min="1281" max="1281" width="9.28515625" style="123" bestFit="1" customWidth="1"/>
    <col min="1282" max="1282" width="47.28515625" style="123" bestFit="1" customWidth="1"/>
    <col min="1283" max="1283" width="10.85546875" style="123" customWidth="1"/>
    <col min="1284" max="1284" width="11.28515625" style="123" bestFit="1" customWidth="1"/>
    <col min="1285" max="1285" width="11.140625" style="123" customWidth="1"/>
    <col min="1286" max="1286" width="11.5703125" style="123" customWidth="1"/>
    <col min="1287" max="1287" width="10.85546875" style="123" customWidth="1"/>
    <col min="1288" max="1288" width="10.28515625" style="123" customWidth="1"/>
    <col min="1289" max="1289" width="10.85546875" style="123" customWidth="1"/>
    <col min="1290" max="1536" width="8.85546875" style="123"/>
    <col min="1537" max="1537" width="9.28515625" style="123" bestFit="1" customWidth="1"/>
    <col min="1538" max="1538" width="47.28515625" style="123" bestFit="1" customWidth="1"/>
    <col min="1539" max="1539" width="10.85546875" style="123" customWidth="1"/>
    <col min="1540" max="1540" width="11.28515625" style="123" bestFit="1" customWidth="1"/>
    <col min="1541" max="1541" width="11.140625" style="123" customWidth="1"/>
    <col min="1542" max="1542" width="11.5703125" style="123" customWidth="1"/>
    <col min="1543" max="1543" width="10.85546875" style="123" customWidth="1"/>
    <col min="1544" max="1544" width="10.28515625" style="123" customWidth="1"/>
    <col min="1545" max="1545" width="10.85546875" style="123" customWidth="1"/>
    <col min="1546" max="1792" width="8.85546875" style="123"/>
    <col min="1793" max="1793" width="9.28515625" style="123" bestFit="1" customWidth="1"/>
    <col min="1794" max="1794" width="47.28515625" style="123" bestFit="1" customWidth="1"/>
    <col min="1795" max="1795" width="10.85546875" style="123" customWidth="1"/>
    <col min="1796" max="1796" width="11.28515625" style="123" bestFit="1" customWidth="1"/>
    <col min="1797" max="1797" width="11.140625" style="123" customWidth="1"/>
    <col min="1798" max="1798" width="11.5703125" style="123" customWidth="1"/>
    <col min="1799" max="1799" width="10.85546875" style="123" customWidth="1"/>
    <col min="1800" max="1800" width="10.28515625" style="123" customWidth="1"/>
    <col min="1801" max="1801" width="10.85546875" style="123" customWidth="1"/>
    <col min="1802" max="2048" width="8.85546875" style="123"/>
    <col min="2049" max="2049" width="9.28515625" style="123" bestFit="1" customWidth="1"/>
    <col min="2050" max="2050" width="47.28515625" style="123" bestFit="1" customWidth="1"/>
    <col min="2051" max="2051" width="10.85546875" style="123" customWidth="1"/>
    <col min="2052" max="2052" width="11.28515625" style="123" bestFit="1" customWidth="1"/>
    <col min="2053" max="2053" width="11.140625" style="123" customWidth="1"/>
    <col min="2054" max="2054" width="11.5703125" style="123" customWidth="1"/>
    <col min="2055" max="2055" width="10.85546875" style="123" customWidth="1"/>
    <col min="2056" max="2056" width="10.28515625" style="123" customWidth="1"/>
    <col min="2057" max="2057" width="10.85546875" style="123" customWidth="1"/>
    <col min="2058" max="2304" width="8.85546875" style="123"/>
    <col min="2305" max="2305" width="9.28515625" style="123" bestFit="1" customWidth="1"/>
    <col min="2306" max="2306" width="47.28515625" style="123" bestFit="1" customWidth="1"/>
    <col min="2307" max="2307" width="10.85546875" style="123" customWidth="1"/>
    <col min="2308" max="2308" width="11.28515625" style="123" bestFit="1" customWidth="1"/>
    <col min="2309" max="2309" width="11.140625" style="123" customWidth="1"/>
    <col min="2310" max="2310" width="11.5703125" style="123" customWidth="1"/>
    <col min="2311" max="2311" width="10.85546875" style="123" customWidth="1"/>
    <col min="2312" max="2312" width="10.28515625" style="123" customWidth="1"/>
    <col min="2313" max="2313" width="10.85546875" style="123" customWidth="1"/>
    <col min="2314" max="2560" width="8.85546875" style="123"/>
    <col min="2561" max="2561" width="9.28515625" style="123" bestFit="1" customWidth="1"/>
    <col min="2562" max="2562" width="47.28515625" style="123" bestFit="1" customWidth="1"/>
    <col min="2563" max="2563" width="10.85546875" style="123" customWidth="1"/>
    <col min="2564" max="2564" width="11.28515625" style="123" bestFit="1" customWidth="1"/>
    <col min="2565" max="2565" width="11.140625" style="123" customWidth="1"/>
    <col min="2566" max="2566" width="11.5703125" style="123" customWidth="1"/>
    <col min="2567" max="2567" width="10.85546875" style="123" customWidth="1"/>
    <col min="2568" max="2568" width="10.28515625" style="123" customWidth="1"/>
    <col min="2569" max="2569" width="10.85546875" style="123" customWidth="1"/>
    <col min="2570" max="2816" width="8.85546875" style="123"/>
    <col min="2817" max="2817" width="9.28515625" style="123" bestFit="1" customWidth="1"/>
    <col min="2818" max="2818" width="47.28515625" style="123" bestFit="1" customWidth="1"/>
    <col min="2819" max="2819" width="10.85546875" style="123" customWidth="1"/>
    <col min="2820" max="2820" width="11.28515625" style="123" bestFit="1" customWidth="1"/>
    <col min="2821" max="2821" width="11.140625" style="123" customWidth="1"/>
    <col min="2822" max="2822" width="11.5703125" style="123" customWidth="1"/>
    <col min="2823" max="2823" width="10.85546875" style="123" customWidth="1"/>
    <col min="2824" max="2824" width="10.28515625" style="123" customWidth="1"/>
    <col min="2825" max="2825" width="10.85546875" style="123" customWidth="1"/>
    <col min="2826" max="3072" width="8.85546875" style="123"/>
    <col min="3073" max="3073" width="9.28515625" style="123" bestFit="1" customWidth="1"/>
    <col min="3074" max="3074" width="47.28515625" style="123" bestFit="1" customWidth="1"/>
    <col min="3075" max="3075" width="10.85546875" style="123" customWidth="1"/>
    <col min="3076" max="3076" width="11.28515625" style="123" bestFit="1" customWidth="1"/>
    <col min="3077" max="3077" width="11.140625" style="123" customWidth="1"/>
    <col min="3078" max="3078" width="11.5703125" style="123" customWidth="1"/>
    <col min="3079" max="3079" width="10.85546875" style="123" customWidth="1"/>
    <col min="3080" max="3080" width="10.28515625" style="123" customWidth="1"/>
    <col min="3081" max="3081" width="10.85546875" style="123" customWidth="1"/>
    <col min="3082" max="3328" width="8.85546875" style="123"/>
    <col min="3329" max="3329" width="9.28515625" style="123" bestFit="1" customWidth="1"/>
    <col min="3330" max="3330" width="47.28515625" style="123" bestFit="1" customWidth="1"/>
    <col min="3331" max="3331" width="10.85546875" style="123" customWidth="1"/>
    <col min="3332" max="3332" width="11.28515625" style="123" bestFit="1" customWidth="1"/>
    <col min="3333" max="3333" width="11.140625" style="123" customWidth="1"/>
    <col min="3334" max="3334" width="11.5703125" style="123" customWidth="1"/>
    <col min="3335" max="3335" width="10.85546875" style="123" customWidth="1"/>
    <col min="3336" max="3336" width="10.28515625" style="123" customWidth="1"/>
    <col min="3337" max="3337" width="10.85546875" style="123" customWidth="1"/>
    <col min="3338" max="3584" width="8.85546875" style="123"/>
    <col min="3585" max="3585" width="9.28515625" style="123" bestFit="1" customWidth="1"/>
    <col min="3586" max="3586" width="47.28515625" style="123" bestFit="1" customWidth="1"/>
    <col min="3587" max="3587" width="10.85546875" style="123" customWidth="1"/>
    <col min="3588" max="3588" width="11.28515625" style="123" bestFit="1" customWidth="1"/>
    <col min="3589" max="3589" width="11.140625" style="123" customWidth="1"/>
    <col min="3590" max="3590" width="11.5703125" style="123" customWidth="1"/>
    <col min="3591" max="3591" width="10.85546875" style="123" customWidth="1"/>
    <col min="3592" max="3592" width="10.28515625" style="123" customWidth="1"/>
    <col min="3593" max="3593" width="10.85546875" style="123" customWidth="1"/>
    <col min="3594" max="3840" width="8.85546875" style="123"/>
    <col min="3841" max="3841" width="9.28515625" style="123" bestFit="1" customWidth="1"/>
    <col min="3842" max="3842" width="47.28515625" style="123" bestFit="1" customWidth="1"/>
    <col min="3843" max="3843" width="10.85546875" style="123" customWidth="1"/>
    <col min="3844" max="3844" width="11.28515625" style="123" bestFit="1" customWidth="1"/>
    <col min="3845" max="3845" width="11.140625" style="123" customWidth="1"/>
    <col min="3846" max="3846" width="11.5703125" style="123" customWidth="1"/>
    <col min="3847" max="3847" width="10.85546875" style="123" customWidth="1"/>
    <col min="3848" max="3848" width="10.28515625" style="123" customWidth="1"/>
    <col min="3849" max="3849" width="10.85546875" style="123" customWidth="1"/>
    <col min="3850" max="4096" width="8.85546875" style="123"/>
    <col min="4097" max="4097" width="9.28515625" style="123" bestFit="1" customWidth="1"/>
    <col min="4098" max="4098" width="47.28515625" style="123" bestFit="1" customWidth="1"/>
    <col min="4099" max="4099" width="10.85546875" style="123" customWidth="1"/>
    <col min="4100" max="4100" width="11.28515625" style="123" bestFit="1" customWidth="1"/>
    <col min="4101" max="4101" width="11.140625" style="123" customWidth="1"/>
    <col min="4102" max="4102" width="11.5703125" style="123" customWidth="1"/>
    <col min="4103" max="4103" width="10.85546875" style="123" customWidth="1"/>
    <col min="4104" max="4104" width="10.28515625" style="123" customWidth="1"/>
    <col min="4105" max="4105" width="10.85546875" style="123" customWidth="1"/>
    <col min="4106" max="4352" width="8.85546875" style="123"/>
    <col min="4353" max="4353" width="9.28515625" style="123" bestFit="1" customWidth="1"/>
    <col min="4354" max="4354" width="47.28515625" style="123" bestFit="1" customWidth="1"/>
    <col min="4355" max="4355" width="10.85546875" style="123" customWidth="1"/>
    <col min="4356" max="4356" width="11.28515625" style="123" bestFit="1" customWidth="1"/>
    <col min="4357" max="4357" width="11.140625" style="123" customWidth="1"/>
    <col min="4358" max="4358" width="11.5703125" style="123" customWidth="1"/>
    <col min="4359" max="4359" width="10.85546875" style="123" customWidth="1"/>
    <col min="4360" max="4360" width="10.28515625" style="123" customWidth="1"/>
    <col min="4361" max="4361" width="10.85546875" style="123" customWidth="1"/>
    <col min="4362" max="4608" width="8.85546875" style="123"/>
    <col min="4609" max="4609" width="9.28515625" style="123" bestFit="1" customWidth="1"/>
    <col min="4610" max="4610" width="47.28515625" style="123" bestFit="1" customWidth="1"/>
    <col min="4611" max="4611" width="10.85546875" style="123" customWidth="1"/>
    <col min="4612" max="4612" width="11.28515625" style="123" bestFit="1" customWidth="1"/>
    <col min="4613" max="4613" width="11.140625" style="123" customWidth="1"/>
    <col min="4614" max="4614" width="11.5703125" style="123" customWidth="1"/>
    <col min="4615" max="4615" width="10.85546875" style="123" customWidth="1"/>
    <col min="4616" max="4616" width="10.28515625" style="123" customWidth="1"/>
    <col min="4617" max="4617" width="10.85546875" style="123" customWidth="1"/>
    <col min="4618" max="4864" width="8.85546875" style="123"/>
    <col min="4865" max="4865" width="9.28515625" style="123" bestFit="1" customWidth="1"/>
    <col min="4866" max="4866" width="47.28515625" style="123" bestFit="1" customWidth="1"/>
    <col min="4867" max="4867" width="10.85546875" style="123" customWidth="1"/>
    <col min="4868" max="4868" width="11.28515625" style="123" bestFit="1" customWidth="1"/>
    <col min="4869" max="4869" width="11.140625" style="123" customWidth="1"/>
    <col min="4870" max="4870" width="11.5703125" style="123" customWidth="1"/>
    <col min="4871" max="4871" width="10.85546875" style="123" customWidth="1"/>
    <col min="4872" max="4872" width="10.28515625" style="123" customWidth="1"/>
    <col min="4873" max="4873" width="10.85546875" style="123" customWidth="1"/>
    <col min="4874" max="5120" width="8.85546875" style="123"/>
    <col min="5121" max="5121" width="9.28515625" style="123" bestFit="1" customWidth="1"/>
    <col min="5122" max="5122" width="47.28515625" style="123" bestFit="1" customWidth="1"/>
    <col min="5123" max="5123" width="10.85546875" style="123" customWidth="1"/>
    <col min="5124" max="5124" width="11.28515625" style="123" bestFit="1" customWidth="1"/>
    <col min="5125" max="5125" width="11.140625" style="123" customWidth="1"/>
    <col min="5126" max="5126" width="11.5703125" style="123" customWidth="1"/>
    <col min="5127" max="5127" width="10.85546875" style="123" customWidth="1"/>
    <col min="5128" max="5128" width="10.28515625" style="123" customWidth="1"/>
    <col min="5129" max="5129" width="10.85546875" style="123" customWidth="1"/>
    <col min="5130" max="5376" width="8.85546875" style="123"/>
    <col min="5377" max="5377" width="9.28515625" style="123" bestFit="1" customWidth="1"/>
    <col min="5378" max="5378" width="47.28515625" style="123" bestFit="1" customWidth="1"/>
    <col min="5379" max="5379" width="10.85546875" style="123" customWidth="1"/>
    <col min="5380" max="5380" width="11.28515625" style="123" bestFit="1" customWidth="1"/>
    <col min="5381" max="5381" width="11.140625" style="123" customWidth="1"/>
    <col min="5382" max="5382" width="11.5703125" style="123" customWidth="1"/>
    <col min="5383" max="5383" width="10.85546875" style="123" customWidth="1"/>
    <col min="5384" max="5384" width="10.28515625" style="123" customWidth="1"/>
    <col min="5385" max="5385" width="10.85546875" style="123" customWidth="1"/>
    <col min="5386" max="5632" width="8.85546875" style="123"/>
    <col min="5633" max="5633" width="9.28515625" style="123" bestFit="1" customWidth="1"/>
    <col min="5634" max="5634" width="47.28515625" style="123" bestFit="1" customWidth="1"/>
    <col min="5635" max="5635" width="10.85546875" style="123" customWidth="1"/>
    <col min="5636" max="5636" width="11.28515625" style="123" bestFit="1" customWidth="1"/>
    <col min="5637" max="5637" width="11.140625" style="123" customWidth="1"/>
    <col min="5638" max="5638" width="11.5703125" style="123" customWidth="1"/>
    <col min="5639" max="5639" width="10.85546875" style="123" customWidth="1"/>
    <col min="5640" max="5640" width="10.28515625" style="123" customWidth="1"/>
    <col min="5641" max="5641" width="10.85546875" style="123" customWidth="1"/>
    <col min="5642" max="5888" width="8.85546875" style="123"/>
    <col min="5889" max="5889" width="9.28515625" style="123" bestFit="1" customWidth="1"/>
    <col min="5890" max="5890" width="47.28515625" style="123" bestFit="1" customWidth="1"/>
    <col min="5891" max="5891" width="10.85546875" style="123" customWidth="1"/>
    <col min="5892" max="5892" width="11.28515625" style="123" bestFit="1" customWidth="1"/>
    <col min="5893" max="5893" width="11.140625" style="123" customWidth="1"/>
    <col min="5894" max="5894" width="11.5703125" style="123" customWidth="1"/>
    <col min="5895" max="5895" width="10.85546875" style="123" customWidth="1"/>
    <col min="5896" max="5896" width="10.28515625" style="123" customWidth="1"/>
    <col min="5897" max="5897" width="10.85546875" style="123" customWidth="1"/>
    <col min="5898" max="6144" width="8.85546875" style="123"/>
    <col min="6145" max="6145" width="9.28515625" style="123" bestFit="1" customWidth="1"/>
    <col min="6146" max="6146" width="47.28515625" style="123" bestFit="1" customWidth="1"/>
    <col min="6147" max="6147" width="10.85546875" style="123" customWidth="1"/>
    <col min="6148" max="6148" width="11.28515625" style="123" bestFit="1" customWidth="1"/>
    <col min="6149" max="6149" width="11.140625" style="123" customWidth="1"/>
    <col min="6150" max="6150" width="11.5703125" style="123" customWidth="1"/>
    <col min="6151" max="6151" width="10.85546875" style="123" customWidth="1"/>
    <col min="6152" max="6152" width="10.28515625" style="123" customWidth="1"/>
    <col min="6153" max="6153" width="10.85546875" style="123" customWidth="1"/>
    <col min="6154" max="6400" width="8.85546875" style="123"/>
    <col min="6401" max="6401" width="9.28515625" style="123" bestFit="1" customWidth="1"/>
    <col min="6402" max="6402" width="47.28515625" style="123" bestFit="1" customWidth="1"/>
    <col min="6403" max="6403" width="10.85546875" style="123" customWidth="1"/>
    <col min="6404" max="6404" width="11.28515625" style="123" bestFit="1" customWidth="1"/>
    <col min="6405" max="6405" width="11.140625" style="123" customWidth="1"/>
    <col min="6406" max="6406" width="11.5703125" style="123" customWidth="1"/>
    <col min="6407" max="6407" width="10.85546875" style="123" customWidth="1"/>
    <col min="6408" max="6408" width="10.28515625" style="123" customWidth="1"/>
    <col min="6409" max="6409" width="10.85546875" style="123" customWidth="1"/>
    <col min="6410" max="6656" width="8.85546875" style="123"/>
    <col min="6657" max="6657" width="9.28515625" style="123" bestFit="1" customWidth="1"/>
    <col min="6658" max="6658" width="47.28515625" style="123" bestFit="1" customWidth="1"/>
    <col min="6659" max="6659" width="10.85546875" style="123" customWidth="1"/>
    <col min="6660" max="6660" width="11.28515625" style="123" bestFit="1" customWidth="1"/>
    <col min="6661" max="6661" width="11.140625" style="123" customWidth="1"/>
    <col min="6662" max="6662" width="11.5703125" style="123" customWidth="1"/>
    <col min="6663" max="6663" width="10.85546875" style="123" customWidth="1"/>
    <col min="6664" max="6664" width="10.28515625" style="123" customWidth="1"/>
    <col min="6665" max="6665" width="10.85546875" style="123" customWidth="1"/>
    <col min="6666" max="6912" width="8.85546875" style="123"/>
    <col min="6913" max="6913" width="9.28515625" style="123" bestFit="1" customWidth="1"/>
    <col min="6914" max="6914" width="47.28515625" style="123" bestFit="1" customWidth="1"/>
    <col min="6915" max="6915" width="10.85546875" style="123" customWidth="1"/>
    <col min="6916" max="6916" width="11.28515625" style="123" bestFit="1" customWidth="1"/>
    <col min="6917" max="6917" width="11.140625" style="123" customWidth="1"/>
    <col min="6918" max="6918" width="11.5703125" style="123" customWidth="1"/>
    <col min="6919" max="6919" width="10.85546875" style="123" customWidth="1"/>
    <col min="6920" max="6920" width="10.28515625" style="123" customWidth="1"/>
    <col min="6921" max="6921" width="10.85546875" style="123" customWidth="1"/>
    <col min="6922" max="7168" width="8.85546875" style="123"/>
    <col min="7169" max="7169" width="9.28515625" style="123" bestFit="1" customWidth="1"/>
    <col min="7170" max="7170" width="47.28515625" style="123" bestFit="1" customWidth="1"/>
    <col min="7171" max="7171" width="10.85546875" style="123" customWidth="1"/>
    <col min="7172" max="7172" width="11.28515625" style="123" bestFit="1" customWidth="1"/>
    <col min="7173" max="7173" width="11.140625" style="123" customWidth="1"/>
    <col min="7174" max="7174" width="11.5703125" style="123" customWidth="1"/>
    <col min="7175" max="7175" width="10.85546875" style="123" customWidth="1"/>
    <col min="7176" max="7176" width="10.28515625" style="123" customWidth="1"/>
    <col min="7177" max="7177" width="10.85546875" style="123" customWidth="1"/>
    <col min="7178" max="7424" width="8.85546875" style="123"/>
    <col min="7425" max="7425" width="9.28515625" style="123" bestFit="1" customWidth="1"/>
    <col min="7426" max="7426" width="47.28515625" style="123" bestFit="1" customWidth="1"/>
    <col min="7427" max="7427" width="10.85546875" style="123" customWidth="1"/>
    <col min="7428" max="7428" width="11.28515625" style="123" bestFit="1" customWidth="1"/>
    <col min="7429" max="7429" width="11.140625" style="123" customWidth="1"/>
    <col min="7430" max="7430" width="11.5703125" style="123" customWidth="1"/>
    <col min="7431" max="7431" width="10.85546875" style="123" customWidth="1"/>
    <col min="7432" max="7432" width="10.28515625" style="123" customWidth="1"/>
    <col min="7433" max="7433" width="10.85546875" style="123" customWidth="1"/>
    <col min="7434" max="7680" width="8.85546875" style="123"/>
    <col min="7681" max="7681" width="9.28515625" style="123" bestFit="1" customWidth="1"/>
    <col min="7682" max="7682" width="47.28515625" style="123" bestFit="1" customWidth="1"/>
    <col min="7683" max="7683" width="10.85546875" style="123" customWidth="1"/>
    <col min="7684" max="7684" width="11.28515625" style="123" bestFit="1" customWidth="1"/>
    <col min="7685" max="7685" width="11.140625" style="123" customWidth="1"/>
    <col min="7686" max="7686" width="11.5703125" style="123" customWidth="1"/>
    <col min="7687" max="7687" width="10.85546875" style="123" customWidth="1"/>
    <col min="7688" max="7688" width="10.28515625" style="123" customWidth="1"/>
    <col min="7689" max="7689" width="10.85546875" style="123" customWidth="1"/>
    <col min="7690" max="7936" width="8.85546875" style="123"/>
    <col min="7937" max="7937" width="9.28515625" style="123" bestFit="1" customWidth="1"/>
    <col min="7938" max="7938" width="47.28515625" style="123" bestFit="1" customWidth="1"/>
    <col min="7939" max="7939" width="10.85546875" style="123" customWidth="1"/>
    <col min="7940" max="7940" width="11.28515625" style="123" bestFit="1" customWidth="1"/>
    <col min="7941" max="7941" width="11.140625" style="123" customWidth="1"/>
    <col min="7942" max="7942" width="11.5703125" style="123" customWidth="1"/>
    <col min="7943" max="7943" width="10.85546875" style="123" customWidth="1"/>
    <col min="7944" max="7944" width="10.28515625" style="123" customWidth="1"/>
    <col min="7945" max="7945" width="10.85546875" style="123" customWidth="1"/>
    <col min="7946" max="8192" width="8.85546875" style="123"/>
    <col min="8193" max="8193" width="9.28515625" style="123" bestFit="1" customWidth="1"/>
    <col min="8194" max="8194" width="47.28515625" style="123" bestFit="1" customWidth="1"/>
    <col min="8195" max="8195" width="10.85546875" style="123" customWidth="1"/>
    <col min="8196" max="8196" width="11.28515625" style="123" bestFit="1" customWidth="1"/>
    <col min="8197" max="8197" width="11.140625" style="123" customWidth="1"/>
    <col min="8198" max="8198" width="11.5703125" style="123" customWidth="1"/>
    <col min="8199" max="8199" width="10.85546875" style="123" customWidth="1"/>
    <col min="8200" max="8200" width="10.28515625" style="123" customWidth="1"/>
    <col min="8201" max="8201" width="10.85546875" style="123" customWidth="1"/>
    <col min="8202" max="8448" width="8.85546875" style="123"/>
    <col min="8449" max="8449" width="9.28515625" style="123" bestFit="1" customWidth="1"/>
    <col min="8450" max="8450" width="47.28515625" style="123" bestFit="1" customWidth="1"/>
    <col min="8451" max="8451" width="10.85546875" style="123" customWidth="1"/>
    <col min="8452" max="8452" width="11.28515625" style="123" bestFit="1" customWidth="1"/>
    <col min="8453" max="8453" width="11.140625" style="123" customWidth="1"/>
    <col min="8454" max="8454" width="11.5703125" style="123" customWidth="1"/>
    <col min="8455" max="8455" width="10.85546875" style="123" customWidth="1"/>
    <col min="8456" max="8456" width="10.28515625" style="123" customWidth="1"/>
    <col min="8457" max="8457" width="10.85546875" style="123" customWidth="1"/>
    <col min="8458" max="8704" width="8.85546875" style="123"/>
    <col min="8705" max="8705" width="9.28515625" style="123" bestFit="1" customWidth="1"/>
    <col min="8706" max="8706" width="47.28515625" style="123" bestFit="1" customWidth="1"/>
    <col min="8707" max="8707" width="10.85546875" style="123" customWidth="1"/>
    <col min="8708" max="8708" width="11.28515625" style="123" bestFit="1" customWidth="1"/>
    <col min="8709" max="8709" width="11.140625" style="123" customWidth="1"/>
    <col min="8710" max="8710" width="11.5703125" style="123" customWidth="1"/>
    <col min="8711" max="8711" width="10.85546875" style="123" customWidth="1"/>
    <col min="8712" max="8712" width="10.28515625" style="123" customWidth="1"/>
    <col min="8713" max="8713" width="10.85546875" style="123" customWidth="1"/>
    <col min="8714" max="8960" width="8.85546875" style="123"/>
    <col min="8961" max="8961" width="9.28515625" style="123" bestFit="1" customWidth="1"/>
    <col min="8962" max="8962" width="47.28515625" style="123" bestFit="1" customWidth="1"/>
    <col min="8963" max="8963" width="10.85546875" style="123" customWidth="1"/>
    <col min="8964" max="8964" width="11.28515625" style="123" bestFit="1" customWidth="1"/>
    <col min="8965" max="8965" width="11.140625" style="123" customWidth="1"/>
    <col min="8966" max="8966" width="11.5703125" style="123" customWidth="1"/>
    <col min="8967" max="8967" width="10.85546875" style="123" customWidth="1"/>
    <col min="8968" max="8968" width="10.28515625" style="123" customWidth="1"/>
    <col min="8969" max="8969" width="10.85546875" style="123" customWidth="1"/>
    <col min="8970" max="9216" width="8.85546875" style="123"/>
    <col min="9217" max="9217" width="9.28515625" style="123" bestFit="1" customWidth="1"/>
    <col min="9218" max="9218" width="47.28515625" style="123" bestFit="1" customWidth="1"/>
    <col min="9219" max="9219" width="10.85546875" style="123" customWidth="1"/>
    <col min="9220" max="9220" width="11.28515625" style="123" bestFit="1" customWidth="1"/>
    <col min="9221" max="9221" width="11.140625" style="123" customWidth="1"/>
    <col min="9222" max="9222" width="11.5703125" style="123" customWidth="1"/>
    <col min="9223" max="9223" width="10.85546875" style="123" customWidth="1"/>
    <col min="9224" max="9224" width="10.28515625" style="123" customWidth="1"/>
    <col min="9225" max="9225" width="10.85546875" style="123" customWidth="1"/>
    <col min="9226" max="9472" width="8.85546875" style="123"/>
    <col min="9473" max="9473" width="9.28515625" style="123" bestFit="1" customWidth="1"/>
    <col min="9474" max="9474" width="47.28515625" style="123" bestFit="1" customWidth="1"/>
    <col min="9475" max="9475" width="10.85546875" style="123" customWidth="1"/>
    <col min="9476" max="9476" width="11.28515625" style="123" bestFit="1" customWidth="1"/>
    <col min="9477" max="9477" width="11.140625" style="123" customWidth="1"/>
    <col min="9478" max="9478" width="11.5703125" style="123" customWidth="1"/>
    <col min="9479" max="9479" width="10.85546875" style="123" customWidth="1"/>
    <col min="9480" max="9480" width="10.28515625" style="123" customWidth="1"/>
    <col min="9481" max="9481" width="10.85546875" style="123" customWidth="1"/>
    <col min="9482" max="9728" width="8.85546875" style="123"/>
    <col min="9729" max="9729" width="9.28515625" style="123" bestFit="1" customWidth="1"/>
    <col min="9730" max="9730" width="47.28515625" style="123" bestFit="1" customWidth="1"/>
    <col min="9731" max="9731" width="10.85546875" style="123" customWidth="1"/>
    <col min="9732" max="9732" width="11.28515625" style="123" bestFit="1" customWidth="1"/>
    <col min="9733" max="9733" width="11.140625" style="123" customWidth="1"/>
    <col min="9734" max="9734" width="11.5703125" style="123" customWidth="1"/>
    <col min="9735" max="9735" width="10.85546875" style="123" customWidth="1"/>
    <col min="9736" max="9736" width="10.28515625" style="123" customWidth="1"/>
    <col min="9737" max="9737" width="10.85546875" style="123" customWidth="1"/>
    <col min="9738" max="9984" width="8.85546875" style="123"/>
    <col min="9985" max="9985" width="9.28515625" style="123" bestFit="1" customWidth="1"/>
    <col min="9986" max="9986" width="47.28515625" style="123" bestFit="1" customWidth="1"/>
    <col min="9987" max="9987" width="10.85546875" style="123" customWidth="1"/>
    <col min="9988" max="9988" width="11.28515625" style="123" bestFit="1" customWidth="1"/>
    <col min="9989" max="9989" width="11.140625" style="123" customWidth="1"/>
    <col min="9990" max="9990" width="11.5703125" style="123" customWidth="1"/>
    <col min="9991" max="9991" width="10.85546875" style="123" customWidth="1"/>
    <col min="9992" max="9992" width="10.28515625" style="123" customWidth="1"/>
    <col min="9993" max="9993" width="10.85546875" style="123" customWidth="1"/>
    <col min="9994" max="10240" width="8.85546875" style="123"/>
    <col min="10241" max="10241" width="9.28515625" style="123" bestFit="1" customWidth="1"/>
    <col min="10242" max="10242" width="47.28515625" style="123" bestFit="1" customWidth="1"/>
    <col min="10243" max="10243" width="10.85546875" style="123" customWidth="1"/>
    <col min="10244" max="10244" width="11.28515625" style="123" bestFit="1" customWidth="1"/>
    <col min="10245" max="10245" width="11.140625" style="123" customWidth="1"/>
    <col min="10246" max="10246" width="11.5703125" style="123" customWidth="1"/>
    <col min="10247" max="10247" width="10.85546875" style="123" customWidth="1"/>
    <col min="10248" max="10248" width="10.28515625" style="123" customWidth="1"/>
    <col min="10249" max="10249" width="10.85546875" style="123" customWidth="1"/>
    <col min="10250" max="10496" width="8.85546875" style="123"/>
    <col min="10497" max="10497" width="9.28515625" style="123" bestFit="1" customWidth="1"/>
    <col min="10498" max="10498" width="47.28515625" style="123" bestFit="1" customWidth="1"/>
    <col min="10499" max="10499" width="10.85546875" style="123" customWidth="1"/>
    <col min="10500" max="10500" width="11.28515625" style="123" bestFit="1" customWidth="1"/>
    <col min="10501" max="10501" width="11.140625" style="123" customWidth="1"/>
    <col min="10502" max="10502" width="11.5703125" style="123" customWidth="1"/>
    <col min="10503" max="10503" width="10.85546875" style="123" customWidth="1"/>
    <col min="10504" max="10504" width="10.28515625" style="123" customWidth="1"/>
    <col min="10505" max="10505" width="10.85546875" style="123" customWidth="1"/>
    <col min="10506" max="10752" width="8.85546875" style="123"/>
    <col min="10753" max="10753" width="9.28515625" style="123" bestFit="1" customWidth="1"/>
    <col min="10754" max="10754" width="47.28515625" style="123" bestFit="1" customWidth="1"/>
    <col min="10755" max="10755" width="10.85546875" style="123" customWidth="1"/>
    <col min="10756" max="10756" width="11.28515625" style="123" bestFit="1" customWidth="1"/>
    <col min="10757" max="10757" width="11.140625" style="123" customWidth="1"/>
    <col min="10758" max="10758" width="11.5703125" style="123" customWidth="1"/>
    <col min="10759" max="10759" width="10.85546875" style="123" customWidth="1"/>
    <col min="10760" max="10760" width="10.28515625" style="123" customWidth="1"/>
    <col min="10761" max="10761" width="10.85546875" style="123" customWidth="1"/>
    <col min="10762" max="11008" width="8.85546875" style="123"/>
    <col min="11009" max="11009" width="9.28515625" style="123" bestFit="1" customWidth="1"/>
    <col min="11010" max="11010" width="47.28515625" style="123" bestFit="1" customWidth="1"/>
    <col min="11011" max="11011" width="10.85546875" style="123" customWidth="1"/>
    <col min="11012" max="11012" width="11.28515625" style="123" bestFit="1" customWidth="1"/>
    <col min="11013" max="11013" width="11.140625" style="123" customWidth="1"/>
    <col min="11014" max="11014" width="11.5703125" style="123" customWidth="1"/>
    <col min="11015" max="11015" width="10.85546875" style="123" customWidth="1"/>
    <col min="11016" max="11016" width="10.28515625" style="123" customWidth="1"/>
    <col min="11017" max="11017" width="10.85546875" style="123" customWidth="1"/>
    <col min="11018" max="11264" width="8.85546875" style="123"/>
    <col min="11265" max="11265" width="9.28515625" style="123" bestFit="1" customWidth="1"/>
    <col min="11266" max="11266" width="47.28515625" style="123" bestFit="1" customWidth="1"/>
    <col min="11267" max="11267" width="10.85546875" style="123" customWidth="1"/>
    <col min="11268" max="11268" width="11.28515625" style="123" bestFit="1" customWidth="1"/>
    <col min="11269" max="11269" width="11.140625" style="123" customWidth="1"/>
    <col min="11270" max="11270" width="11.5703125" style="123" customWidth="1"/>
    <col min="11271" max="11271" width="10.85546875" style="123" customWidth="1"/>
    <col min="11272" max="11272" width="10.28515625" style="123" customWidth="1"/>
    <col min="11273" max="11273" width="10.85546875" style="123" customWidth="1"/>
    <col min="11274" max="11520" width="8.85546875" style="123"/>
    <col min="11521" max="11521" width="9.28515625" style="123" bestFit="1" customWidth="1"/>
    <col min="11522" max="11522" width="47.28515625" style="123" bestFit="1" customWidth="1"/>
    <col min="11523" max="11523" width="10.85546875" style="123" customWidth="1"/>
    <col min="11524" max="11524" width="11.28515625" style="123" bestFit="1" customWidth="1"/>
    <col min="11525" max="11525" width="11.140625" style="123" customWidth="1"/>
    <col min="11526" max="11526" width="11.5703125" style="123" customWidth="1"/>
    <col min="11527" max="11527" width="10.85546875" style="123" customWidth="1"/>
    <col min="11528" max="11528" width="10.28515625" style="123" customWidth="1"/>
    <col min="11529" max="11529" width="10.85546875" style="123" customWidth="1"/>
    <col min="11530" max="11776" width="8.85546875" style="123"/>
    <col min="11777" max="11777" width="9.28515625" style="123" bestFit="1" customWidth="1"/>
    <col min="11778" max="11778" width="47.28515625" style="123" bestFit="1" customWidth="1"/>
    <col min="11779" max="11779" width="10.85546875" style="123" customWidth="1"/>
    <col min="11780" max="11780" width="11.28515625" style="123" bestFit="1" customWidth="1"/>
    <col min="11781" max="11781" width="11.140625" style="123" customWidth="1"/>
    <col min="11782" max="11782" width="11.5703125" style="123" customWidth="1"/>
    <col min="11783" max="11783" width="10.85546875" style="123" customWidth="1"/>
    <col min="11784" max="11784" width="10.28515625" style="123" customWidth="1"/>
    <col min="11785" max="11785" width="10.85546875" style="123" customWidth="1"/>
    <col min="11786" max="12032" width="8.85546875" style="123"/>
    <col min="12033" max="12033" width="9.28515625" style="123" bestFit="1" customWidth="1"/>
    <col min="12034" max="12034" width="47.28515625" style="123" bestFit="1" customWidth="1"/>
    <col min="12035" max="12035" width="10.85546875" style="123" customWidth="1"/>
    <col min="12036" max="12036" width="11.28515625" style="123" bestFit="1" customWidth="1"/>
    <col min="12037" max="12037" width="11.140625" style="123" customWidth="1"/>
    <col min="12038" max="12038" width="11.5703125" style="123" customWidth="1"/>
    <col min="12039" max="12039" width="10.85546875" style="123" customWidth="1"/>
    <col min="12040" max="12040" width="10.28515625" style="123" customWidth="1"/>
    <col min="12041" max="12041" width="10.85546875" style="123" customWidth="1"/>
    <col min="12042" max="12288" width="8.85546875" style="123"/>
    <col min="12289" max="12289" width="9.28515625" style="123" bestFit="1" customWidth="1"/>
    <col min="12290" max="12290" width="47.28515625" style="123" bestFit="1" customWidth="1"/>
    <col min="12291" max="12291" width="10.85546875" style="123" customWidth="1"/>
    <col min="12292" max="12292" width="11.28515625" style="123" bestFit="1" customWidth="1"/>
    <col min="12293" max="12293" width="11.140625" style="123" customWidth="1"/>
    <col min="12294" max="12294" width="11.5703125" style="123" customWidth="1"/>
    <col min="12295" max="12295" width="10.85546875" style="123" customWidth="1"/>
    <col min="12296" max="12296" width="10.28515625" style="123" customWidth="1"/>
    <col min="12297" max="12297" width="10.85546875" style="123" customWidth="1"/>
    <col min="12298" max="12544" width="8.85546875" style="123"/>
    <col min="12545" max="12545" width="9.28515625" style="123" bestFit="1" customWidth="1"/>
    <col min="12546" max="12546" width="47.28515625" style="123" bestFit="1" customWidth="1"/>
    <col min="12547" max="12547" width="10.85546875" style="123" customWidth="1"/>
    <col min="12548" max="12548" width="11.28515625" style="123" bestFit="1" customWidth="1"/>
    <col min="12549" max="12549" width="11.140625" style="123" customWidth="1"/>
    <col min="12550" max="12550" width="11.5703125" style="123" customWidth="1"/>
    <col min="12551" max="12551" width="10.85546875" style="123" customWidth="1"/>
    <col min="12552" max="12552" width="10.28515625" style="123" customWidth="1"/>
    <col min="12553" max="12553" width="10.85546875" style="123" customWidth="1"/>
    <col min="12554" max="12800" width="8.85546875" style="123"/>
    <col min="12801" max="12801" width="9.28515625" style="123" bestFit="1" customWidth="1"/>
    <col min="12802" max="12802" width="47.28515625" style="123" bestFit="1" customWidth="1"/>
    <col min="12803" max="12803" width="10.85546875" style="123" customWidth="1"/>
    <col min="12804" max="12804" width="11.28515625" style="123" bestFit="1" customWidth="1"/>
    <col min="12805" max="12805" width="11.140625" style="123" customWidth="1"/>
    <col min="12806" max="12806" width="11.5703125" style="123" customWidth="1"/>
    <col min="12807" max="12807" width="10.85546875" style="123" customWidth="1"/>
    <col min="12808" max="12808" width="10.28515625" style="123" customWidth="1"/>
    <col min="12809" max="12809" width="10.85546875" style="123" customWidth="1"/>
    <col min="12810" max="13056" width="8.85546875" style="123"/>
    <col min="13057" max="13057" width="9.28515625" style="123" bestFit="1" customWidth="1"/>
    <col min="13058" max="13058" width="47.28515625" style="123" bestFit="1" customWidth="1"/>
    <col min="13059" max="13059" width="10.85546875" style="123" customWidth="1"/>
    <col min="13060" max="13060" width="11.28515625" style="123" bestFit="1" customWidth="1"/>
    <col min="13061" max="13061" width="11.140625" style="123" customWidth="1"/>
    <col min="13062" max="13062" width="11.5703125" style="123" customWidth="1"/>
    <col min="13063" max="13063" width="10.85546875" style="123" customWidth="1"/>
    <col min="13064" max="13064" width="10.28515625" style="123" customWidth="1"/>
    <col min="13065" max="13065" width="10.85546875" style="123" customWidth="1"/>
    <col min="13066" max="13312" width="8.85546875" style="123"/>
    <col min="13313" max="13313" width="9.28515625" style="123" bestFit="1" customWidth="1"/>
    <col min="13314" max="13314" width="47.28515625" style="123" bestFit="1" customWidth="1"/>
    <col min="13315" max="13315" width="10.85546875" style="123" customWidth="1"/>
    <col min="13316" max="13316" width="11.28515625" style="123" bestFit="1" customWidth="1"/>
    <col min="13317" max="13317" width="11.140625" style="123" customWidth="1"/>
    <col min="13318" max="13318" width="11.5703125" style="123" customWidth="1"/>
    <col min="13319" max="13319" width="10.85546875" style="123" customWidth="1"/>
    <col min="13320" max="13320" width="10.28515625" style="123" customWidth="1"/>
    <col min="13321" max="13321" width="10.85546875" style="123" customWidth="1"/>
    <col min="13322" max="13568" width="8.85546875" style="123"/>
    <col min="13569" max="13569" width="9.28515625" style="123" bestFit="1" customWidth="1"/>
    <col min="13570" max="13570" width="47.28515625" style="123" bestFit="1" customWidth="1"/>
    <col min="13571" max="13571" width="10.85546875" style="123" customWidth="1"/>
    <col min="13572" max="13572" width="11.28515625" style="123" bestFit="1" customWidth="1"/>
    <col min="13573" max="13573" width="11.140625" style="123" customWidth="1"/>
    <col min="13574" max="13574" width="11.5703125" style="123" customWidth="1"/>
    <col min="13575" max="13575" width="10.85546875" style="123" customWidth="1"/>
    <col min="13576" max="13576" width="10.28515625" style="123" customWidth="1"/>
    <col min="13577" max="13577" width="10.85546875" style="123" customWidth="1"/>
    <col min="13578" max="13824" width="8.85546875" style="123"/>
    <col min="13825" max="13825" width="9.28515625" style="123" bestFit="1" customWidth="1"/>
    <col min="13826" max="13826" width="47.28515625" style="123" bestFit="1" customWidth="1"/>
    <col min="13827" max="13827" width="10.85546875" style="123" customWidth="1"/>
    <col min="13828" max="13828" width="11.28515625" style="123" bestFit="1" customWidth="1"/>
    <col min="13829" max="13829" width="11.140625" style="123" customWidth="1"/>
    <col min="13830" max="13830" width="11.5703125" style="123" customWidth="1"/>
    <col min="13831" max="13831" width="10.85546875" style="123" customWidth="1"/>
    <col min="13832" max="13832" width="10.28515625" style="123" customWidth="1"/>
    <col min="13833" max="13833" width="10.85546875" style="123" customWidth="1"/>
    <col min="13834" max="14080" width="8.85546875" style="123"/>
    <col min="14081" max="14081" width="9.28515625" style="123" bestFit="1" customWidth="1"/>
    <col min="14082" max="14082" width="47.28515625" style="123" bestFit="1" customWidth="1"/>
    <col min="14083" max="14083" width="10.85546875" style="123" customWidth="1"/>
    <col min="14084" max="14084" width="11.28515625" style="123" bestFit="1" customWidth="1"/>
    <col min="14085" max="14085" width="11.140625" style="123" customWidth="1"/>
    <col min="14086" max="14086" width="11.5703125" style="123" customWidth="1"/>
    <col min="14087" max="14087" width="10.85546875" style="123" customWidth="1"/>
    <col min="14088" max="14088" width="10.28515625" style="123" customWidth="1"/>
    <col min="14089" max="14089" width="10.85546875" style="123" customWidth="1"/>
    <col min="14090" max="14336" width="8.85546875" style="123"/>
    <col min="14337" max="14337" width="9.28515625" style="123" bestFit="1" customWidth="1"/>
    <col min="14338" max="14338" width="47.28515625" style="123" bestFit="1" customWidth="1"/>
    <col min="14339" max="14339" width="10.85546875" style="123" customWidth="1"/>
    <col min="14340" max="14340" width="11.28515625" style="123" bestFit="1" customWidth="1"/>
    <col min="14341" max="14341" width="11.140625" style="123" customWidth="1"/>
    <col min="14342" max="14342" width="11.5703125" style="123" customWidth="1"/>
    <col min="14343" max="14343" width="10.85546875" style="123" customWidth="1"/>
    <col min="14344" max="14344" width="10.28515625" style="123" customWidth="1"/>
    <col min="14345" max="14345" width="10.85546875" style="123" customWidth="1"/>
    <col min="14346" max="14592" width="8.85546875" style="123"/>
    <col min="14593" max="14593" width="9.28515625" style="123" bestFit="1" customWidth="1"/>
    <col min="14594" max="14594" width="47.28515625" style="123" bestFit="1" customWidth="1"/>
    <col min="14595" max="14595" width="10.85546875" style="123" customWidth="1"/>
    <col min="14596" max="14596" width="11.28515625" style="123" bestFit="1" customWidth="1"/>
    <col min="14597" max="14597" width="11.140625" style="123" customWidth="1"/>
    <col min="14598" max="14598" width="11.5703125" style="123" customWidth="1"/>
    <col min="14599" max="14599" width="10.85546875" style="123" customWidth="1"/>
    <col min="14600" max="14600" width="10.28515625" style="123" customWidth="1"/>
    <col min="14601" max="14601" width="10.85546875" style="123" customWidth="1"/>
    <col min="14602" max="14848" width="8.85546875" style="123"/>
    <col min="14849" max="14849" width="9.28515625" style="123" bestFit="1" customWidth="1"/>
    <col min="14850" max="14850" width="47.28515625" style="123" bestFit="1" customWidth="1"/>
    <col min="14851" max="14851" width="10.85546875" style="123" customWidth="1"/>
    <col min="14852" max="14852" width="11.28515625" style="123" bestFit="1" customWidth="1"/>
    <col min="14853" max="14853" width="11.140625" style="123" customWidth="1"/>
    <col min="14854" max="14854" width="11.5703125" style="123" customWidth="1"/>
    <col min="14855" max="14855" width="10.85546875" style="123" customWidth="1"/>
    <col min="14856" max="14856" width="10.28515625" style="123" customWidth="1"/>
    <col min="14857" max="14857" width="10.85546875" style="123" customWidth="1"/>
    <col min="14858" max="15104" width="8.85546875" style="123"/>
    <col min="15105" max="15105" width="9.28515625" style="123" bestFit="1" customWidth="1"/>
    <col min="15106" max="15106" width="47.28515625" style="123" bestFit="1" customWidth="1"/>
    <col min="15107" max="15107" width="10.85546875" style="123" customWidth="1"/>
    <col min="15108" max="15108" width="11.28515625" style="123" bestFit="1" customWidth="1"/>
    <col min="15109" max="15109" width="11.140625" style="123" customWidth="1"/>
    <col min="15110" max="15110" width="11.5703125" style="123" customWidth="1"/>
    <col min="15111" max="15111" width="10.85546875" style="123" customWidth="1"/>
    <col min="15112" max="15112" width="10.28515625" style="123" customWidth="1"/>
    <col min="15113" max="15113" width="10.85546875" style="123" customWidth="1"/>
    <col min="15114" max="15360" width="8.85546875" style="123"/>
    <col min="15361" max="15361" width="9.28515625" style="123" bestFit="1" customWidth="1"/>
    <col min="15362" max="15362" width="47.28515625" style="123" bestFit="1" customWidth="1"/>
    <col min="15363" max="15363" width="10.85546875" style="123" customWidth="1"/>
    <col min="15364" max="15364" width="11.28515625" style="123" bestFit="1" customWidth="1"/>
    <col min="15365" max="15365" width="11.140625" style="123" customWidth="1"/>
    <col min="15366" max="15366" width="11.5703125" style="123" customWidth="1"/>
    <col min="15367" max="15367" width="10.85546875" style="123" customWidth="1"/>
    <col min="15368" max="15368" width="10.28515625" style="123" customWidth="1"/>
    <col min="15369" max="15369" width="10.85546875" style="123" customWidth="1"/>
    <col min="15370" max="15616" width="8.85546875" style="123"/>
    <col min="15617" max="15617" width="9.28515625" style="123" bestFit="1" customWidth="1"/>
    <col min="15618" max="15618" width="47.28515625" style="123" bestFit="1" customWidth="1"/>
    <col min="15619" max="15619" width="10.85546875" style="123" customWidth="1"/>
    <col min="15620" max="15620" width="11.28515625" style="123" bestFit="1" customWidth="1"/>
    <col min="15621" max="15621" width="11.140625" style="123" customWidth="1"/>
    <col min="15622" max="15622" width="11.5703125" style="123" customWidth="1"/>
    <col min="15623" max="15623" width="10.85546875" style="123" customWidth="1"/>
    <col min="15624" max="15624" width="10.28515625" style="123" customWidth="1"/>
    <col min="15625" max="15625" width="10.85546875" style="123" customWidth="1"/>
    <col min="15626" max="15872" width="8.85546875" style="123"/>
    <col min="15873" max="15873" width="9.28515625" style="123" bestFit="1" customWidth="1"/>
    <col min="15874" max="15874" width="47.28515625" style="123" bestFit="1" customWidth="1"/>
    <col min="15875" max="15875" width="10.85546875" style="123" customWidth="1"/>
    <col min="15876" max="15876" width="11.28515625" style="123" bestFit="1" customWidth="1"/>
    <col min="15877" max="15877" width="11.140625" style="123" customWidth="1"/>
    <col min="15878" max="15878" width="11.5703125" style="123" customWidth="1"/>
    <col min="15879" max="15879" width="10.85546875" style="123" customWidth="1"/>
    <col min="15880" max="15880" width="10.28515625" style="123" customWidth="1"/>
    <col min="15881" max="15881" width="10.85546875" style="123" customWidth="1"/>
    <col min="15882" max="16128" width="8.85546875" style="123"/>
    <col min="16129" max="16129" width="9.28515625" style="123" bestFit="1" customWidth="1"/>
    <col min="16130" max="16130" width="47.28515625" style="123" bestFit="1" customWidth="1"/>
    <col min="16131" max="16131" width="10.85546875" style="123" customWidth="1"/>
    <col min="16132" max="16132" width="11.28515625" style="123" bestFit="1" customWidth="1"/>
    <col min="16133" max="16133" width="11.140625" style="123" customWidth="1"/>
    <col min="16134" max="16134" width="11.5703125" style="123" customWidth="1"/>
    <col min="16135" max="16135" width="10.85546875" style="123" customWidth="1"/>
    <col min="16136" max="16136" width="10.28515625" style="123" customWidth="1"/>
    <col min="16137" max="16137" width="10.85546875" style="123" customWidth="1"/>
    <col min="16138" max="16384" width="8.85546875" style="123"/>
  </cols>
  <sheetData>
    <row r="1" spans="1:9">
      <c r="A1" s="122"/>
      <c r="I1" s="124" t="s">
        <v>226</v>
      </c>
    </row>
    <row r="2" spans="1:9">
      <c r="A2" s="122"/>
      <c r="I2" s="124" t="s">
        <v>268</v>
      </c>
    </row>
    <row r="3" spans="1:9">
      <c r="A3" s="122"/>
      <c r="G3" s="124"/>
      <c r="I3" s="124" t="s">
        <v>212</v>
      </c>
    </row>
    <row r="4" spans="1:9">
      <c r="A4" s="122" t="s">
        <v>120</v>
      </c>
      <c r="I4" s="124" t="s">
        <v>269</v>
      </c>
    </row>
    <row r="5" spans="1:9">
      <c r="A5" s="122"/>
      <c r="I5" s="125"/>
    </row>
    <row r="6" spans="1:9">
      <c r="A6" s="122"/>
      <c r="I6" s="125"/>
    </row>
    <row r="7" spans="1:9" ht="15">
      <c r="A7" s="447" t="s">
        <v>249</v>
      </c>
      <c r="B7" s="447"/>
      <c r="C7" s="447"/>
      <c r="D7" s="447"/>
      <c r="E7" s="447"/>
      <c r="F7" s="447"/>
      <c r="G7" s="447"/>
      <c r="H7" s="447"/>
      <c r="I7" s="447"/>
    </row>
    <row r="8" spans="1:9" ht="15">
      <c r="A8" s="447" t="s">
        <v>227</v>
      </c>
      <c r="B8" s="447"/>
      <c r="C8" s="447"/>
      <c r="D8" s="447"/>
      <c r="E8" s="447"/>
      <c r="F8" s="447"/>
      <c r="G8" s="447"/>
      <c r="H8" s="447"/>
      <c r="I8" s="447"/>
    </row>
    <row r="9" spans="1:9" ht="15">
      <c r="A9" s="447" t="s">
        <v>267</v>
      </c>
      <c r="B9" s="447"/>
      <c r="C9" s="447"/>
      <c r="D9" s="447"/>
      <c r="E9" s="447"/>
      <c r="F9" s="447"/>
      <c r="G9" s="447"/>
      <c r="H9" s="447"/>
      <c r="I9" s="447"/>
    </row>
    <row r="10" spans="1:9" ht="15">
      <c r="A10" s="126"/>
      <c r="B10" s="126"/>
      <c r="C10" s="126"/>
      <c r="D10" s="126"/>
      <c r="E10" s="126"/>
      <c r="F10" s="126"/>
      <c r="G10" s="126"/>
      <c r="H10" s="126"/>
      <c r="I10" s="126"/>
    </row>
    <row r="11" spans="1:9" ht="15">
      <c r="A11" s="126"/>
      <c r="B11" s="126"/>
      <c r="C11" s="126"/>
      <c r="D11" s="126"/>
      <c r="E11" s="126"/>
      <c r="F11" s="126"/>
      <c r="G11" s="126"/>
      <c r="H11" s="126"/>
      <c r="I11" s="126"/>
    </row>
    <row r="12" spans="1:9">
      <c r="A12" s="448" t="s">
        <v>0</v>
      </c>
      <c r="B12" s="448" t="s">
        <v>2</v>
      </c>
      <c r="C12" s="448" t="s">
        <v>3</v>
      </c>
      <c r="D12" s="448" t="s">
        <v>4</v>
      </c>
      <c r="E12" s="450" t="s">
        <v>214</v>
      </c>
      <c r="F12" s="450"/>
      <c r="G12" s="450"/>
      <c r="H12" s="450"/>
      <c r="I12" s="450"/>
    </row>
    <row r="13" spans="1:9">
      <c r="A13" s="449"/>
      <c r="B13" s="449"/>
      <c r="C13" s="449"/>
      <c r="D13" s="449"/>
      <c r="E13" s="441" t="s">
        <v>228</v>
      </c>
      <c r="F13" s="451" t="s">
        <v>7</v>
      </c>
      <c r="G13" s="441" t="s">
        <v>216</v>
      </c>
      <c r="H13" s="441" t="s">
        <v>9</v>
      </c>
      <c r="I13" s="444" t="s">
        <v>10</v>
      </c>
    </row>
    <row r="14" spans="1:9">
      <c r="A14" s="449"/>
      <c r="B14" s="449"/>
      <c r="C14" s="449"/>
      <c r="D14" s="449"/>
      <c r="E14" s="442"/>
      <c r="F14" s="452"/>
      <c r="G14" s="442"/>
      <c r="H14" s="442"/>
      <c r="I14" s="444"/>
    </row>
    <row r="15" spans="1:9">
      <c r="A15" s="449"/>
      <c r="B15" s="449"/>
      <c r="C15" s="449"/>
      <c r="D15" s="449"/>
      <c r="E15" s="442"/>
      <c r="F15" s="452"/>
      <c r="G15" s="442"/>
      <c r="H15" s="442"/>
      <c r="I15" s="444"/>
    </row>
    <row r="16" spans="1:9" ht="21.75" customHeight="1">
      <c r="A16" s="449"/>
      <c r="B16" s="449"/>
      <c r="C16" s="446"/>
      <c r="D16" s="446"/>
      <c r="E16" s="443"/>
      <c r="F16" s="453"/>
      <c r="G16" s="443"/>
      <c r="H16" s="443"/>
      <c r="I16" s="445"/>
    </row>
    <row r="17" spans="1:9" ht="17.25" customHeight="1">
      <c r="A17" s="446"/>
      <c r="B17" s="446"/>
      <c r="C17" s="446" t="s">
        <v>15</v>
      </c>
      <c r="D17" s="446"/>
      <c r="E17" s="446"/>
      <c r="F17" s="446"/>
      <c r="G17" s="446"/>
      <c r="H17" s="446"/>
      <c r="I17" s="127"/>
    </row>
    <row r="18" spans="1:9" ht="8.25" customHeight="1">
      <c r="A18" s="128">
        <v>1</v>
      </c>
      <c r="B18" s="128">
        <v>2</v>
      </c>
      <c r="C18" s="128">
        <v>3</v>
      </c>
      <c r="D18" s="128">
        <v>4</v>
      </c>
      <c r="E18" s="128">
        <v>5</v>
      </c>
      <c r="F18" s="128">
        <v>6</v>
      </c>
      <c r="G18" s="128">
        <v>7</v>
      </c>
      <c r="H18" s="128">
        <v>8</v>
      </c>
      <c r="I18" s="129">
        <v>9</v>
      </c>
    </row>
    <row r="19" spans="1:9" ht="15.75" thickBot="1">
      <c r="A19" s="130"/>
      <c r="B19" s="131" t="s">
        <v>16</v>
      </c>
      <c r="C19" s="132">
        <f t="shared" ref="C19:I19" si="0">SUM(C21:C41)</f>
        <v>131577</v>
      </c>
      <c r="D19" s="132">
        <f t="shared" si="0"/>
        <v>1867446</v>
      </c>
      <c r="E19" s="132">
        <f t="shared" si="0"/>
        <v>1342931</v>
      </c>
      <c r="F19" s="132">
        <f t="shared" si="0"/>
        <v>1615</v>
      </c>
      <c r="G19" s="132">
        <f t="shared" si="0"/>
        <v>481076</v>
      </c>
      <c r="H19" s="132">
        <f t="shared" si="0"/>
        <v>26765</v>
      </c>
      <c r="I19" s="132">
        <f t="shared" si="0"/>
        <v>15059</v>
      </c>
    </row>
    <row r="20" spans="1:9" ht="15">
      <c r="A20" s="133"/>
      <c r="B20" s="134"/>
      <c r="C20" s="135"/>
      <c r="D20" s="135"/>
      <c r="E20" s="135"/>
      <c r="F20" s="135"/>
      <c r="G20" s="135"/>
      <c r="H20" s="135"/>
      <c r="I20" s="136"/>
    </row>
    <row r="21" spans="1:9">
      <c r="A21" s="137" t="s">
        <v>18</v>
      </c>
      <c r="B21" s="138" t="s">
        <v>19</v>
      </c>
      <c r="C21" s="139">
        <v>14290</v>
      </c>
      <c r="D21" s="139">
        <f t="shared" ref="D21:D41" si="1">SUM(E21:I21)</f>
        <v>123823</v>
      </c>
      <c r="E21" s="140">
        <v>2285</v>
      </c>
      <c r="F21" s="140">
        <v>135</v>
      </c>
      <c r="G21" s="140">
        <v>113183</v>
      </c>
      <c r="H21" s="140">
        <v>420</v>
      </c>
      <c r="I21" s="140">
        <v>7800</v>
      </c>
    </row>
    <row r="22" spans="1:9">
      <c r="A22" s="141" t="s">
        <v>26</v>
      </c>
      <c r="B22" s="142" t="s">
        <v>27</v>
      </c>
      <c r="C22" s="143"/>
      <c r="D22" s="139">
        <f t="shared" si="1"/>
        <v>2752</v>
      </c>
      <c r="E22" s="144"/>
      <c r="F22" s="144">
        <v>20</v>
      </c>
      <c r="G22" s="144">
        <v>2422</v>
      </c>
      <c r="H22" s="144">
        <v>180</v>
      </c>
      <c r="I22" s="144">
        <v>130</v>
      </c>
    </row>
    <row r="23" spans="1:9">
      <c r="A23" s="145">
        <v>500</v>
      </c>
      <c r="B23" s="138" t="s">
        <v>68</v>
      </c>
      <c r="C23" s="139">
        <v>93</v>
      </c>
      <c r="D23" s="139">
        <f t="shared" si="1"/>
        <v>7614</v>
      </c>
      <c r="E23" s="140"/>
      <c r="F23" s="140">
        <v>8</v>
      </c>
      <c r="G23" s="140">
        <v>7486</v>
      </c>
      <c r="H23" s="140">
        <v>120</v>
      </c>
      <c r="I23" s="140"/>
    </row>
    <row r="24" spans="1:9">
      <c r="A24" s="141">
        <v>600</v>
      </c>
      <c r="B24" s="146" t="s">
        <v>30</v>
      </c>
      <c r="C24" s="143">
        <v>77</v>
      </c>
      <c r="D24" s="139">
        <f t="shared" si="1"/>
        <v>72665</v>
      </c>
      <c r="E24" s="144">
        <v>59993</v>
      </c>
      <c r="F24" s="144">
        <v>65</v>
      </c>
      <c r="G24" s="144">
        <v>11497</v>
      </c>
      <c r="H24" s="144">
        <v>1110</v>
      </c>
      <c r="I24" s="144"/>
    </row>
    <row r="25" spans="1:9">
      <c r="A25" s="141">
        <v>630</v>
      </c>
      <c r="B25" s="146" t="s">
        <v>138</v>
      </c>
      <c r="C25" s="143"/>
      <c r="D25" s="139">
        <f t="shared" si="1"/>
        <v>106</v>
      </c>
      <c r="E25" s="144">
        <v>106</v>
      </c>
      <c r="F25" s="144"/>
      <c r="G25" s="144"/>
      <c r="H25" s="144"/>
      <c r="I25" s="144"/>
    </row>
    <row r="26" spans="1:9">
      <c r="A26" s="145">
        <v>700</v>
      </c>
      <c r="B26" s="138" t="s">
        <v>56</v>
      </c>
      <c r="C26" s="143">
        <v>70340</v>
      </c>
      <c r="D26" s="139">
        <f t="shared" si="1"/>
        <v>8020</v>
      </c>
      <c r="E26" s="140">
        <v>7035</v>
      </c>
      <c r="F26" s="140"/>
      <c r="G26" s="140">
        <v>985</v>
      </c>
      <c r="H26" s="140"/>
      <c r="I26" s="140"/>
    </row>
    <row r="27" spans="1:9">
      <c r="A27" s="141">
        <v>710</v>
      </c>
      <c r="B27" s="146" t="s">
        <v>33</v>
      </c>
      <c r="C27" s="139">
        <v>1063</v>
      </c>
      <c r="D27" s="139">
        <f t="shared" si="1"/>
        <v>33632</v>
      </c>
      <c r="E27" s="144">
        <v>27181</v>
      </c>
      <c r="F27" s="144">
        <v>5</v>
      </c>
      <c r="G27" s="144">
        <v>4567</v>
      </c>
      <c r="H27" s="144">
        <v>730</v>
      </c>
      <c r="I27" s="144">
        <v>1149</v>
      </c>
    </row>
    <row r="28" spans="1:9">
      <c r="A28" s="145">
        <v>750</v>
      </c>
      <c r="B28" s="138" t="s">
        <v>76</v>
      </c>
      <c r="C28" s="143">
        <v>12084</v>
      </c>
      <c r="D28" s="139">
        <f t="shared" si="1"/>
        <v>121894</v>
      </c>
      <c r="E28" s="140">
        <v>33459</v>
      </c>
      <c r="F28" s="140">
        <v>64</v>
      </c>
      <c r="G28" s="140">
        <v>84174</v>
      </c>
      <c r="H28" s="140">
        <v>1517</v>
      </c>
      <c r="I28" s="140">
        <v>2680</v>
      </c>
    </row>
    <row r="29" spans="1:9">
      <c r="A29" s="145">
        <v>752</v>
      </c>
      <c r="B29" s="138" t="s">
        <v>79</v>
      </c>
      <c r="C29" s="139"/>
      <c r="D29" s="139">
        <f t="shared" si="1"/>
        <v>2378</v>
      </c>
      <c r="E29" s="140">
        <v>800</v>
      </c>
      <c r="F29" s="140">
        <v>27</v>
      </c>
      <c r="G29" s="140">
        <v>1551</v>
      </c>
      <c r="H29" s="140"/>
      <c r="I29" s="140"/>
    </row>
    <row r="30" spans="1:9">
      <c r="A30" s="145">
        <v>754</v>
      </c>
      <c r="B30" s="138" t="s">
        <v>35</v>
      </c>
      <c r="C30" s="139">
        <v>336</v>
      </c>
      <c r="D30" s="139">
        <f t="shared" si="1"/>
        <v>252661</v>
      </c>
      <c r="E30" s="140">
        <v>211489</v>
      </c>
      <c r="F30" s="140">
        <v>279</v>
      </c>
      <c r="G30" s="140">
        <v>18783</v>
      </c>
      <c r="H30" s="140">
        <v>22110</v>
      </c>
      <c r="I30" s="140"/>
    </row>
    <row r="31" spans="1:9">
      <c r="A31" s="145">
        <v>755</v>
      </c>
      <c r="B31" s="138" t="s">
        <v>140</v>
      </c>
      <c r="C31" s="139"/>
      <c r="D31" s="139">
        <f t="shared" si="1"/>
        <v>4785</v>
      </c>
      <c r="E31" s="140">
        <v>4785</v>
      </c>
      <c r="F31" s="140"/>
      <c r="G31" s="140"/>
      <c r="H31" s="140"/>
      <c r="I31" s="140"/>
    </row>
    <row r="32" spans="1:9">
      <c r="A32" s="147">
        <v>758</v>
      </c>
      <c r="B32" s="146" t="s">
        <v>95</v>
      </c>
      <c r="C32" s="139"/>
      <c r="D32" s="139">
        <f t="shared" si="1"/>
        <v>45621</v>
      </c>
      <c r="E32" s="148">
        <v>36360</v>
      </c>
      <c r="F32" s="140"/>
      <c r="G32" s="140">
        <v>9261</v>
      </c>
      <c r="H32" s="140"/>
      <c r="I32" s="140"/>
    </row>
    <row r="33" spans="1:9">
      <c r="A33" s="145">
        <v>801</v>
      </c>
      <c r="B33" s="138" t="s">
        <v>89</v>
      </c>
      <c r="C33" s="139">
        <v>8</v>
      </c>
      <c r="D33" s="139">
        <f t="shared" si="1"/>
        <v>19871</v>
      </c>
      <c r="E33" s="140">
        <v>4133</v>
      </c>
      <c r="F33" s="140">
        <v>476</v>
      </c>
      <c r="G33" s="140">
        <v>15262</v>
      </c>
      <c r="H33" s="140"/>
      <c r="I33" s="140"/>
    </row>
    <row r="34" spans="1:9">
      <c r="A34" s="147">
        <v>851</v>
      </c>
      <c r="B34" s="146" t="s">
        <v>83</v>
      </c>
      <c r="C34" s="139">
        <v>5513</v>
      </c>
      <c r="D34" s="139">
        <f t="shared" si="1"/>
        <v>205217</v>
      </c>
      <c r="E34" s="144">
        <v>24153</v>
      </c>
      <c r="F34" s="144">
        <v>493</v>
      </c>
      <c r="G34" s="144">
        <v>180257</v>
      </c>
      <c r="H34" s="144">
        <v>314</v>
      </c>
      <c r="I34" s="144"/>
    </row>
    <row r="35" spans="1:9">
      <c r="A35" s="147">
        <v>852</v>
      </c>
      <c r="B35" s="146" t="s">
        <v>98</v>
      </c>
      <c r="C35" s="143">
        <v>535</v>
      </c>
      <c r="D35" s="139">
        <f t="shared" si="1"/>
        <v>242752</v>
      </c>
      <c r="E35" s="144">
        <v>242713</v>
      </c>
      <c r="F35" s="144"/>
      <c r="G35" s="144">
        <v>39</v>
      </c>
      <c r="H35" s="144"/>
      <c r="I35" s="144"/>
    </row>
    <row r="36" spans="1:9">
      <c r="A36" s="145">
        <v>853</v>
      </c>
      <c r="B36" s="138" t="s">
        <v>118</v>
      </c>
      <c r="C36" s="143">
        <v>1537</v>
      </c>
      <c r="D36" s="139">
        <f t="shared" si="1"/>
        <v>20203</v>
      </c>
      <c r="E36" s="140">
        <v>11138</v>
      </c>
      <c r="F36" s="140">
        <v>2</v>
      </c>
      <c r="G36" s="140">
        <v>9063</v>
      </c>
      <c r="H36" s="140"/>
      <c r="I36" s="140"/>
    </row>
    <row r="37" spans="1:9">
      <c r="A37" s="147">
        <v>854</v>
      </c>
      <c r="B37" s="146" t="s">
        <v>92</v>
      </c>
      <c r="C37" s="139"/>
      <c r="D37" s="139">
        <f t="shared" si="1"/>
        <v>2057</v>
      </c>
      <c r="E37" s="144">
        <v>2057</v>
      </c>
      <c r="F37" s="144"/>
      <c r="G37" s="144"/>
      <c r="H37" s="144"/>
      <c r="I37" s="144"/>
    </row>
    <row r="38" spans="1:9">
      <c r="A38" s="147">
        <v>855</v>
      </c>
      <c r="B38" s="146" t="s">
        <v>110</v>
      </c>
      <c r="C38" s="139">
        <v>25501</v>
      </c>
      <c r="D38" s="139">
        <f t="shared" si="1"/>
        <v>679861</v>
      </c>
      <c r="E38" s="144">
        <v>672557</v>
      </c>
      <c r="F38" s="144"/>
      <c r="G38" s="144">
        <v>4004</v>
      </c>
      <c r="H38" s="144"/>
      <c r="I38" s="144">
        <v>3300</v>
      </c>
    </row>
    <row r="39" spans="1:9">
      <c r="A39" s="141">
        <v>900</v>
      </c>
      <c r="B39" s="146" t="s">
        <v>37</v>
      </c>
      <c r="C39" s="143">
        <v>200</v>
      </c>
      <c r="D39" s="139">
        <f t="shared" si="1"/>
        <v>13367</v>
      </c>
      <c r="E39" s="144">
        <v>952</v>
      </c>
      <c r="F39" s="144">
        <v>16</v>
      </c>
      <c r="G39" s="144">
        <v>12249</v>
      </c>
      <c r="H39" s="144">
        <v>150</v>
      </c>
      <c r="I39" s="144"/>
    </row>
    <row r="40" spans="1:9">
      <c r="A40" s="145">
        <v>921</v>
      </c>
      <c r="B40" s="138" t="s">
        <v>128</v>
      </c>
      <c r="C40" s="143"/>
      <c r="D40" s="139">
        <f t="shared" si="1"/>
        <v>7107</v>
      </c>
      <c r="E40" s="140">
        <v>685</v>
      </c>
      <c r="F40" s="140">
        <v>15</v>
      </c>
      <c r="G40" s="140">
        <v>6293</v>
      </c>
      <c r="H40" s="140">
        <v>114</v>
      </c>
      <c r="I40" s="140"/>
    </row>
    <row r="41" spans="1:9" ht="25.5">
      <c r="A41" s="149">
        <v>925</v>
      </c>
      <c r="B41" s="150" t="s">
        <v>39</v>
      </c>
      <c r="C41" s="151"/>
      <c r="D41" s="152">
        <f t="shared" si="1"/>
        <v>1060</v>
      </c>
      <c r="E41" s="153">
        <v>1050</v>
      </c>
      <c r="F41" s="153">
        <v>10</v>
      </c>
      <c r="G41" s="153"/>
      <c r="H41" s="153"/>
      <c r="I41" s="153"/>
    </row>
    <row r="42" spans="1:9">
      <c r="A42" s="154"/>
      <c r="B42" s="155"/>
      <c r="C42" s="125"/>
      <c r="D42" s="125"/>
      <c r="E42" s="125"/>
      <c r="F42" s="125"/>
      <c r="G42" s="125"/>
      <c r="H42" s="125"/>
      <c r="I42" s="125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85AB-77F2-43D2-BE0D-1D69A79505A9}">
  <sheetPr>
    <pageSetUpPr fitToPage="1"/>
  </sheetPr>
  <dimension ref="A1:O137"/>
  <sheetViews>
    <sheetView view="pageBreakPreview" zoomScale="120" zoomScaleNormal="100" zoomScaleSheetLayoutView="120" workbookViewId="0">
      <pane ySplit="16" topLeftCell="A17" activePane="bottomLeft" state="frozen"/>
      <selection pane="bottomLeft" activeCell="A7" sqref="A7:J7"/>
    </sheetView>
  </sheetViews>
  <sheetFormatPr defaultRowHeight="12.75" outlineLevelRow="2"/>
  <cols>
    <col min="1" max="1" width="7.42578125" style="251" customWidth="1"/>
    <col min="2" max="2" width="8.85546875" style="251" customWidth="1"/>
    <col min="3" max="3" width="52.42578125" style="251" bestFit="1" customWidth="1"/>
    <col min="4" max="4" width="9.140625" style="252"/>
    <col min="5" max="5" width="10.5703125" style="251" customWidth="1"/>
    <col min="6" max="6" width="11.5703125" style="251" customWidth="1"/>
    <col min="7" max="8" width="10.5703125" style="251" customWidth="1"/>
    <col min="9" max="258" width="9.140625" style="251"/>
    <col min="259" max="259" width="52.42578125" style="251" bestFit="1" customWidth="1"/>
    <col min="260" max="260" width="9.140625" style="251"/>
    <col min="261" max="261" width="11.28515625" style="251" customWidth="1"/>
    <col min="262" max="262" width="11.5703125" style="251" customWidth="1"/>
    <col min="263" max="263" width="10.5703125" style="251" customWidth="1"/>
    <col min="264" max="264" width="9.28515625" style="251" customWidth="1"/>
    <col min="265" max="514" width="9.140625" style="251"/>
    <col min="515" max="515" width="52.42578125" style="251" bestFit="1" customWidth="1"/>
    <col min="516" max="516" width="9.140625" style="251"/>
    <col min="517" max="517" width="11.28515625" style="251" customWidth="1"/>
    <col min="518" max="518" width="11.5703125" style="251" customWidth="1"/>
    <col min="519" max="519" width="10.5703125" style="251" customWidth="1"/>
    <col min="520" max="520" width="9.28515625" style="251" customWidth="1"/>
    <col min="521" max="770" width="9.140625" style="251"/>
    <col min="771" max="771" width="52.42578125" style="251" bestFit="1" customWidth="1"/>
    <col min="772" max="772" width="9.140625" style="251"/>
    <col min="773" max="773" width="11.28515625" style="251" customWidth="1"/>
    <col min="774" max="774" width="11.5703125" style="251" customWidth="1"/>
    <col min="775" max="775" width="10.5703125" style="251" customWidth="1"/>
    <col min="776" max="776" width="9.28515625" style="251" customWidth="1"/>
    <col min="777" max="1026" width="9.140625" style="251"/>
    <col min="1027" max="1027" width="52.42578125" style="251" bestFit="1" customWidth="1"/>
    <col min="1028" max="1028" width="9.140625" style="251"/>
    <col min="1029" max="1029" width="11.28515625" style="251" customWidth="1"/>
    <col min="1030" max="1030" width="11.5703125" style="251" customWidth="1"/>
    <col min="1031" max="1031" width="10.5703125" style="251" customWidth="1"/>
    <col min="1032" max="1032" width="9.28515625" style="251" customWidth="1"/>
    <col min="1033" max="1282" width="9.140625" style="251"/>
    <col min="1283" max="1283" width="52.42578125" style="251" bestFit="1" customWidth="1"/>
    <col min="1284" max="1284" width="9.140625" style="251"/>
    <col min="1285" max="1285" width="11.28515625" style="251" customWidth="1"/>
    <col min="1286" max="1286" width="11.5703125" style="251" customWidth="1"/>
    <col min="1287" max="1287" width="10.5703125" style="251" customWidth="1"/>
    <col min="1288" max="1288" width="9.28515625" style="251" customWidth="1"/>
    <col min="1289" max="1538" width="9.140625" style="251"/>
    <col min="1539" max="1539" width="52.42578125" style="251" bestFit="1" customWidth="1"/>
    <col min="1540" max="1540" width="9.140625" style="251"/>
    <col min="1541" max="1541" width="11.28515625" style="251" customWidth="1"/>
    <col min="1542" max="1542" width="11.5703125" style="251" customWidth="1"/>
    <col min="1543" max="1543" width="10.5703125" style="251" customWidth="1"/>
    <col min="1544" max="1544" width="9.28515625" style="251" customWidth="1"/>
    <col min="1545" max="1794" width="9.140625" style="251"/>
    <col min="1795" max="1795" width="52.42578125" style="251" bestFit="1" customWidth="1"/>
    <col min="1796" max="1796" width="9.140625" style="251"/>
    <col min="1797" max="1797" width="11.28515625" style="251" customWidth="1"/>
    <col min="1798" max="1798" width="11.5703125" style="251" customWidth="1"/>
    <col min="1799" max="1799" width="10.5703125" style="251" customWidth="1"/>
    <col min="1800" max="1800" width="9.28515625" style="251" customWidth="1"/>
    <col min="1801" max="2050" width="9.140625" style="251"/>
    <col min="2051" max="2051" width="52.42578125" style="251" bestFit="1" customWidth="1"/>
    <col min="2052" max="2052" width="9.140625" style="251"/>
    <col min="2053" max="2053" width="11.28515625" style="251" customWidth="1"/>
    <col min="2054" max="2054" width="11.5703125" style="251" customWidth="1"/>
    <col min="2055" max="2055" width="10.5703125" style="251" customWidth="1"/>
    <col min="2056" max="2056" width="9.28515625" style="251" customWidth="1"/>
    <col min="2057" max="2306" width="9.140625" style="251"/>
    <col min="2307" max="2307" width="52.42578125" style="251" bestFit="1" customWidth="1"/>
    <col min="2308" max="2308" width="9.140625" style="251"/>
    <col min="2309" max="2309" width="11.28515625" style="251" customWidth="1"/>
    <col min="2310" max="2310" width="11.5703125" style="251" customWidth="1"/>
    <col min="2311" max="2311" width="10.5703125" style="251" customWidth="1"/>
    <col min="2312" max="2312" width="9.28515625" style="251" customWidth="1"/>
    <col min="2313" max="2562" width="9.140625" style="251"/>
    <col min="2563" max="2563" width="52.42578125" style="251" bestFit="1" customWidth="1"/>
    <col min="2564" max="2564" width="9.140625" style="251"/>
    <col min="2565" max="2565" width="11.28515625" style="251" customWidth="1"/>
    <col min="2566" max="2566" width="11.5703125" style="251" customWidth="1"/>
    <col min="2567" max="2567" width="10.5703125" style="251" customWidth="1"/>
    <col min="2568" max="2568" width="9.28515625" style="251" customWidth="1"/>
    <col min="2569" max="2818" width="9.140625" style="251"/>
    <col min="2819" max="2819" width="52.42578125" style="251" bestFit="1" customWidth="1"/>
    <col min="2820" max="2820" width="9.140625" style="251"/>
    <col min="2821" max="2821" width="11.28515625" style="251" customWidth="1"/>
    <col min="2822" max="2822" width="11.5703125" style="251" customWidth="1"/>
    <col min="2823" max="2823" width="10.5703125" style="251" customWidth="1"/>
    <col min="2824" max="2824" width="9.28515625" style="251" customWidth="1"/>
    <col min="2825" max="3074" width="9.140625" style="251"/>
    <col min="3075" max="3075" width="52.42578125" style="251" bestFit="1" customWidth="1"/>
    <col min="3076" max="3076" width="9.140625" style="251"/>
    <col min="3077" max="3077" width="11.28515625" style="251" customWidth="1"/>
    <col min="3078" max="3078" width="11.5703125" style="251" customWidth="1"/>
    <col min="3079" max="3079" width="10.5703125" style="251" customWidth="1"/>
    <col min="3080" max="3080" width="9.28515625" style="251" customWidth="1"/>
    <col min="3081" max="3330" width="9.140625" style="251"/>
    <col min="3331" max="3331" width="52.42578125" style="251" bestFit="1" customWidth="1"/>
    <col min="3332" max="3332" width="9.140625" style="251"/>
    <col min="3333" max="3333" width="11.28515625" style="251" customWidth="1"/>
    <col min="3334" max="3334" width="11.5703125" style="251" customWidth="1"/>
    <col min="3335" max="3335" width="10.5703125" style="251" customWidth="1"/>
    <col min="3336" max="3336" width="9.28515625" style="251" customWidth="1"/>
    <col min="3337" max="3586" width="9.140625" style="251"/>
    <col min="3587" max="3587" width="52.42578125" style="251" bestFit="1" customWidth="1"/>
    <col min="3588" max="3588" width="9.140625" style="251"/>
    <col min="3589" max="3589" width="11.28515625" style="251" customWidth="1"/>
    <col min="3590" max="3590" width="11.5703125" style="251" customWidth="1"/>
    <col min="3591" max="3591" width="10.5703125" style="251" customWidth="1"/>
    <col min="3592" max="3592" width="9.28515625" style="251" customWidth="1"/>
    <col min="3593" max="3842" width="9.140625" style="251"/>
    <col min="3843" max="3843" width="52.42578125" style="251" bestFit="1" customWidth="1"/>
    <col min="3844" max="3844" width="9.140625" style="251"/>
    <col min="3845" max="3845" width="11.28515625" style="251" customWidth="1"/>
    <col min="3846" max="3846" width="11.5703125" style="251" customWidth="1"/>
    <col min="3847" max="3847" width="10.5703125" style="251" customWidth="1"/>
    <col min="3848" max="3848" width="9.28515625" style="251" customWidth="1"/>
    <col min="3849" max="4098" width="9.140625" style="251"/>
    <col min="4099" max="4099" width="52.42578125" style="251" bestFit="1" customWidth="1"/>
    <col min="4100" max="4100" width="9.140625" style="251"/>
    <col min="4101" max="4101" width="11.28515625" style="251" customWidth="1"/>
    <col min="4102" max="4102" width="11.5703125" style="251" customWidth="1"/>
    <col min="4103" max="4103" width="10.5703125" style="251" customWidth="1"/>
    <col min="4104" max="4104" width="9.28515625" style="251" customWidth="1"/>
    <col min="4105" max="4354" width="9.140625" style="251"/>
    <col min="4355" max="4355" width="52.42578125" style="251" bestFit="1" customWidth="1"/>
    <col min="4356" max="4356" width="9.140625" style="251"/>
    <col min="4357" max="4357" width="11.28515625" style="251" customWidth="1"/>
    <col min="4358" max="4358" width="11.5703125" style="251" customWidth="1"/>
    <col min="4359" max="4359" width="10.5703125" style="251" customWidth="1"/>
    <col min="4360" max="4360" width="9.28515625" style="251" customWidth="1"/>
    <col min="4361" max="4610" width="9.140625" style="251"/>
    <col min="4611" max="4611" width="52.42578125" style="251" bestFit="1" customWidth="1"/>
    <col min="4612" max="4612" width="9.140625" style="251"/>
    <col min="4613" max="4613" width="11.28515625" style="251" customWidth="1"/>
    <col min="4614" max="4614" width="11.5703125" style="251" customWidth="1"/>
    <col min="4615" max="4615" width="10.5703125" style="251" customWidth="1"/>
    <col min="4616" max="4616" width="9.28515625" style="251" customWidth="1"/>
    <col min="4617" max="4866" width="9.140625" style="251"/>
    <col min="4867" max="4867" width="52.42578125" style="251" bestFit="1" customWidth="1"/>
    <col min="4868" max="4868" width="9.140625" style="251"/>
    <col min="4869" max="4869" width="11.28515625" style="251" customWidth="1"/>
    <col min="4870" max="4870" width="11.5703125" style="251" customWidth="1"/>
    <col min="4871" max="4871" width="10.5703125" style="251" customWidth="1"/>
    <col min="4872" max="4872" width="9.28515625" style="251" customWidth="1"/>
    <col min="4873" max="5122" width="9.140625" style="251"/>
    <col min="5123" max="5123" width="52.42578125" style="251" bestFit="1" customWidth="1"/>
    <col min="5124" max="5124" width="9.140625" style="251"/>
    <col min="5125" max="5125" width="11.28515625" style="251" customWidth="1"/>
    <col min="5126" max="5126" width="11.5703125" style="251" customWidth="1"/>
    <col min="5127" max="5127" width="10.5703125" style="251" customWidth="1"/>
    <col min="5128" max="5128" width="9.28515625" style="251" customWidth="1"/>
    <col min="5129" max="5378" width="9.140625" style="251"/>
    <col min="5379" max="5379" width="52.42578125" style="251" bestFit="1" customWidth="1"/>
    <col min="5380" max="5380" width="9.140625" style="251"/>
    <col min="5381" max="5381" width="11.28515625" style="251" customWidth="1"/>
    <col min="5382" max="5382" width="11.5703125" style="251" customWidth="1"/>
    <col min="5383" max="5383" width="10.5703125" style="251" customWidth="1"/>
    <col min="5384" max="5384" width="9.28515625" style="251" customWidth="1"/>
    <col min="5385" max="5634" width="9.140625" style="251"/>
    <col min="5635" max="5635" width="52.42578125" style="251" bestFit="1" customWidth="1"/>
    <col min="5636" max="5636" width="9.140625" style="251"/>
    <col min="5637" max="5637" width="11.28515625" style="251" customWidth="1"/>
    <col min="5638" max="5638" width="11.5703125" style="251" customWidth="1"/>
    <col min="5639" max="5639" width="10.5703125" style="251" customWidth="1"/>
    <col min="5640" max="5640" width="9.28515625" style="251" customWidth="1"/>
    <col min="5641" max="5890" width="9.140625" style="251"/>
    <col min="5891" max="5891" width="52.42578125" style="251" bestFit="1" customWidth="1"/>
    <col min="5892" max="5892" width="9.140625" style="251"/>
    <col min="5893" max="5893" width="11.28515625" style="251" customWidth="1"/>
    <col min="5894" max="5894" width="11.5703125" style="251" customWidth="1"/>
    <col min="5895" max="5895" width="10.5703125" style="251" customWidth="1"/>
    <col min="5896" max="5896" width="9.28515625" style="251" customWidth="1"/>
    <col min="5897" max="6146" width="9.140625" style="251"/>
    <col min="6147" max="6147" width="52.42578125" style="251" bestFit="1" customWidth="1"/>
    <col min="6148" max="6148" width="9.140625" style="251"/>
    <col min="6149" max="6149" width="11.28515625" style="251" customWidth="1"/>
    <col min="6150" max="6150" width="11.5703125" style="251" customWidth="1"/>
    <col min="6151" max="6151" width="10.5703125" style="251" customWidth="1"/>
    <col min="6152" max="6152" width="9.28515625" style="251" customWidth="1"/>
    <col min="6153" max="6402" width="9.140625" style="251"/>
    <col min="6403" max="6403" width="52.42578125" style="251" bestFit="1" customWidth="1"/>
    <col min="6404" max="6404" width="9.140625" style="251"/>
    <col min="6405" max="6405" width="11.28515625" style="251" customWidth="1"/>
    <col min="6406" max="6406" width="11.5703125" style="251" customWidth="1"/>
    <col min="6407" max="6407" width="10.5703125" style="251" customWidth="1"/>
    <col min="6408" max="6408" width="9.28515625" style="251" customWidth="1"/>
    <col min="6409" max="6658" width="9.140625" style="251"/>
    <col min="6659" max="6659" width="52.42578125" style="251" bestFit="1" customWidth="1"/>
    <col min="6660" max="6660" width="9.140625" style="251"/>
    <col min="6661" max="6661" width="11.28515625" style="251" customWidth="1"/>
    <col min="6662" max="6662" width="11.5703125" style="251" customWidth="1"/>
    <col min="6663" max="6663" width="10.5703125" style="251" customWidth="1"/>
    <col min="6664" max="6664" width="9.28515625" style="251" customWidth="1"/>
    <col min="6665" max="6914" width="9.140625" style="251"/>
    <col min="6915" max="6915" width="52.42578125" style="251" bestFit="1" customWidth="1"/>
    <col min="6916" max="6916" width="9.140625" style="251"/>
    <col min="6917" max="6917" width="11.28515625" style="251" customWidth="1"/>
    <col min="6918" max="6918" width="11.5703125" style="251" customWidth="1"/>
    <col min="6919" max="6919" width="10.5703125" style="251" customWidth="1"/>
    <col min="6920" max="6920" width="9.28515625" style="251" customWidth="1"/>
    <col min="6921" max="7170" width="9.140625" style="251"/>
    <col min="7171" max="7171" width="52.42578125" style="251" bestFit="1" customWidth="1"/>
    <col min="7172" max="7172" width="9.140625" style="251"/>
    <col min="7173" max="7173" width="11.28515625" style="251" customWidth="1"/>
    <col min="7174" max="7174" width="11.5703125" style="251" customWidth="1"/>
    <col min="7175" max="7175" width="10.5703125" style="251" customWidth="1"/>
    <col min="7176" max="7176" width="9.28515625" style="251" customWidth="1"/>
    <col min="7177" max="7426" width="9.140625" style="251"/>
    <col min="7427" max="7427" width="52.42578125" style="251" bestFit="1" customWidth="1"/>
    <col min="7428" max="7428" width="9.140625" style="251"/>
    <col min="7429" max="7429" width="11.28515625" style="251" customWidth="1"/>
    <col min="7430" max="7430" width="11.5703125" style="251" customWidth="1"/>
    <col min="7431" max="7431" width="10.5703125" style="251" customWidth="1"/>
    <col min="7432" max="7432" width="9.28515625" style="251" customWidth="1"/>
    <col min="7433" max="7682" width="9.140625" style="251"/>
    <col min="7683" max="7683" width="52.42578125" style="251" bestFit="1" customWidth="1"/>
    <col min="7684" max="7684" width="9.140625" style="251"/>
    <col min="7685" max="7685" width="11.28515625" style="251" customWidth="1"/>
    <col min="7686" max="7686" width="11.5703125" style="251" customWidth="1"/>
    <col min="7687" max="7687" width="10.5703125" style="251" customWidth="1"/>
    <col min="7688" max="7688" width="9.28515625" style="251" customWidth="1"/>
    <col min="7689" max="7938" width="9.140625" style="251"/>
    <col min="7939" max="7939" width="52.42578125" style="251" bestFit="1" customWidth="1"/>
    <col min="7940" max="7940" width="9.140625" style="251"/>
    <col min="7941" max="7941" width="11.28515625" style="251" customWidth="1"/>
    <col min="7942" max="7942" width="11.5703125" style="251" customWidth="1"/>
    <col min="7943" max="7943" width="10.5703125" style="251" customWidth="1"/>
    <col min="7944" max="7944" width="9.28515625" style="251" customWidth="1"/>
    <col min="7945" max="8194" width="9.140625" style="251"/>
    <col min="8195" max="8195" width="52.42578125" style="251" bestFit="1" customWidth="1"/>
    <col min="8196" max="8196" width="9.140625" style="251"/>
    <col min="8197" max="8197" width="11.28515625" style="251" customWidth="1"/>
    <col min="8198" max="8198" width="11.5703125" style="251" customWidth="1"/>
    <col min="8199" max="8199" width="10.5703125" style="251" customWidth="1"/>
    <col min="8200" max="8200" width="9.28515625" style="251" customWidth="1"/>
    <col min="8201" max="8450" width="9.140625" style="251"/>
    <col min="8451" max="8451" width="52.42578125" style="251" bestFit="1" customWidth="1"/>
    <col min="8452" max="8452" width="9.140625" style="251"/>
    <col min="8453" max="8453" width="11.28515625" style="251" customWidth="1"/>
    <col min="8454" max="8454" width="11.5703125" style="251" customWidth="1"/>
    <col min="8455" max="8455" width="10.5703125" style="251" customWidth="1"/>
    <col min="8456" max="8456" width="9.28515625" style="251" customWidth="1"/>
    <col min="8457" max="8706" width="9.140625" style="251"/>
    <col min="8707" max="8707" width="52.42578125" style="251" bestFit="1" customWidth="1"/>
    <col min="8708" max="8708" width="9.140625" style="251"/>
    <col min="8709" max="8709" width="11.28515625" style="251" customWidth="1"/>
    <col min="8710" max="8710" width="11.5703125" style="251" customWidth="1"/>
    <col min="8711" max="8711" width="10.5703125" style="251" customWidth="1"/>
    <col min="8712" max="8712" width="9.28515625" style="251" customWidth="1"/>
    <col min="8713" max="8962" width="9.140625" style="251"/>
    <col min="8963" max="8963" width="52.42578125" style="251" bestFit="1" customWidth="1"/>
    <col min="8964" max="8964" width="9.140625" style="251"/>
    <col min="8965" max="8965" width="11.28515625" style="251" customWidth="1"/>
    <col min="8966" max="8966" width="11.5703125" style="251" customWidth="1"/>
    <col min="8967" max="8967" width="10.5703125" style="251" customWidth="1"/>
    <col min="8968" max="8968" width="9.28515625" style="251" customWidth="1"/>
    <col min="8969" max="9218" width="9.140625" style="251"/>
    <col min="9219" max="9219" width="52.42578125" style="251" bestFit="1" customWidth="1"/>
    <col min="9220" max="9220" width="9.140625" style="251"/>
    <col min="9221" max="9221" width="11.28515625" style="251" customWidth="1"/>
    <col min="9222" max="9222" width="11.5703125" style="251" customWidth="1"/>
    <col min="9223" max="9223" width="10.5703125" style="251" customWidth="1"/>
    <col min="9224" max="9224" width="9.28515625" style="251" customWidth="1"/>
    <col min="9225" max="9474" width="9.140625" style="251"/>
    <col min="9475" max="9475" width="52.42578125" style="251" bestFit="1" customWidth="1"/>
    <col min="9476" max="9476" width="9.140625" style="251"/>
    <col min="9477" max="9477" width="11.28515625" style="251" customWidth="1"/>
    <col min="9478" max="9478" width="11.5703125" style="251" customWidth="1"/>
    <col min="9479" max="9479" width="10.5703125" style="251" customWidth="1"/>
    <col min="9480" max="9480" width="9.28515625" style="251" customWidth="1"/>
    <col min="9481" max="9730" width="9.140625" style="251"/>
    <col min="9731" max="9731" width="52.42578125" style="251" bestFit="1" customWidth="1"/>
    <col min="9732" max="9732" width="9.140625" style="251"/>
    <col min="9733" max="9733" width="11.28515625" style="251" customWidth="1"/>
    <col min="9734" max="9734" width="11.5703125" style="251" customWidth="1"/>
    <col min="9735" max="9735" width="10.5703125" style="251" customWidth="1"/>
    <col min="9736" max="9736" width="9.28515625" style="251" customWidth="1"/>
    <col min="9737" max="9986" width="9.140625" style="251"/>
    <col min="9987" max="9987" width="52.42578125" style="251" bestFit="1" customWidth="1"/>
    <col min="9988" max="9988" width="9.140625" style="251"/>
    <col min="9989" max="9989" width="11.28515625" style="251" customWidth="1"/>
    <col min="9990" max="9990" width="11.5703125" style="251" customWidth="1"/>
    <col min="9991" max="9991" width="10.5703125" style="251" customWidth="1"/>
    <col min="9992" max="9992" width="9.28515625" style="251" customWidth="1"/>
    <col min="9993" max="10242" width="9.140625" style="251"/>
    <col min="10243" max="10243" width="52.42578125" style="251" bestFit="1" customWidth="1"/>
    <col min="10244" max="10244" width="9.140625" style="251"/>
    <col min="10245" max="10245" width="11.28515625" style="251" customWidth="1"/>
    <col min="10246" max="10246" width="11.5703125" style="251" customWidth="1"/>
    <col min="10247" max="10247" width="10.5703125" style="251" customWidth="1"/>
    <col min="10248" max="10248" width="9.28515625" style="251" customWidth="1"/>
    <col min="10249" max="10498" width="9.140625" style="251"/>
    <col min="10499" max="10499" width="52.42578125" style="251" bestFit="1" customWidth="1"/>
    <col min="10500" max="10500" width="9.140625" style="251"/>
    <col min="10501" max="10501" width="11.28515625" style="251" customWidth="1"/>
    <col min="10502" max="10502" width="11.5703125" style="251" customWidth="1"/>
    <col min="10503" max="10503" width="10.5703125" style="251" customWidth="1"/>
    <col min="10504" max="10504" width="9.28515625" style="251" customWidth="1"/>
    <col min="10505" max="10754" width="9.140625" style="251"/>
    <col min="10755" max="10755" width="52.42578125" style="251" bestFit="1" customWidth="1"/>
    <col min="10756" max="10756" width="9.140625" style="251"/>
    <col min="10757" max="10757" width="11.28515625" style="251" customWidth="1"/>
    <col min="10758" max="10758" width="11.5703125" style="251" customWidth="1"/>
    <col min="10759" max="10759" width="10.5703125" style="251" customWidth="1"/>
    <col min="10760" max="10760" width="9.28515625" style="251" customWidth="1"/>
    <col min="10761" max="11010" width="9.140625" style="251"/>
    <col min="11011" max="11011" width="52.42578125" style="251" bestFit="1" customWidth="1"/>
    <col min="11012" max="11012" width="9.140625" style="251"/>
    <col min="11013" max="11013" width="11.28515625" style="251" customWidth="1"/>
    <col min="11014" max="11014" width="11.5703125" style="251" customWidth="1"/>
    <col min="11015" max="11015" width="10.5703125" style="251" customWidth="1"/>
    <col min="11016" max="11016" width="9.28515625" style="251" customWidth="1"/>
    <col min="11017" max="11266" width="9.140625" style="251"/>
    <col min="11267" max="11267" width="52.42578125" style="251" bestFit="1" customWidth="1"/>
    <col min="11268" max="11268" width="9.140625" style="251"/>
    <col min="11269" max="11269" width="11.28515625" style="251" customWidth="1"/>
    <col min="11270" max="11270" width="11.5703125" style="251" customWidth="1"/>
    <col min="11271" max="11271" width="10.5703125" style="251" customWidth="1"/>
    <col min="11272" max="11272" width="9.28515625" style="251" customWidth="1"/>
    <col min="11273" max="11522" width="9.140625" style="251"/>
    <col min="11523" max="11523" width="52.42578125" style="251" bestFit="1" customWidth="1"/>
    <col min="11524" max="11524" width="9.140625" style="251"/>
    <col min="11525" max="11525" width="11.28515625" style="251" customWidth="1"/>
    <col min="11526" max="11526" width="11.5703125" style="251" customWidth="1"/>
    <col min="11527" max="11527" width="10.5703125" style="251" customWidth="1"/>
    <col min="11528" max="11528" width="9.28515625" style="251" customWidth="1"/>
    <col min="11529" max="11778" width="9.140625" style="251"/>
    <col min="11779" max="11779" width="52.42578125" style="251" bestFit="1" customWidth="1"/>
    <col min="11780" max="11780" width="9.140625" style="251"/>
    <col min="11781" max="11781" width="11.28515625" style="251" customWidth="1"/>
    <col min="11782" max="11782" width="11.5703125" style="251" customWidth="1"/>
    <col min="11783" max="11783" width="10.5703125" style="251" customWidth="1"/>
    <col min="11784" max="11784" width="9.28515625" style="251" customWidth="1"/>
    <col min="11785" max="12034" width="9.140625" style="251"/>
    <col min="12035" max="12035" width="52.42578125" style="251" bestFit="1" customWidth="1"/>
    <col min="12036" max="12036" width="9.140625" style="251"/>
    <col min="12037" max="12037" width="11.28515625" style="251" customWidth="1"/>
    <col min="12038" max="12038" width="11.5703125" style="251" customWidth="1"/>
    <col min="12039" max="12039" width="10.5703125" style="251" customWidth="1"/>
    <col min="12040" max="12040" width="9.28515625" style="251" customWidth="1"/>
    <col min="12041" max="12290" width="9.140625" style="251"/>
    <col min="12291" max="12291" width="52.42578125" style="251" bestFit="1" customWidth="1"/>
    <col min="12292" max="12292" width="9.140625" style="251"/>
    <col min="12293" max="12293" width="11.28515625" style="251" customWidth="1"/>
    <col min="12294" max="12294" width="11.5703125" style="251" customWidth="1"/>
    <col min="12295" max="12295" width="10.5703125" style="251" customWidth="1"/>
    <col min="12296" max="12296" width="9.28515625" style="251" customWidth="1"/>
    <col min="12297" max="12546" width="9.140625" style="251"/>
    <col min="12547" max="12547" width="52.42578125" style="251" bestFit="1" customWidth="1"/>
    <col min="12548" max="12548" width="9.140625" style="251"/>
    <col min="12549" max="12549" width="11.28515625" style="251" customWidth="1"/>
    <col min="12550" max="12550" width="11.5703125" style="251" customWidth="1"/>
    <col min="12551" max="12551" width="10.5703125" style="251" customWidth="1"/>
    <col min="12552" max="12552" width="9.28515625" style="251" customWidth="1"/>
    <col min="12553" max="12802" width="9.140625" style="251"/>
    <col min="12803" max="12803" width="52.42578125" style="251" bestFit="1" customWidth="1"/>
    <col min="12804" max="12804" width="9.140625" style="251"/>
    <col min="12805" max="12805" width="11.28515625" style="251" customWidth="1"/>
    <col min="12806" max="12806" width="11.5703125" style="251" customWidth="1"/>
    <col min="12807" max="12807" width="10.5703125" style="251" customWidth="1"/>
    <col min="12808" max="12808" width="9.28515625" style="251" customWidth="1"/>
    <col min="12809" max="13058" width="9.140625" style="251"/>
    <col min="13059" max="13059" width="52.42578125" style="251" bestFit="1" customWidth="1"/>
    <col min="13060" max="13060" width="9.140625" style="251"/>
    <col min="13061" max="13061" width="11.28515625" style="251" customWidth="1"/>
    <col min="13062" max="13062" width="11.5703125" style="251" customWidth="1"/>
    <col min="13063" max="13063" width="10.5703125" style="251" customWidth="1"/>
    <col min="13064" max="13064" width="9.28515625" style="251" customWidth="1"/>
    <col min="13065" max="13314" width="9.140625" style="251"/>
    <col min="13315" max="13315" width="52.42578125" style="251" bestFit="1" customWidth="1"/>
    <col min="13316" max="13316" width="9.140625" style="251"/>
    <col min="13317" max="13317" width="11.28515625" style="251" customWidth="1"/>
    <col min="13318" max="13318" width="11.5703125" style="251" customWidth="1"/>
    <col min="13319" max="13319" width="10.5703125" style="251" customWidth="1"/>
    <col min="13320" max="13320" width="9.28515625" style="251" customWidth="1"/>
    <col min="13321" max="13570" width="9.140625" style="251"/>
    <col min="13571" max="13571" width="52.42578125" style="251" bestFit="1" customWidth="1"/>
    <col min="13572" max="13572" width="9.140625" style="251"/>
    <col min="13573" max="13573" width="11.28515625" style="251" customWidth="1"/>
    <col min="13574" max="13574" width="11.5703125" style="251" customWidth="1"/>
    <col min="13575" max="13575" width="10.5703125" style="251" customWidth="1"/>
    <col min="13576" max="13576" width="9.28515625" style="251" customWidth="1"/>
    <col min="13577" max="13826" width="9.140625" style="251"/>
    <col min="13827" max="13827" width="52.42578125" style="251" bestFit="1" customWidth="1"/>
    <col min="13828" max="13828" width="9.140625" style="251"/>
    <col min="13829" max="13829" width="11.28515625" style="251" customWidth="1"/>
    <col min="13830" max="13830" width="11.5703125" style="251" customWidth="1"/>
    <col min="13831" max="13831" width="10.5703125" style="251" customWidth="1"/>
    <col min="13832" max="13832" width="9.28515625" style="251" customWidth="1"/>
    <col min="13833" max="14082" width="9.140625" style="251"/>
    <col min="14083" max="14083" width="52.42578125" style="251" bestFit="1" customWidth="1"/>
    <col min="14084" max="14084" width="9.140625" style="251"/>
    <col min="14085" max="14085" width="11.28515625" style="251" customWidth="1"/>
    <col min="14086" max="14086" width="11.5703125" style="251" customWidth="1"/>
    <col min="14087" max="14087" width="10.5703125" style="251" customWidth="1"/>
    <col min="14088" max="14088" width="9.28515625" style="251" customWidth="1"/>
    <col min="14089" max="14338" width="9.140625" style="251"/>
    <col min="14339" max="14339" width="52.42578125" style="251" bestFit="1" customWidth="1"/>
    <col min="14340" max="14340" width="9.140625" style="251"/>
    <col min="14341" max="14341" width="11.28515625" style="251" customWidth="1"/>
    <col min="14342" max="14342" width="11.5703125" style="251" customWidth="1"/>
    <col min="14343" max="14343" width="10.5703125" style="251" customWidth="1"/>
    <col min="14344" max="14344" width="9.28515625" style="251" customWidth="1"/>
    <col min="14345" max="14594" width="9.140625" style="251"/>
    <col min="14595" max="14595" width="52.42578125" style="251" bestFit="1" customWidth="1"/>
    <col min="14596" max="14596" width="9.140625" style="251"/>
    <col min="14597" max="14597" width="11.28515625" style="251" customWidth="1"/>
    <col min="14598" max="14598" width="11.5703125" style="251" customWidth="1"/>
    <col min="14599" max="14599" width="10.5703125" style="251" customWidth="1"/>
    <col min="14600" max="14600" width="9.28515625" style="251" customWidth="1"/>
    <col min="14601" max="14850" width="9.140625" style="251"/>
    <col min="14851" max="14851" width="52.42578125" style="251" bestFit="1" customWidth="1"/>
    <col min="14852" max="14852" width="9.140625" style="251"/>
    <col min="14853" max="14853" width="11.28515625" style="251" customWidth="1"/>
    <col min="14854" max="14854" width="11.5703125" style="251" customWidth="1"/>
    <col min="14855" max="14855" width="10.5703125" style="251" customWidth="1"/>
    <col min="14856" max="14856" width="9.28515625" style="251" customWidth="1"/>
    <col min="14857" max="15106" width="9.140625" style="251"/>
    <col min="15107" max="15107" width="52.42578125" style="251" bestFit="1" customWidth="1"/>
    <col min="15108" max="15108" width="9.140625" style="251"/>
    <col min="15109" max="15109" width="11.28515625" style="251" customWidth="1"/>
    <col min="15110" max="15110" width="11.5703125" style="251" customWidth="1"/>
    <col min="15111" max="15111" width="10.5703125" style="251" customWidth="1"/>
    <col min="15112" max="15112" width="9.28515625" style="251" customWidth="1"/>
    <col min="15113" max="15362" width="9.140625" style="251"/>
    <col min="15363" max="15363" width="52.42578125" style="251" bestFit="1" customWidth="1"/>
    <col min="15364" max="15364" width="9.140625" style="251"/>
    <col min="15365" max="15365" width="11.28515625" style="251" customWidth="1"/>
    <col min="15366" max="15366" width="11.5703125" style="251" customWidth="1"/>
    <col min="15367" max="15367" width="10.5703125" style="251" customWidth="1"/>
    <col min="15368" max="15368" width="9.28515625" style="251" customWidth="1"/>
    <col min="15369" max="15618" width="9.140625" style="251"/>
    <col min="15619" max="15619" width="52.42578125" style="251" bestFit="1" customWidth="1"/>
    <col min="15620" max="15620" width="9.140625" style="251"/>
    <col min="15621" max="15621" width="11.28515625" style="251" customWidth="1"/>
    <col min="15622" max="15622" width="11.5703125" style="251" customWidth="1"/>
    <col min="15623" max="15623" width="10.5703125" style="251" customWidth="1"/>
    <col min="15624" max="15624" width="9.28515625" style="251" customWidth="1"/>
    <col min="15625" max="15874" width="9.140625" style="251"/>
    <col min="15875" max="15875" width="52.42578125" style="251" bestFit="1" customWidth="1"/>
    <col min="15876" max="15876" width="9.140625" style="251"/>
    <col min="15877" max="15877" width="11.28515625" style="251" customWidth="1"/>
    <col min="15878" max="15878" width="11.5703125" style="251" customWidth="1"/>
    <col min="15879" max="15879" width="10.5703125" style="251" customWidth="1"/>
    <col min="15880" max="15880" width="9.28515625" style="251" customWidth="1"/>
    <col min="15881" max="16130" width="9.140625" style="251"/>
    <col min="16131" max="16131" width="52.42578125" style="251" bestFit="1" customWidth="1"/>
    <col min="16132" max="16132" width="9.140625" style="251"/>
    <col min="16133" max="16133" width="11.28515625" style="251" customWidth="1"/>
    <col min="16134" max="16134" width="11.5703125" style="251" customWidth="1"/>
    <col min="16135" max="16135" width="10.5703125" style="251" customWidth="1"/>
    <col min="16136" max="16136" width="9.28515625" style="251" customWidth="1"/>
    <col min="16137" max="16384" width="9.140625" style="251"/>
  </cols>
  <sheetData>
    <row r="1" spans="1:10">
      <c r="A1" s="249"/>
      <c r="B1" s="250"/>
      <c r="J1" s="253" t="s">
        <v>211</v>
      </c>
    </row>
    <row r="2" spans="1:10">
      <c r="A2" s="249"/>
      <c r="B2" s="250"/>
      <c r="J2" s="124" t="s">
        <v>268</v>
      </c>
    </row>
    <row r="3" spans="1:10">
      <c r="A3" s="249"/>
      <c r="B3" s="250"/>
      <c r="G3" s="254"/>
      <c r="H3" s="254"/>
      <c r="I3" s="254"/>
      <c r="J3" s="124" t="s">
        <v>212</v>
      </c>
    </row>
    <row r="4" spans="1:10">
      <c r="A4" s="249"/>
      <c r="B4" s="250"/>
      <c r="J4" s="124" t="s">
        <v>269</v>
      </c>
    </row>
    <row r="5" spans="1:10" ht="15">
      <c r="A5" s="457" t="s">
        <v>249</v>
      </c>
      <c r="B5" s="457"/>
      <c r="C5" s="457"/>
      <c r="D5" s="457"/>
      <c r="E5" s="457"/>
      <c r="F5" s="457"/>
      <c r="G5" s="457"/>
      <c r="H5" s="457"/>
      <c r="I5" s="457"/>
      <c r="J5" s="457"/>
    </row>
    <row r="6" spans="1:10" ht="15">
      <c r="A6" s="457" t="s">
        <v>213</v>
      </c>
      <c r="B6" s="457"/>
      <c r="C6" s="457"/>
      <c r="D6" s="457"/>
      <c r="E6" s="457"/>
      <c r="F6" s="457"/>
      <c r="G6" s="457"/>
      <c r="H6" s="457"/>
      <c r="I6" s="457"/>
      <c r="J6" s="457"/>
    </row>
    <row r="7" spans="1:10" ht="15">
      <c r="A7" s="458" t="s">
        <v>267</v>
      </c>
      <c r="B7" s="458"/>
      <c r="C7" s="458"/>
      <c r="D7" s="458"/>
      <c r="E7" s="458"/>
      <c r="F7" s="458"/>
      <c r="G7" s="458"/>
      <c r="H7" s="458"/>
      <c r="I7" s="458"/>
      <c r="J7" s="458"/>
    </row>
    <row r="8" spans="1:10" ht="15">
      <c r="A8" s="248"/>
      <c r="B8" s="248"/>
      <c r="C8" s="248"/>
      <c r="D8" s="255"/>
      <c r="E8" s="248"/>
      <c r="F8" s="248"/>
      <c r="G8" s="248"/>
      <c r="H8" s="248"/>
      <c r="I8" s="248"/>
      <c r="J8" s="248"/>
    </row>
    <row r="9" spans="1:10">
      <c r="A9" s="256"/>
      <c r="B9" s="257"/>
      <c r="C9" s="258"/>
      <c r="D9" s="259"/>
      <c r="E9" s="258"/>
      <c r="F9" s="454" t="s">
        <v>214</v>
      </c>
      <c r="G9" s="455"/>
      <c r="H9" s="455"/>
      <c r="I9" s="455"/>
      <c r="J9" s="456"/>
    </row>
    <row r="10" spans="1:10">
      <c r="A10" s="260"/>
      <c r="B10" s="261"/>
      <c r="C10" s="261"/>
      <c r="D10" s="262"/>
      <c r="E10" s="261"/>
      <c r="F10" s="459" t="s">
        <v>215</v>
      </c>
      <c r="G10" s="459" t="s">
        <v>7</v>
      </c>
      <c r="H10" s="459" t="s">
        <v>216</v>
      </c>
      <c r="I10" s="459" t="s">
        <v>9</v>
      </c>
      <c r="J10" s="462" t="s">
        <v>217</v>
      </c>
    </row>
    <row r="11" spans="1:10">
      <c r="A11" s="261" t="s">
        <v>0</v>
      </c>
      <c r="B11" s="261" t="s">
        <v>1</v>
      </c>
      <c r="C11" s="263" t="s">
        <v>2</v>
      </c>
      <c r="D11" s="264" t="s">
        <v>3</v>
      </c>
      <c r="E11" s="261" t="s">
        <v>4</v>
      </c>
      <c r="F11" s="460"/>
      <c r="G11" s="460"/>
      <c r="H11" s="460"/>
      <c r="I11" s="460"/>
      <c r="J11" s="462"/>
    </row>
    <row r="12" spans="1:10">
      <c r="A12" s="260"/>
      <c r="B12" s="261"/>
      <c r="C12" s="263"/>
      <c r="D12" s="264"/>
      <c r="E12" s="261"/>
      <c r="F12" s="460"/>
      <c r="G12" s="460"/>
      <c r="H12" s="460"/>
      <c r="I12" s="460"/>
      <c r="J12" s="462"/>
    </row>
    <row r="13" spans="1:10" ht="24.75" customHeight="1">
      <c r="A13" s="260"/>
      <c r="B13" s="261"/>
      <c r="C13" s="263"/>
      <c r="D13" s="265"/>
      <c r="E13" s="266"/>
      <c r="F13" s="461"/>
      <c r="G13" s="461"/>
      <c r="H13" s="461"/>
      <c r="I13" s="461"/>
      <c r="J13" s="463"/>
    </row>
    <row r="14" spans="1:10">
      <c r="A14" s="267"/>
      <c r="B14" s="268"/>
      <c r="C14" s="268"/>
      <c r="D14" s="454" t="s">
        <v>15</v>
      </c>
      <c r="E14" s="455"/>
      <c r="F14" s="455"/>
      <c r="G14" s="455"/>
      <c r="H14" s="455"/>
      <c r="I14" s="456"/>
      <c r="J14" s="269"/>
    </row>
    <row r="15" spans="1:10" ht="9.75" customHeight="1">
      <c r="A15" s="270">
        <v>1</v>
      </c>
      <c r="B15" s="270">
        <v>2</v>
      </c>
      <c r="C15" s="270">
        <v>3</v>
      </c>
      <c r="D15" s="271">
        <v>4</v>
      </c>
      <c r="E15" s="270">
        <v>5</v>
      </c>
      <c r="F15" s="270">
        <v>6</v>
      </c>
      <c r="G15" s="270">
        <v>7</v>
      </c>
      <c r="H15" s="270">
        <v>8</v>
      </c>
      <c r="I15" s="270">
        <v>9</v>
      </c>
      <c r="J15" s="272">
        <v>10</v>
      </c>
    </row>
    <row r="16" spans="1:10" ht="15.75" thickBot="1">
      <c r="A16" s="273"/>
      <c r="B16" s="274"/>
      <c r="C16" s="275" t="s">
        <v>16</v>
      </c>
      <c r="D16" s="276">
        <f t="shared" ref="D16:J16" si="0">SUM(D18,D29,D33,D36,D45,D48,D55,D63,D67,D76,D80,D85,D93,D107,D111,D123,D130,D134,D114,D73,D42)</f>
        <v>131577</v>
      </c>
      <c r="E16" s="277">
        <f t="shared" si="0"/>
        <v>1867446</v>
      </c>
      <c r="F16" s="277">
        <f t="shared" si="0"/>
        <v>1342931</v>
      </c>
      <c r="G16" s="277">
        <f t="shared" si="0"/>
        <v>1615</v>
      </c>
      <c r="H16" s="277">
        <f t="shared" si="0"/>
        <v>481076</v>
      </c>
      <c r="I16" s="277">
        <f t="shared" si="0"/>
        <v>26765</v>
      </c>
      <c r="J16" s="277">
        <f t="shared" si="0"/>
        <v>15059</v>
      </c>
    </row>
    <row r="17" spans="1:14" ht="15">
      <c r="A17" s="278"/>
      <c r="B17" s="279"/>
      <c r="C17" s="280"/>
      <c r="D17" s="281"/>
      <c r="E17" s="282"/>
      <c r="F17" s="282"/>
      <c r="G17" s="282"/>
      <c r="H17" s="282"/>
      <c r="I17" s="282"/>
      <c r="J17" s="283"/>
    </row>
    <row r="18" spans="1:14">
      <c r="A18" s="284" t="s">
        <v>18</v>
      </c>
      <c r="B18" s="284"/>
      <c r="C18" s="285" t="s">
        <v>19</v>
      </c>
      <c r="D18" s="286">
        <f>SUM(D19:D27)</f>
        <v>14290</v>
      </c>
      <c r="E18" s="287">
        <f>SUM(E19:E27)</f>
        <v>123823</v>
      </c>
      <c r="F18" s="287">
        <f>SUM(F19:F27)</f>
        <v>2285</v>
      </c>
      <c r="G18" s="287">
        <f t="shared" ref="G18:J18" si="1">SUM(G19:G27)</f>
        <v>135</v>
      </c>
      <c r="H18" s="287">
        <f t="shared" si="1"/>
        <v>113183</v>
      </c>
      <c r="I18" s="287">
        <f t="shared" si="1"/>
        <v>420</v>
      </c>
      <c r="J18" s="287">
        <f t="shared" si="1"/>
        <v>7800</v>
      </c>
    </row>
    <row r="19" spans="1:14">
      <c r="A19" s="288"/>
      <c r="B19" s="288" t="s">
        <v>59</v>
      </c>
      <c r="C19" s="289" t="s">
        <v>60</v>
      </c>
      <c r="D19" s="290"/>
      <c r="E19" s="291">
        <f>SUM(F19:J19)</f>
        <v>35</v>
      </c>
      <c r="F19" s="291">
        <v>35</v>
      </c>
      <c r="G19" s="291"/>
      <c r="H19" s="291"/>
      <c r="I19" s="291"/>
      <c r="J19" s="291"/>
    </row>
    <row r="20" spans="1:14">
      <c r="A20" s="288"/>
      <c r="B20" s="288" t="s">
        <v>20</v>
      </c>
      <c r="C20" s="289" t="s">
        <v>21</v>
      </c>
      <c r="D20" s="290"/>
      <c r="E20" s="291">
        <f t="shared" ref="E20:E27" si="2">SUM(F20:J20)</f>
        <v>350</v>
      </c>
      <c r="F20" s="291">
        <v>350</v>
      </c>
      <c r="G20" s="291"/>
      <c r="H20" s="291"/>
      <c r="I20" s="291"/>
      <c r="J20" s="291"/>
    </row>
    <row r="21" spans="1:14">
      <c r="A21" s="288"/>
      <c r="B21" s="288" t="s">
        <v>46</v>
      </c>
      <c r="C21" s="289" t="s">
        <v>47</v>
      </c>
      <c r="D21" s="290"/>
      <c r="E21" s="291">
        <f t="shared" si="2"/>
        <v>15897</v>
      </c>
      <c r="F21" s="291"/>
      <c r="G21" s="291"/>
      <c r="H21" s="291">
        <v>15897</v>
      </c>
      <c r="I21" s="291"/>
      <c r="J21" s="291"/>
    </row>
    <row r="22" spans="1:14">
      <c r="A22" s="288"/>
      <c r="B22" s="288" t="s">
        <v>53</v>
      </c>
      <c r="C22" s="289" t="s">
        <v>54</v>
      </c>
      <c r="D22" s="290">
        <v>220</v>
      </c>
      <c r="E22" s="291">
        <f t="shared" si="2"/>
        <v>5967</v>
      </c>
      <c r="F22" s="291"/>
      <c r="G22" s="291">
        <v>5</v>
      </c>
      <c r="H22" s="291">
        <v>5962</v>
      </c>
      <c r="I22" s="291"/>
      <c r="J22" s="291"/>
    </row>
    <row r="23" spans="1:14">
      <c r="A23" s="288"/>
      <c r="B23" s="288" t="s">
        <v>43</v>
      </c>
      <c r="C23" s="289" t="s">
        <v>44</v>
      </c>
      <c r="D23" s="290">
        <v>721</v>
      </c>
      <c r="E23" s="291">
        <f t="shared" si="2"/>
        <v>14221</v>
      </c>
      <c r="F23" s="291"/>
      <c r="G23" s="291">
        <v>25</v>
      </c>
      <c r="H23" s="291">
        <v>13896</v>
      </c>
      <c r="I23" s="291">
        <v>300</v>
      </c>
      <c r="J23" s="291"/>
    </row>
    <row r="24" spans="1:14">
      <c r="A24" s="288"/>
      <c r="B24" s="288" t="s">
        <v>48</v>
      </c>
      <c r="C24" s="289" t="s">
        <v>49</v>
      </c>
      <c r="D24" s="290">
        <v>1106</v>
      </c>
      <c r="E24" s="291">
        <f t="shared" si="2"/>
        <v>19548</v>
      </c>
      <c r="F24" s="291"/>
      <c r="G24" s="291">
        <v>30</v>
      </c>
      <c r="H24" s="291">
        <v>19398</v>
      </c>
      <c r="I24" s="291">
        <v>120</v>
      </c>
      <c r="J24" s="291"/>
    </row>
    <row r="25" spans="1:14">
      <c r="A25" s="288"/>
      <c r="B25" s="288" t="s">
        <v>50</v>
      </c>
      <c r="C25" s="289" t="s">
        <v>51</v>
      </c>
      <c r="D25" s="290">
        <v>12233</v>
      </c>
      <c r="E25" s="291">
        <f t="shared" si="2"/>
        <v>56580</v>
      </c>
      <c r="F25" s="291"/>
      <c r="G25" s="291">
        <v>60</v>
      </c>
      <c r="H25" s="291">
        <v>56520</v>
      </c>
      <c r="I25" s="291"/>
      <c r="J25" s="291"/>
    </row>
    <row r="26" spans="1:14">
      <c r="A26" s="288"/>
      <c r="B26" s="288" t="s">
        <v>22</v>
      </c>
      <c r="C26" s="292" t="s">
        <v>218</v>
      </c>
      <c r="D26" s="290"/>
      <c r="E26" s="291">
        <f t="shared" si="2"/>
        <v>7800</v>
      </c>
      <c r="F26" s="291"/>
      <c r="G26" s="291"/>
      <c r="H26" s="291"/>
      <c r="I26" s="291"/>
      <c r="J26" s="291">
        <v>7800</v>
      </c>
    </row>
    <row r="27" spans="1:14">
      <c r="A27" s="288"/>
      <c r="B27" s="288" t="s">
        <v>24</v>
      </c>
      <c r="C27" s="289" t="s">
        <v>25</v>
      </c>
      <c r="D27" s="290">
        <v>10</v>
      </c>
      <c r="E27" s="291">
        <f t="shared" si="2"/>
        <v>3425</v>
      </c>
      <c r="F27" s="291">
        <v>1900</v>
      </c>
      <c r="G27" s="291">
        <v>15</v>
      </c>
      <c r="H27" s="291">
        <v>1510</v>
      </c>
      <c r="I27" s="291"/>
      <c r="J27" s="291"/>
    </row>
    <row r="28" spans="1:14">
      <c r="A28" s="288"/>
      <c r="B28" s="288"/>
      <c r="C28" s="289"/>
      <c r="D28" s="290"/>
      <c r="E28" s="291"/>
      <c r="F28" s="291"/>
      <c r="G28" s="291"/>
      <c r="H28" s="291"/>
      <c r="I28" s="291"/>
      <c r="J28" s="291"/>
    </row>
    <row r="29" spans="1:14">
      <c r="A29" s="293" t="s">
        <v>26</v>
      </c>
      <c r="B29" s="293"/>
      <c r="C29" s="294" t="s">
        <v>27</v>
      </c>
      <c r="D29" s="295">
        <f t="shared" ref="D29" si="3">SUM(D30:D30)</f>
        <v>0</v>
      </c>
      <c r="E29" s="296">
        <f>SUM(E30:E31)</f>
        <v>2752</v>
      </c>
      <c r="F29" s="296">
        <f t="shared" ref="F29:H29" si="4">SUM(F30:F31)</f>
        <v>0</v>
      </c>
      <c r="G29" s="296">
        <f t="shared" si="4"/>
        <v>20</v>
      </c>
      <c r="H29" s="296">
        <f t="shared" si="4"/>
        <v>2422</v>
      </c>
      <c r="I29" s="296">
        <f>SUM(I30:I31)</f>
        <v>180</v>
      </c>
      <c r="J29" s="296">
        <f t="shared" ref="J29" si="5">SUM(J30:J31)</f>
        <v>130</v>
      </c>
    </row>
    <row r="30" spans="1:14">
      <c r="A30" s="288"/>
      <c r="B30" s="288" t="s">
        <v>65</v>
      </c>
      <c r="C30" s="289" t="s">
        <v>66</v>
      </c>
      <c r="D30" s="290"/>
      <c r="E30" s="291">
        <f>SUM(F30:J30)</f>
        <v>2622</v>
      </c>
      <c r="F30" s="291"/>
      <c r="G30" s="291">
        <v>20</v>
      </c>
      <c r="H30" s="291">
        <v>2422</v>
      </c>
      <c r="I30" s="291">
        <v>180</v>
      </c>
      <c r="J30" s="291"/>
    </row>
    <row r="31" spans="1:14" ht="51">
      <c r="A31" s="288"/>
      <c r="B31" s="297" t="s">
        <v>28</v>
      </c>
      <c r="C31" s="298" t="s">
        <v>250</v>
      </c>
      <c r="D31" s="290"/>
      <c r="E31" s="291">
        <f>SUM(F31:J31)</f>
        <v>130</v>
      </c>
      <c r="F31" s="291"/>
      <c r="G31" s="291"/>
      <c r="H31" s="291"/>
      <c r="I31" s="291"/>
      <c r="J31" s="291">
        <v>130</v>
      </c>
    </row>
    <row r="32" spans="1:14">
      <c r="A32" s="288"/>
      <c r="B32" s="299"/>
      <c r="C32" s="292"/>
      <c r="D32" s="290"/>
      <c r="E32" s="291"/>
      <c r="F32" s="291"/>
      <c r="G32" s="291"/>
      <c r="H32" s="291"/>
      <c r="I32" s="291"/>
      <c r="J32" s="291"/>
      <c r="N32" s="251" t="s">
        <v>219</v>
      </c>
    </row>
    <row r="33" spans="1:15">
      <c r="A33" s="300">
        <v>500</v>
      </c>
      <c r="B33" s="300"/>
      <c r="C33" s="285" t="s">
        <v>68</v>
      </c>
      <c r="D33" s="286">
        <f t="shared" ref="D33:J33" si="6">D34</f>
        <v>93</v>
      </c>
      <c r="E33" s="287">
        <f t="shared" si="6"/>
        <v>7614</v>
      </c>
      <c r="F33" s="287">
        <f>SUM(F34)</f>
        <v>0</v>
      </c>
      <c r="G33" s="287">
        <f t="shared" si="6"/>
        <v>8</v>
      </c>
      <c r="H33" s="287">
        <f t="shared" si="6"/>
        <v>7486</v>
      </c>
      <c r="I33" s="287">
        <f t="shared" si="6"/>
        <v>120</v>
      </c>
      <c r="J33" s="287">
        <f t="shared" si="6"/>
        <v>0</v>
      </c>
    </row>
    <row r="34" spans="1:15">
      <c r="A34" s="301"/>
      <c r="B34" s="301">
        <v>50001</v>
      </c>
      <c r="C34" s="289" t="s">
        <v>69</v>
      </c>
      <c r="D34" s="290">
        <v>93</v>
      </c>
      <c r="E34" s="291">
        <f>SUM(F34:J34)</f>
        <v>7614</v>
      </c>
      <c r="F34" s="291">
        <v>0</v>
      </c>
      <c r="G34" s="291">
        <v>8</v>
      </c>
      <c r="H34" s="291">
        <v>7486</v>
      </c>
      <c r="I34" s="291">
        <v>120</v>
      </c>
      <c r="J34" s="291"/>
      <c r="O34" s="251" t="s">
        <v>120</v>
      </c>
    </row>
    <row r="35" spans="1:15">
      <c r="A35" s="288"/>
      <c r="B35" s="299"/>
      <c r="C35" s="292"/>
      <c r="D35" s="290"/>
      <c r="E35" s="291"/>
      <c r="F35" s="291"/>
      <c r="G35" s="291"/>
      <c r="H35" s="291"/>
      <c r="I35" s="291"/>
      <c r="J35" s="291"/>
    </row>
    <row r="36" spans="1:15">
      <c r="A36" s="293">
        <v>600</v>
      </c>
      <c r="B36" s="293"/>
      <c r="C36" s="302" t="s">
        <v>30</v>
      </c>
      <c r="D36" s="295">
        <f t="shared" ref="D36:J36" si="7">SUM(D37:D40)</f>
        <v>77</v>
      </c>
      <c r="E36" s="296">
        <f>SUM(E37:E40)</f>
        <v>72665</v>
      </c>
      <c r="F36" s="296">
        <f>SUM(F37:F40)</f>
        <v>59993</v>
      </c>
      <c r="G36" s="296">
        <f t="shared" si="7"/>
        <v>65</v>
      </c>
      <c r="H36" s="296">
        <f t="shared" si="7"/>
        <v>11497</v>
      </c>
      <c r="I36" s="296">
        <f t="shared" si="7"/>
        <v>1110</v>
      </c>
      <c r="J36" s="296">
        <f t="shared" si="7"/>
        <v>0</v>
      </c>
    </row>
    <row r="37" spans="1:15">
      <c r="A37" s="301"/>
      <c r="B37" s="301">
        <v>60003</v>
      </c>
      <c r="C37" s="303" t="s">
        <v>31</v>
      </c>
      <c r="D37" s="290"/>
      <c r="E37" s="291">
        <f>SUM(F37:J37)</f>
        <v>59843</v>
      </c>
      <c r="F37" s="291">
        <v>59843</v>
      </c>
      <c r="G37" s="291"/>
      <c r="H37" s="291"/>
      <c r="I37" s="291"/>
      <c r="J37" s="291"/>
    </row>
    <row r="38" spans="1:15">
      <c r="A38" s="301"/>
      <c r="B38" s="301">
        <v>60031</v>
      </c>
      <c r="C38" s="289" t="s">
        <v>32</v>
      </c>
      <c r="D38" s="290"/>
      <c r="E38" s="291">
        <f>SUM(F38:J38)</f>
        <v>5198</v>
      </c>
      <c r="F38" s="291"/>
      <c r="G38" s="291"/>
      <c r="H38" s="291">
        <v>4308</v>
      </c>
      <c r="I38" s="291">
        <v>890</v>
      </c>
      <c r="J38" s="291"/>
    </row>
    <row r="39" spans="1:15">
      <c r="A39" s="301"/>
      <c r="B39" s="301">
        <v>60055</v>
      </c>
      <c r="C39" s="289" t="s">
        <v>72</v>
      </c>
      <c r="D39" s="290">
        <v>3</v>
      </c>
      <c r="E39" s="291">
        <f>SUM(F39:J39)</f>
        <v>7474</v>
      </c>
      <c r="F39" s="291"/>
      <c r="G39" s="291">
        <v>65</v>
      </c>
      <c r="H39" s="291">
        <v>7189</v>
      </c>
      <c r="I39" s="291">
        <v>220</v>
      </c>
      <c r="J39" s="291"/>
    </row>
    <row r="40" spans="1:15">
      <c r="A40" s="301"/>
      <c r="B40" s="301">
        <v>60095</v>
      </c>
      <c r="C40" s="304" t="s">
        <v>25</v>
      </c>
      <c r="D40" s="290">
        <v>74</v>
      </c>
      <c r="E40" s="305">
        <f>SUM(F40:J40)</f>
        <v>150</v>
      </c>
      <c r="F40" s="291">
        <v>150</v>
      </c>
      <c r="G40" s="291"/>
      <c r="H40" s="291"/>
      <c r="I40" s="291"/>
      <c r="J40" s="291"/>
    </row>
    <row r="41" spans="1:15">
      <c r="A41" s="288"/>
      <c r="B41" s="299"/>
      <c r="C41" s="292"/>
      <c r="D41" s="290"/>
      <c r="E41" s="291"/>
      <c r="F41" s="291"/>
      <c r="G41" s="291"/>
      <c r="H41" s="291"/>
      <c r="I41" s="291"/>
      <c r="J41" s="291"/>
    </row>
    <row r="42" spans="1:15">
      <c r="A42" s="293">
        <v>630</v>
      </c>
      <c r="B42" s="293"/>
      <c r="C42" s="302" t="s">
        <v>138</v>
      </c>
      <c r="D42" s="295">
        <f t="shared" ref="D42:J42" si="8">D43</f>
        <v>0</v>
      </c>
      <c r="E42" s="296">
        <f>E43</f>
        <v>106</v>
      </c>
      <c r="F42" s="296">
        <f>SUM(F43)</f>
        <v>106</v>
      </c>
      <c r="G42" s="296">
        <f t="shared" si="8"/>
        <v>0</v>
      </c>
      <c r="H42" s="296">
        <f t="shared" si="8"/>
        <v>0</v>
      </c>
      <c r="I42" s="296">
        <f t="shared" si="8"/>
        <v>0</v>
      </c>
      <c r="J42" s="296">
        <f t="shared" si="8"/>
        <v>0</v>
      </c>
    </row>
    <row r="43" spans="1:15">
      <c r="A43" s="301"/>
      <c r="B43" s="301">
        <v>63095</v>
      </c>
      <c r="C43" s="304" t="s">
        <v>25</v>
      </c>
      <c r="D43" s="290"/>
      <c r="E43" s="291">
        <f>SUM(F43:J43)</f>
        <v>106</v>
      </c>
      <c r="F43" s="291">
        <v>106</v>
      </c>
      <c r="G43" s="291"/>
      <c r="H43" s="291"/>
      <c r="I43" s="291"/>
      <c r="J43" s="291"/>
    </row>
    <row r="44" spans="1:15">
      <c r="A44" s="301"/>
      <c r="B44" s="301"/>
      <c r="C44" s="303"/>
      <c r="D44" s="290"/>
      <c r="E44" s="291"/>
      <c r="F44" s="291"/>
      <c r="G44" s="291"/>
      <c r="H44" s="291"/>
      <c r="I44" s="291"/>
      <c r="J44" s="291"/>
    </row>
    <row r="45" spans="1:15">
      <c r="A45" s="300">
        <v>700</v>
      </c>
      <c r="B45" s="284"/>
      <c r="C45" s="285" t="s">
        <v>56</v>
      </c>
      <c r="D45" s="286">
        <f t="shared" ref="D45:J45" si="9">D46</f>
        <v>70340</v>
      </c>
      <c r="E45" s="287">
        <f>E46</f>
        <v>8020</v>
      </c>
      <c r="F45" s="287">
        <f>SUM(F46)</f>
        <v>7035</v>
      </c>
      <c r="G45" s="287">
        <f t="shared" si="9"/>
        <v>0</v>
      </c>
      <c r="H45" s="287">
        <f t="shared" si="9"/>
        <v>985</v>
      </c>
      <c r="I45" s="287">
        <f t="shared" si="9"/>
        <v>0</v>
      </c>
      <c r="J45" s="287">
        <f t="shared" si="9"/>
        <v>0</v>
      </c>
    </row>
    <row r="46" spans="1:15">
      <c r="A46" s="301"/>
      <c r="B46" s="288">
        <v>70005</v>
      </c>
      <c r="C46" s="289" t="s">
        <v>57</v>
      </c>
      <c r="D46" s="290">
        <v>70340</v>
      </c>
      <c r="E46" s="291">
        <f>SUM(F46:J46)</f>
        <v>8020</v>
      </c>
      <c r="F46" s="291">
        <v>7035</v>
      </c>
      <c r="G46" s="291"/>
      <c r="H46" s="291">
        <v>985</v>
      </c>
      <c r="I46" s="291"/>
      <c r="J46" s="291"/>
    </row>
    <row r="47" spans="1:15">
      <c r="A47" s="288"/>
      <c r="B47" s="299"/>
      <c r="C47" s="292"/>
      <c r="D47" s="290"/>
      <c r="E47" s="291"/>
      <c r="F47" s="291"/>
      <c r="G47" s="291"/>
      <c r="H47" s="291"/>
      <c r="I47" s="291"/>
      <c r="J47" s="291"/>
    </row>
    <row r="48" spans="1:15">
      <c r="A48" s="293">
        <v>710</v>
      </c>
      <c r="B48" s="293"/>
      <c r="C48" s="302" t="s">
        <v>33</v>
      </c>
      <c r="D48" s="295">
        <f t="shared" ref="D48:J48" si="10">SUM(D49:D53)</f>
        <v>1063</v>
      </c>
      <c r="E48" s="296">
        <f>SUM(E49:E53)</f>
        <v>33632</v>
      </c>
      <c r="F48" s="296">
        <f>SUM(F49:F53)</f>
        <v>27181</v>
      </c>
      <c r="G48" s="296">
        <f t="shared" si="10"/>
        <v>5</v>
      </c>
      <c r="H48" s="296">
        <f t="shared" si="10"/>
        <v>4567</v>
      </c>
      <c r="I48" s="296">
        <f t="shared" si="10"/>
        <v>730</v>
      </c>
      <c r="J48" s="296">
        <f t="shared" si="10"/>
        <v>1149</v>
      </c>
    </row>
    <row r="49" spans="1:10">
      <c r="A49" s="301"/>
      <c r="B49" s="288">
        <v>71005</v>
      </c>
      <c r="C49" s="289" t="s">
        <v>34</v>
      </c>
      <c r="D49" s="290">
        <v>26</v>
      </c>
      <c r="E49" s="291">
        <f>SUM(F49:J49)</f>
        <v>0</v>
      </c>
      <c r="F49" s="291"/>
      <c r="G49" s="291"/>
      <c r="H49" s="291"/>
      <c r="I49" s="291"/>
      <c r="J49" s="291"/>
    </row>
    <row r="50" spans="1:10">
      <c r="A50" s="301"/>
      <c r="B50" s="288">
        <v>71012</v>
      </c>
      <c r="C50" s="289" t="s">
        <v>61</v>
      </c>
      <c r="D50" s="290">
        <v>1</v>
      </c>
      <c r="E50" s="291">
        <f>SUM(F50:J50)</f>
        <v>8077</v>
      </c>
      <c r="F50" s="291">
        <v>7749</v>
      </c>
      <c r="G50" s="291">
        <v>2</v>
      </c>
      <c r="H50" s="291">
        <v>26</v>
      </c>
      <c r="I50" s="291">
        <v>300</v>
      </c>
      <c r="J50" s="291"/>
    </row>
    <row r="51" spans="1:10">
      <c r="A51" s="301"/>
      <c r="B51" s="301">
        <v>71015</v>
      </c>
      <c r="C51" s="289" t="s">
        <v>74</v>
      </c>
      <c r="D51" s="290">
        <v>1025</v>
      </c>
      <c r="E51" s="291">
        <f>SUM(F51:J51)</f>
        <v>24898</v>
      </c>
      <c r="F51" s="291">
        <v>18775</v>
      </c>
      <c r="G51" s="291">
        <v>3</v>
      </c>
      <c r="H51" s="291">
        <v>4541</v>
      </c>
      <c r="I51" s="291">
        <v>430</v>
      </c>
      <c r="J51" s="291">
        <v>1149</v>
      </c>
    </row>
    <row r="52" spans="1:10">
      <c r="A52" s="301"/>
      <c r="B52" s="301">
        <v>71035</v>
      </c>
      <c r="C52" s="289" t="s">
        <v>146</v>
      </c>
      <c r="D52" s="290"/>
      <c r="E52" s="291">
        <f>SUM(F52:J52)</f>
        <v>657</v>
      </c>
      <c r="F52" s="291">
        <v>657</v>
      </c>
      <c r="G52" s="291"/>
      <c r="H52" s="291"/>
      <c r="I52" s="291"/>
      <c r="J52" s="291"/>
    </row>
    <row r="53" spans="1:10">
      <c r="A53" s="301"/>
      <c r="B53" s="301">
        <v>71095</v>
      </c>
      <c r="C53" s="289" t="s">
        <v>25</v>
      </c>
      <c r="D53" s="290">
        <v>11</v>
      </c>
      <c r="E53" s="291">
        <f>SUM(F53:J53)</f>
        <v>0</v>
      </c>
      <c r="F53" s="291"/>
      <c r="G53" s="291"/>
      <c r="H53" s="291"/>
      <c r="I53" s="291"/>
      <c r="J53" s="291"/>
    </row>
    <row r="54" spans="1:10">
      <c r="A54" s="288"/>
      <c r="B54" s="299"/>
      <c r="C54" s="292"/>
      <c r="D54" s="290"/>
      <c r="E54" s="291"/>
      <c r="F54" s="291"/>
      <c r="G54" s="291"/>
      <c r="H54" s="291"/>
      <c r="I54" s="291"/>
      <c r="J54" s="291"/>
    </row>
    <row r="55" spans="1:10">
      <c r="A55" s="300">
        <v>750</v>
      </c>
      <c r="B55" s="300"/>
      <c r="C55" s="285" t="s">
        <v>76</v>
      </c>
      <c r="D55" s="286">
        <f>SUM(D56:D61)</f>
        <v>12084</v>
      </c>
      <c r="E55" s="287">
        <f>SUM(E56:E60)</f>
        <v>121894</v>
      </c>
      <c r="F55" s="287">
        <f>SUM(F56:F61)</f>
        <v>33459</v>
      </c>
      <c r="G55" s="287">
        <f>SUM(G56:G60)</f>
        <v>64</v>
      </c>
      <c r="H55" s="287">
        <f>SUM(H56:H60)</f>
        <v>84174</v>
      </c>
      <c r="I55" s="287">
        <f>SUM(I56:I60)</f>
        <v>1517</v>
      </c>
      <c r="J55" s="287">
        <f>SUM(J56:J60)</f>
        <v>2680</v>
      </c>
    </row>
    <row r="56" spans="1:10">
      <c r="A56" s="301"/>
      <c r="B56" s="301">
        <v>75011</v>
      </c>
      <c r="C56" s="289" t="s">
        <v>132</v>
      </c>
      <c r="D56" s="290">
        <v>12041</v>
      </c>
      <c r="E56" s="291">
        <f t="shared" ref="E56:E58" si="11">SUM(F56:J56)</f>
        <v>111954</v>
      </c>
      <c r="F56" s="291">
        <v>33246</v>
      </c>
      <c r="G56" s="291">
        <v>61</v>
      </c>
      <c r="H56" s="291">
        <v>74450</v>
      </c>
      <c r="I56" s="291">
        <v>1517</v>
      </c>
      <c r="J56" s="291">
        <v>2680</v>
      </c>
    </row>
    <row r="57" spans="1:10">
      <c r="A57" s="301"/>
      <c r="B57" s="301">
        <v>75046</v>
      </c>
      <c r="C57" s="289" t="s">
        <v>133</v>
      </c>
      <c r="D57" s="290">
        <v>25</v>
      </c>
      <c r="E57" s="291">
        <f t="shared" si="11"/>
        <v>30</v>
      </c>
      <c r="F57" s="291"/>
      <c r="G57" s="291">
        <v>2</v>
      </c>
      <c r="H57" s="291">
        <v>28</v>
      </c>
      <c r="I57" s="291"/>
      <c r="J57" s="291"/>
    </row>
    <row r="58" spans="1:10">
      <c r="A58" s="301"/>
      <c r="B58" s="301">
        <v>75081</v>
      </c>
      <c r="C58" s="289" t="s">
        <v>78</v>
      </c>
      <c r="D58" s="290"/>
      <c r="E58" s="291">
        <f t="shared" si="11"/>
        <v>9697</v>
      </c>
      <c r="F58" s="291"/>
      <c r="G58" s="291">
        <v>1</v>
      </c>
      <c r="H58" s="291">
        <v>9696</v>
      </c>
      <c r="I58" s="291"/>
      <c r="J58" s="291"/>
    </row>
    <row r="59" spans="1:10">
      <c r="A59" s="301"/>
      <c r="B59" s="301">
        <v>75084</v>
      </c>
      <c r="C59" s="289" t="s">
        <v>139</v>
      </c>
      <c r="D59" s="290"/>
      <c r="E59" s="291">
        <f>SUM(F59:J59)</f>
        <v>213</v>
      </c>
      <c r="F59" s="291">
        <v>213</v>
      </c>
      <c r="G59" s="291"/>
      <c r="H59" s="291"/>
      <c r="I59" s="291"/>
      <c r="J59" s="291"/>
    </row>
    <row r="60" spans="1:10">
      <c r="A60" s="301"/>
      <c r="B60" s="301">
        <v>75087</v>
      </c>
      <c r="C60" s="289" t="s">
        <v>220</v>
      </c>
      <c r="D60" s="290">
        <v>18</v>
      </c>
      <c r="E60" s="291"/>
      <c r="F60" s="291"/>
      <c r="G60" s="291"/>
      <c r="H60" s="291"/>
      <c r="I60" s="291"/>
      <c r="J60" s="291"/>
    </row>
    <row r="61" spans="1:10">
      <c r="A61" s="301"/>
      <c r="B61" s="301">
        <v>75095</v>
      </c>
      <c r="C61" s="289" t="s">
        <v>25</v>
      </c>
      <c r="D61" s="290"/>
      <c r="E61" s="291"/>
      <c r="F61" s="291"/>
      <c r="G61" s="291"/>
      <c r="H61" s="291"/>
      <c r="I61" s="291"/>
      <c r="J61" s="291"/>
    </row>
    <row r="62" spans="1:10">
      <c r="A62" s="288"/>
      <c r="B62" s="299"/>
      <c r="C62" s="292"/>
      <c r="D62" s="290"/>
      <c r="E62" s="291"/>
      <c r="F62" s="291"/>
      <c r="G62" s="291"/>
      <c r="H62" s="291"/>
      <c r="I62" s="291"/>
      <c r="J62" s="291"/>
    </row>
    <row r="63" spans="1:10">
      <c r="A63" s="300">
        <v>752</v>
      </c>
      <c r="B63" s="300"/>
      <c r="C63" s="285" t="s">
        <v>79</v>
      </c>
      <c r="D63" s="286">
        <f t="shared" ref="D63" si="12">D64</f>
        <v>0</v>
      </c>
      <c r="E63" s="287">
        <f>E64+E65</f>
        <v>2378</v>
      </c>
      <c r="F63" s="287">
        <f t="shared" ref="F63:J63" si="13">F64+F65</f>
        <v>800</v>
      </c>
      <c r="G63" s="287">
        <f t="shared" si="13"/>
        <v>27</v>
      </c>
      <c r="H63" s="287">
        <f t="shared" si="13"/>
        <v>1551</v>
      </c>
      <c r="I63" s="287">
        <f t="shared" si="13"/>
        <v>0</v>
      </c>
      <c r="J63" s="287">
        <f t="shared" si="13"/>
        <v>0</v>
      </c>
    </row>
    <row r="64" spans="1:10">
      <c r="A64" s="301"/>
      <c r="B64" s="301">
        <v>75212</v>
      </c>
      <c r="C64" s="289" t="s">
        <v>80</v>
      </c>
      <c r="D64" s="290"/>
      <c r="E64" s="291">
        <f>SUM(F64:J64)</f>
        <v>238</v>
      </c>
      <c r="F64" s="291"/>
      <c r="G64" s="291">
        <v>7</v>
      </c>
      <c r="H64" s="291">
        <v>231</v>
      </c>
      <c r="I64" s="291"/>
      <c r="J64" s="291"/>
    </row>
    <row r="65" spans="1:10">
      <c r="A65" s="301"/>
      <c r="B65" s="301">
        <v>75224</v>
      </c>
      <c r="C65" s="289" t="s">
        <v>77</v>
      </c>
      <c r="D65" s="290"/>
      <c r="E65" s="291">
        <f>SUM(F65:J65)</f>
        <v>2140</v>
      </c>
      <c r="F65" s="291">
        <v>800</v>
      </c>
      <c r="G65" s="291">
        <v>20</v>
      </c>
      <c r="H65" s="291">
        <v>1320</v>
      </c>
      <c r="I65" s="291"/>
      <c r="J65" s="291"/>
    </row>
    <row r="66" spans="1:10">
      <c r="A66" s="288"/>
      <c r="B66" s="299"/>
      <c r="C66" s="292"/>
      <c r="D66" s="290"/>
      <c r="E66" s="291"/>
      <c r="F66" s="291"/>
      <c r="G66" s="291"/>
      <c r="H66" s="291"/>
      <c r="I66" s="291"/>
      <c r="J66" s="291"/>
    </row>
    <row r="67" spans="1:10">
      <c r="A67" s="300">
        <v>754</v>
      </c>
      <c r="B67" s="300"/>
      <c r="C67" s="285" t="s">
        <v>35</v>
      </c>
      <c r="D67" s="286">
        <f t="shared" ref="D67:J67" si="14">SUM(D68:D71)</f>
        <v>336</v>
      </c>
      <c r="E67" s="287">
        <f t="shared" si="14"/>
        <v>252661</v>
      </c>
      <c r="F67" s="287">
        <f t="shared" si="14"/>
        <v>211489</v>
      </c>
      <c r="G67" s="287">
        <f t="shared" si="14"/>
        <v>279</v>
      </c>
      <c r="H67" s="287">
        <f t="shared" si="14"/>
        <v>18783</v>
      </c>
      <c r="I67" s="287">
        <f t="shared" si="14"/>
        <v>22110</v>
      </c>
      <c r="J67" s="287">
        <f t="shared" si="14"/>
        <v>0</v>
      </c>
    </row>
    <row r="68" spans="1:10">
      <c r="A68" s="301"/>
      <c r="B68" s="301">
        <v>75410</v>
      </c>
      <c r="C68" s="289" t="s">
        <v>86</v>
      </c>
      <c r="D68" s="290">
        <v>36</v>
      </c>
      <c r="E68" s="291">
        <f>SUM(F68:J68)</f>
        <v>21437</v>
      </c>
      <c r="F68" s="291"/>
      <c r="G68" s="291">
        <v>279</v>
      </c>
      <c r="H68" s="291">
        <v>17708</v>
      </c>
      <c r="I68" s="291">
        <v>3450</v>
      </c>
      <c r="J68" s="291"/>
    </row>
    <row r="69" spans="1:10">
      <c r="A69" s="301"/>
      <c r="B69" s="301">
        <v>75411</v>
      </c>
      <c r="C69" s="289" t="s">
        <v>87</v>
      </c>
      <c r="D69" s="290">
        <v>300</v>
      </c>
      <c r="E69" s="291">
        <f>SUM(F69:J69)</f>
        <v>229699</v>
      </c>
      <c r="F69" s="291">
        <v>211039</v>
      </c>
      <c r="G69" s="291"/>
      <c r="H69" s="291"/>
      <c r="I69" s="291">
        <v>18660</v>
      </c>
      <c r="J69" s="291"/>
    </row>
    <row r="70" spans="1:10">
      <c r="A70" s="301"/>
      <c r="B70" s="301">
        <v>75415</v>
      </c>
      <c r="C70" s="289" t="s">
        <v>82</v>
      </c>
      <c r="D70" s="290"/>
      <c r="E70" s="291">
        <f>SUM(F70:J70)</f>
        <v>450</v>
      </c>
      <c r="F70" s="291">
        <v>450</v>
      </c>
      <c r="G70" s="291"/>
      <c r="H70" s="291"/>
      <c r="I70" s="291"/>
      <c r="J70" s="291"/>
    </row>
    <row r="71" spans="1:10">
      <c r="A71" s="301"/>
      <c r="B71" s="301">
        <v>75421</v>
      </c>
      <c r="C71" s="289" t="s">
        <v>36</v>
      </c>
      <c r="D71" s="290"/>
      <c r="E71" s="291">
        <f>SUM(F71:J71)</f>
        <v>1075</v>
      </c>
      <c r="F71" s="291"/>
      <c r="G71" s="291"/>
      <c r="H71" s="291">
        <v>1075</v>
      </c>
      <c r="I71" s="291"/>
      <c r="J71" s="291"/>
    </row>
    <row r="72" spans="1:10">
      <c r="A72" s="288"/>
      <c r="B72" s="299"/>
      <c r="C72" s="292"/>
      <c r="D72" s="290"/>
      <c r="E72" s="291"/>
      <c r="F72" s="291"/>
      <c r="G72" s="291"/>
      <c r="H72" s="291"/>
      <c r="I72" s="291"/>
      <c r="J72" s="291"/>
    </row>
    <row r="73" spans="1:10">
      <c r="A73" s="306">
        <v>755</v>
      </c>
      <c r="B73" s="306"/>
      <c r="C73" s="302" t="s">
        <v>140</v>
      </c>
      <c r="D73" s="286">
        <f t="shared" ref="D73:J73" si="15">D74</f>
        <v>0</v>
      </c>
      <c r="E73" s="287">
        <f t="shared" si="15"/>
        <v>4785</v>
      </c>
      <c r="F73" s="287">
        <f>F74</f>
        <v>4785</v>
      </c>
      <c r="G73" s="287">
        <f t="shared" si="15"/>
        <v>0</v>
      </c>
      <c r="H73" s="287">
        <f t="shared" si="15"/>
        <v>0</v>
      </c>
      <c r="I73" s="287">
        <f t="shared" si="15"/>
        <v>0</v>
      </c>
      <c r="J73" s="287">
        <f t="shared" si="15"/>
        <v>0</v>
      </c>
    </row>
    <row r="74" spans="1:10">
      <c r="A74" s="307"/>
      <c r="B74" s="308">
        <v>75515</v>
      </c>
      <c r="C74" s="309" t="s">
        <v>141</v>
      </c>
      <c r="D74" s="310"/>
      <c r="E74" s="291">
        <f>SUM(F74:J74)</f>
        <v>4785</v>
      </c>
      <c r="F74" s="305">
        <v>4785</v>
      </c>
      <c r="G74" s="311"/>
      <c r="H74" s="305"/>
      <c r="I74" s="311"/>
      <c r="J74" s="311"/>
    </row>
    <row r="75" spans="1:10">
      <c r="A75" s="288"/>
      <c r="B75" s="299"/>
      <c r="C75" s="292"/>
      <c r="D75" s="290"/>
      <c r="E75" s="291"/>
      <c r="F75" s="291"/>
      <c r="G75" s="291"/>
      <c r="H75" s="291"/>
      <c r="I75" s="291"/>
      <c r="J75" s="291"/>
    </row>
    <row r="76" spans="1:10">
      <c r="A76" s="306">
        <v>758</v>
      </c>
      <c r="B76" s="306"/>
      <c r="C76" s="302" t="s">
        <v>95</v>
      </c>
      <c r="D76" s="286">
        <f>SUM(D77:D78)</f>
        <v>0</v>
      </c>
      <c r="E76" s="287">
        <f t="shared" ref="E76:J76" si="16">SUM(E77:E78)</f>
        <v>45621</v>
      </c>
      <c r="F76" s="287">
        <f>SUM(F77:F78)</f>
        <v>36360</v>
      </c>
      <c r="G76" s="287">
        <f t="shared" si="16"/>
        <v>0</v>
      </c>
      <c r="H76" s="287">
        <f t="shared" si="16"/>
        <v>9261</v>
      </c>
      <c r="I76" s="287">
        <f t="shared" si="16"/>
        <v>0</v>
      </c>
      <c r="J76" s="287">
        <f t="shared" si="16"/>
        <v>0</v>
      </c>
    </row>
    <row r="77" spans="1:10">
      <c r="A77" s="307"/>
      <c r="B77" s="308">
        <v>75814</v>
      </c>
      <c r="C77" s="309" t="s">
        <v>96</v>
      </c>
      <c r="D77" s="310"/>
      <c r="E77" s="291">
        <f>SUM(F77:J77)</f>
        <v>36360</v>
      </c>
      <c r="F77" s="305">
        <v>36360</v>
      </c>
      <c r="G77" s="311"/>
      <c r="H77" s="305"/>
      <c r="I77" s="311"/>
      <c r="J77" s="311"/>
    </row>
    <row r="78" spans="1:10">
      <c r="A78" s="307"/>
      <c r="B78" s="308">
        <v>75818</v>
      </c>
      <c r="C78" s="309" t="s">
        <v>142</v>
      </c>
      <c r="D78" s="312"/>
      <c r="E78" s="291">
        <f>SUM(F78:J78)</f>
        <v>9261</v>
      </c>
      <c r="F78" s="305"/>
      <c r="G78" s="311"/>
      <c r="H78" s="305">
        <v>9261</v>
      </c>
      <c r="I78" s="311"/>
      <c r="J78" s="311"/>
    </row>
    <row r="79" spans="1:10">
      <c r="A79" s="288"/>
      <c r="B79" s="299"/>
      <c r="C79" s="292"/>
      <c r="D79" s="290"/>
      <c r="E79" s="291"/>
      <c r="F79" s="291"/>
      <c r="G79" s="291"/>
      <c r="H79" s="291"/>
      <c r="I79" s="291"/>
      <c r="J79" s="291"/>
    </row>
    <row r="80" spans="1:10">
      <c r="A80" s="300">
        <v>801</v>
      </c>
      <c r="B80" s="300"/>
      <c r="C80" s="285" t="s">
        <v>89</v>
      </c>
      <c r="D80" s="286">
        <f t="shared" ref="D80:J80" si="17">SUM(D81:D83)</f>
        <v>8</v>
      </c>
      <c r="E80" s="287">
        <f t="shared" si="17"/>
        <v>19871</v>
      </c>
      <c r="F80" s="287">
        <f>SUM(F81:F83)</f>
        <v>4133</v>
      </c>
      <c r="G80" s="287">
        <f t="shared" si="17"/>
        <v>476</v>
      </c>
      <c r="H80" s="287">
        <f t="shared" si="17"/>
        <v>15262</v>
      </c>
      <c r="I80" s="287">
        <f t="shared" si="17"/>
        <v>0</v>
      </c>
      <c r="J80" s="287">
        <f t="shared" si="17"/>
        <v>0</v>
      </c>
    </row>
    <row r="81" spans="1:14">
      <c r="A81" s="301"/>
      <c r="B81" s="301">
        <v>80136</v>
      </c>
      <c r="C81" s="289" t="s">
        <v>90</v>
      </c>
      <c r="D81" s="290">
        <v>8</v>
      </c>
      <c r="E81" s="291">
        <f>SUM(F81:J81)</f>
        <v>14869</v>
      </c>
      <c r="F81" s="291"/>
      <c r="G81" s="291">
        <v>8</v>
      </c>
      <c r="H81" s="291">
        <v>14861</v>
      </c>
      <c r="I81" s="291"/>
      <c r="J81" s="291"/>
    </row>
    <row r="82" spans="1:14">
      <c r="A82" s="301"/>
      <c r="B82" s="301">
        <v>80146</v>
      </c>
      <c r="C82" s="289" t="s">
        <v>91</v>
      </c>
      <c r="D82" s="290"/>
      <c r="E82" s="291">
        <f>SUM(F82:J82)</f>
        <v>4133</v>
      </c>
      <c r="F82" s="291">
        <v>4133</v>
      </c>
      <c r="G82" s="291"/>
      <c r="H82" s="291"/>
      <c r="I82" s="291"/>
      <c r="J82" s="291"/>
    </row>
    <row r="83" spans="1:14">
      <c r="A83" s="301"/>
      <c r="B83" s="301">
        <v>80195</v>
      </c>
      <c r="C83" s="289" t="s">
        <v>25</v>
      </c>
      <c r="D83" s="290"/>
      <c r="E83" s="291">
        <f>SUM(F83:J83)</f>
        <v>869</v>
      </c>
      <c r="F83" s="291"/>
      <c r="G83" s="291">
        <v>468</v>
      </c>
      <c r="H83" s="291">
        <v>401</v>
      </c>
      <c r="I83" s="291"/>
      <c r="J83" s="291"/>
    </row>
    <row r="84" spans="1:14">
      <c r="A84" s="288"/>
      <c r="B84" s="299"/>
      <c r="C84" s="292"/>
      <c r="D84" s="290"/>
      <c r="E84" s="291"/>
      <c r="F84" s="291"/>
      <c r="G84" s="291"/>
      <c r="H84" s="291"/>
      <c r="I84" s="291"/>
      <c r="J84" s="291"/>
    </row>
    <row r="85" spans="1:14">
      <c r="A85" s="306">
        <v>851</v>
      </c>
      <c r="B85" s="306"/>
      <c r="C85" s="302" t="s">
        <v>83</v>
      </c>
      <c r="D85" s="295">
        <f t="shared" ref="D85:J85" si="18">SUM(D86:D91)</f>
        <v>5513</v>
      </c>
      <c r="E85" s="296">
        <f t="shared" si="18"/>
        <v>205217</v>
      </c>
      <c r="F85" s="296">
        <f t="shared" si="18"/>
        <v>24153</v>
      </c>
      <c r="G85" s="296">
        <f t="shared" si="18"/>
        <v>493</v>
      </c>
      <c r="H85" s="296">
        <f t="shared" si="18"/>
        <v>180257</v>
      </c>
      <c r="I85" s="296">
        <f t="shared" si="18"/>
        <v>314</v>
      </c>
      <c r="J85" s="296">
        <f t="shared" si="18"/>
        <v>0</v>
      </c>
    </row>
    <row r="86" spans="1:14">
      <c r="A86" s="307"/>
      <c r="B86" s="313">
        <v>85132</v>
      </c>
      <c r="C86" s="314" t="s">
        <v>122</v>
      </c>
      <c r="D86" s="315">
        <v>5220</v>
      </c>
      <c r="E86" s="291">
        <f t="shared" ref="E86:E91" si="19">SUM(F86:J86)</f>
        <v>161212</v>
      </c>
      <c r="F86" s="316"/>
      <c r="G86" s="316">
        <v>110</v>
      </c>
      <c r="H86" s="316">
        <v>160865</v>
      </c>
      <c r="I86" s="316">
        <v>237</v>
      </c>
      <c r="J86" s="316"/>
    </row>
    <row r="87" spans="1:14">
      <c r="A87" s="301"/>
      <c r="B87" s="301">
        <v>85133</v>
      </c>
      <c r="C87" s="289" t="s">
        <v>124</v>
      </c>
      <c r="D87" s="290"/>
      <c r="E87" s="291">
        <f t="shared" si="19"/>
        <v>1885</v>
      </c>
      <c r="F87" s="291"/>
      <c r="G87" s="291">
        <v>1</v>
      </c>
      <c r="H87" s="291">
        <v>1884</v>
      </c>
      <c r="I87" s="291"/>
      <c r="J87" s="291"/>
    </row>
    <row r="88" spans="1:14">
      <c r="A88" s="301"/>
      <c r="B88" s="301">
        <v>85141</v>
      </c>
      <c r="C88" s="289" t="s">
        <v>84</v>
      </c>
      <c r="D88" s="290"/>
      <c r="E88" s="291">
        <f t="shared" si="19"/>
        <v>50</v>
      </c>
      <c r="F88" s="291"/>
      <c r="G88" s="291"/>
      <c r="H88" s="291">
        <v>50</v>
      </c>
      <c r="I88" s="291"/>
      <c r="J88" s="291"/>
    </row>
    <row r="89" spans="1:14" s="324" customFormat="1" outlineLevel="2">
      <c r="A89" s="317"/>
      <c r="B89" s="317">
        <v>85146</v>
      </c>
      <c r="C89" s="318" t="s">
        <v>209</v>
      </c>
      <c r="D89" s="319"/>
      <c r="E89" s="320">
        <f>H89+I89</f>
        <v>12116</v>
      </c>
      <c r="F89" s="321"/>
      <c r="G89" s="321"/>
      <c r="H89" s="322">
        <v>12039</v>
      </c>
      <c r="I89" s="321">
        <v>77</v>
      </c>
      <c r="J89" s="321"/>
      <c r="K89" s="323"/>
      <c r="L89" s="323"/>
      <c r="M89" s="323"/>
      <c r="N89" s="323"/>
    </row>
    <row r="90" spans="1:14" s="324" customFormat="1" ht="12.75" customHeight="1" outlineLevel="2">
      <c r="A90" s="325"/>
      <c r="B90" s="325">
        <v>85157</v>
      </c>
      <c r="C90" s="326" t="s">
        <v>208</v>
      </c>
      <c r="D90" s="327">
        <v>20</v>
      </c>
      <c r="E90" s="321">
        <f t="shared" si="19"/>
        <v>28733</v>
      </c>
      <c r="F90" s="322">
        <v>23822</v>
      </c>
      <c r="G90" s="321"/>
      <c r="H90" s="322">
        <v>4911</v>
      </c>
      <c r="I90" s="321"/>
      <c r="J90" s="321"/>
      <c r="K90" s="323"/>
      <c r="L90" s="323"/>
      <c r="M90" s="323"/>
      <c r="N90" s="323"/>
    </row>
    <row r="91" spans="1:14">
      <c r="A91" s="301"/>
      <c r="B91" s="301">
        <v>85195</v>
      </c>
      <c r="C91" s="289" t="s">
        <v>221</v>
      </c>
      <c r="D91" s="290">
        <v>273</v>
      </c>
      <c r="E91" s="291">
        <f t="shared" si="19"/>
        <v>1221</v>
      </c>
      <c r="F91" s="291">
        <v>331</v>
      </c>
      <c r="G91" s="291">
        <v>382</v>
      </c>
      <c r="H91" s="291">
        <v>508</v>
      </c>
      <c r="I91" s="291"/>
      <c r="J91" s="291"/>
    </row>
    <row r="92" spans="1:14">
      <c r="A92" s="288"/>
      <c r="B92" s="299"/>
      <c r="C92" s="292"/>
      <c r="D92" s="290"/>
      <c r="E92" s="291"/>
      <c r="F92" s="291"/>
      <c r="G92" s="291"/>
      <c r="H92" s="291"/>
      <c r="I92" s="291"/>
      <c r="J92" s="291"/>
    </row>
    <row r="93" spans="1:14">
      <c r="A93" s="306">
        <v>852</v>
      </c>
      <c r="B93" s="306"/>
      <c r="C93" s="302" t="s">
        <v>98</v>
      </c>
      <c r="D93" s="295">
        <f>SUM(D94:D105)</f>
        <v>535</v>
      </c>
      <c r="E93" s="296">
        <f>SUM(E94:E105)</f>
        <v>242752</v>
      </c>
      <c r="F93" s="296">
        <f t="shared" ref="F93:J93" si="20">SUM(F94:F105)</f>
        <v>242713</v>
      </c>
      <c r="G93" s="296">
        <f t="shared" si="20"/>
        <v>0</v>
      </c>
      <c r="H93" s="296">
        <f t="shared" si="20"/>
        <v>39</v>
      </c>
      <c r="I93" s="296">
        <f t="shared" si="20"/>
        <v>0</v>
      </c>
      <c r="J93" s="296">
        <f t="shared" si="20"/>
        <v>0</v>
      </c>
    </row>
    <row r="94" spans="1:14">
      <c r="A94" s="301"/>
      <c r="B94" s="301">
        <v>85202</v>
      </c>
      <c r="C94" s="289" t="s">
        <v>99</v>
      </c>
      <c r="D94" s="290">
        <v>5</v>
      </c>
      <c r="E94" s="291">
        <f t="shared" ref="E94:E105" si="21">SUM(F94:J94)</f>
        <v>38381</v>
      </c>
      <c r="F94" s="291">
        <v>38381</v>
      </c>
      <c r="G94" s="291"/>
      <c r="H94" s="291"/>
      <c r="I94" s="291"/>
      <c r="J94" s="291"/>
    </row>
    <row r="95" spans="1:14">
      <c r="A95" s="301"/>
      <c r="B95" s="301">
        <v>85203</v>
      </c>
      <c r="C95" s="289" t="s">
        <v>100</v>
      </c>
      <c r="D95" s="290"/>
      <c r="E95" s="291">
        <f t="shared" si="21"/>
        <v>47328</v>
      </c>
      <c r="F95" s="291">
        <v>47328</v>
      </c>
      <c r="G95" s="291"/>
      <c r="H95" s="291"/>
      <c r="I95" s="291"/>
      <c r="J95" s="291"/>
    </row>
    <row r="96" spans="1:14">
      <c r="A96" s="301"/>
      <c r="B96" s="328">
        <v>85205</v>
      </c>
      <c r="C96" s="329" t="s">
        <v>101</v>
      </c>
      <c r="D96" s="290"/>
      <c r="E96" s="291">
        <f t="shared" si="21"/>
        <v>1328</v>
      </c>
      <c r="F96" s="291">
        <v>1328</v>
      </c>
      <c r="G96" s="291"/>
      <c r="H96" s="291"/>
      <c r="I96" s="291"/>
      <c r="J96" s="291"/>
    </row>
    <row r="97" spans="1:10" ht="51">
      <c r="A97" s="328"/>
      <c r="B97" s="301">
        <v>85213</v>
      </c>
      <c r="C97" s="330" t="s">
        <v>222</v>
      </c>
      <c r="D97" s="290"/>
      <c r="E97" s="291">
        <f t="shared" si="21"/>
        <v>6874</v>
      </c>
      <c r="F97" s="291">
        <v>6874</v>
      </c>
      <c r="G97" s="291"/>
      <c r="H97" s="291"/>
      <c r="I97" s="291"/>
      <c r="J97" s="291"/>
    </row>
    <row r="98" spans="1:10" ht="25.5">
      <c r="A98" s="301"/>
      <c r="B98" s="301">
        <v>85214</v>
      </c>
      <c r="C98" s="292" t="s">
        <v>223</v>
      </c>
      <c r="D98" s="290"/>
      <c r="E98" s="291">
        <f t="shared" si="21"/>
        <v>32507</v>
      </c>
      <c r="F98" s="291">
        <v>32507</v>
      </c>
      <c r="G98" s="291"/>
      <c r="H98" s="291"/>
      <c r="I98" s="291"/>
      <c r="J98" s="291"/>
    </row>
    <row r="99" spans="1:10">
      <c r="A99" s="301"/>
      <c r="B99" s="328">
        <v>85216</v>
      </c>
      <c r="C99" s="331" t="s">
        <v>104</v>
      </c>
      <c r="D99" s="290"/>
      <c r="E99" s="291">
        <f t="shared" si="21"/>
        <v>59427</v>
      </c>
      <c r="F99" s="291">
        <v>59427</v>
      </c>
      <c r="G99" s="291"/>
      <c r="H99" s="291"/>
      <c r="I99" s="291"/>
      <c r="J99" s="291"/>
    </row>
    <row r="100" spans="1:10">
      <c r="A100" s="301"/>
      <c r="B100" s="301">
        <v>85219</v>
      </c>
      <c r="C100" s="289" t="s">
        <v>105</v>
      </c>
      <c r="D100" s="290"/>
      <c r="E100" s="291">
        <f t="shared" si="21"/>
        <v>28259</v>
      </c>
      <c r="F100" s="291">
        <v>28259</v>
      </c>
      <c r="G100" s="291"/>
      <c r="H100" s="291"/>
      <c r="I100" s="291"/>
      <c r="J100" s="291"/>
    </row>
    <row r="101" spans="1:10">
      <c r="A101" s="301"/>
      <c r="B101" s="301">
        <v>85228</v>
      </c>
      <c r="C101" s="289" t="s">
        <v>106</v>
      </c>
      <c r="D101" s="290">
        <v>500</v>
      </c>
      <c r="E101" s="291">
        <f t="shared" si="21"/>
        <v>4845</v>
      </c>
      <c r="F101" s="291">
        <v>4845</v>
      </c>
      <c r="G101" s="291"/>
      <c r="H101" s="291"/>
      <c r="I101" s="291"/>
      <c r="J101" s="291"/>
    </row>
    <row r="102" spans="1:10">
      <c r="A102" s="301"/>
      <c r="B102" s="332">
        <v>85230</v>
      </c>
      <c r="C102" s="333" t="s">
        <v>107</v>
      </c>
      <c r="D102" s="290"/>
      <c r="E102" s="291">
        <f t="shared" si="21"/>
        <v>22267</v>
      </c>
      <c r="F102" s="291">
        <v>22267</v>
      </c>
      <c r="G102" s="291"/>
      <c r="H102" s="291"/>
      <c r="I102" s="291"/>
      <c r="J102" s="291"/>
    </row>
    <row r="103" spans="1:10">
      <c r="A103" s="301"/>
      <c r="B103" s="301">
        <v>85231</v>
      </c>
      <c r="C103" s="329" t="s">
        <v>109</v>
      </c>
      <c r="D103" s="290"/>
      <c r="E103" s="291">
        <f t="shared" si="21"/>
        <v>300</v>
      </c>
      <c r="F103" s="291">
        <v>300</v>
      </c>
      <c r="G103" s="291"/>
      <c r="H103" s="291"/>
      <c r="I103" s="291"/>
      <c r="J103" s="291"/>
    </row>
    <row r="104" spans="1:10">
      <c r="A104" s="301"/>
      <c r="B104" s="301">
        <v>85278</v>
      </c>
      <c r="C104" s="329" t="s">
        <v>251</v>
      </c>
      <c r="D104" s="290"/>
      <c r="E104" s="291">
        <f t="shared" si="21"/>
        <v>250</v>
      </c>
      <c r="F104" s="291">
        <v>250</v>
      </c>
      <c r="G104" s="291"/>
      <c r="H104" s="291"/>
      <c r="I104" s="291"/>
      <c r="J104" s="291"/>
    </row>
    <row r="105" spans="1:10">
      <c r="A105" s="301"/>
      <c r="B105" s="301">
        <v>85295</v>
      </c>
      <c r="C105" s="289" t="s">
        <v>25</v>
      </c>
      <c r="D105" s="290">
        <v>30</v>
      </c>
      <c r="E105" s="291">
        <f t="shared" si="21"/>
        <v>986</v>
      </c>
      <c r="F105" s="291">
        <v>947</v>
      </c>
      <c r="G105" s="291"/>
      <c r="H105" s="291">
        <v>39</v>
      </c>
      <c r="I105" s="291"/>
      <c r="J105" s="291"/>
    </row>
    <row r="106" spans="1:10">
      <c r="A106" s="288"/>
      <c r="B106" s="299"/>
      <c r="C106" s="292"/>
      <c r="D106" s="290"/>
      <c r="E106" s="291"/>
      <c r="F106" s="291"/>
      <c r="G106" s="291"/>
      <c r="H106" s="291"/>
      <c r="I106" s="291"/>
      <c r="J106" s="291"/>
    </row>
    <row r="107" spans="1:10">
      <c r="A107" s="300">
        <v>853</v>
      </c>
      <c r="B107" s="300"/>
      <c r="C107" s="285" t="s">
        <v>118</v>
      </c>
      <c r="D107" s="286">
        <f>SUM(D108:D109)</f>
        <v>1537</v>
      </c>
      <c r="E107" s="287">
        <f t="shared" ref="E107:J107" si="22">SUM(E108:E109)</f>
        <v>20203</v>
      </c>
      <c r="F107" s="287">
        <f>SUM(F108:F109)</f>
        <v>11138</v>
      </c>
      <c r="G107" s="287">
        <f t="shared" si="22"/>
        <v>2</v>
      </c>
      <c r="H107" s="287">
        <f t="shared" si="22"/>
        <v>9063</v>
      </c>
      <c r="I107" s="287">
        <f t="shared" si="22"/>
        <v>0</v>
      </c>
      <c r="J107" s="287">
        <f t="shared" si="22"/>
        <v>0</v>
      </c>
    </row>
    <row r="108" spans="1:10">
      <c r="A108" s="301"/>
      <c r="B108" s="301">
        <v>85321</v>
      </c>
      <c r="C108" s="289" t="s">
        <v>119</v>
      </c>
      <c r="D108" s="290">
        <v>127</v>
      </c>
      <c r="E108" s="291">
        <f>SUM(F108:J108)</f>
        <v>20203</v>
      </c>
      <c r="F108" s="291">
        <v>11138</v>
      </c>
      <c r="G108" s="291">
        <v>2</v>
      </c>
      <c r="H108" s="291">
        <v>9063</v>
      </c>
      <c r="I108" s="291"/>
      <c r="J108" s="291"/>
    </row>
    <row r="109" spans="1:10">
      <c r="A109" s="301"/>
      <c r="B109" s="301">
        <v>85333</v>
      </c>
      <c r="C109" s="334" t="s">
        <v>144</v>
      </c>
      <c r="D109" s="290">
        <v>1410</v>
      </c>
      <c r="E109" s="291">
        <f>SUM(F109:J109)</f>
        <v>0</v>
      </c>
      <c r="F109" s="291"/>
      <c r="G109" s="291"/>
      <c r="H109" s="291"/>
      <c r="I109" s="291"/>
      <c r="J109" s="291"/>
    </row>
    <row r="110" spans="1:10">
      <c r="A110" s="288"/>
      <c r="B110" s="299"/>
      <c r="C110" s="292"/>
      <c r="D110" s="290"/>
      <c r="E110" s="291"/>
      <c r="F110" s="291"/>
      <c r="G110" s="291"/>
      <c r="H110" s="291"/>
      <c r="I110" s="291"/>
      <c r="J110" s="291"/>
    </row>
    <row r="111" spans="1:10">
      <c r="A111" s="306">
        <v>854</v>
      </c>
      <c r="B111" s="306"/>
      <c r="C111" s="302" t="s">
        <v>92</v>
      </c>
      <c r="D111" s="295">
        <f t="shared" ref="D111:J111" si="23">D112</f>
        <v>0</v>
      </c>
      <c r="E111" s="296">
        <f t="shared" si="23"/>
        <v>2057</v>
      </c>
      <c r="F111" s="296">
        <f>F112</f>
        <v>2057</v>
      </c>
      <c r="G111" s="296">
        <f t="shared" si="23"/>
        <v>0</v>
      </c>
      <c r="H111" s="296">
        <f t="shared" si="23"/>
        <v>0</v>
      </c>
      <c r="I111" s="296">
        <f t="shared" si="23"/>
        <v>0</v>
      </c>
      <c r="J111" s="296">
        <f t="shared" si="23"/>
        <v>0</v>
      </c>
    </row>
    <row r="112" spans="1:10" ht="25.5">
      <c r="A112" s="301"/>
      <c r="B112" s="301">
        <v>85412</v>
      </c>
      <c r="C112" s="304" t="s">
        <v>93</v>
      </c>
      <c r="D112" s="290"/>
      <c r="E112" s="291">
        <f>SUM(F112:J112)</f>
        <v>2057</v>
      </c>
      <c r="F112" s="291">
        <v>2057</v>
      </c>
      <c r="G112" s="291"/>
      <c r="H112" s="291"/>
      <c r="I112" s="291"/>
      <c r="J112" s="291"/>
    </row>
    <row r="113" spans="1:10">
      <c r="A113" s="301"/>
      <c r="B113" s="301"/>
      <c r="C113" s="304"/>
      <c r="D113" s="290"/>
      <c r="E113" s="291"/>
      <c r="F113" s="291"/>
      <c r="G113" s="291"/>
      <c r="H113" s="291"/>
      <c r="I113" s="291"/>
      <c r="J113" s="291"/>
    </row>
    <row r="114" spans="1:10">
      <c r="A114" s="306">
        <v>855</v>
      </c>
      <c r="B114" s="306"/>
      <c r="C114" s="302" t="s">
        <v>110</v>
      </c>
      <c r="D114" s="295">
        <f t="shared" ref="D114:J114" si="24">SUM(D115:D121)</f>
        <v>25501</v>
      </c>
      <c r="E114" s="296">
        <f t="shared" si="24"/>
        <v>679861</v>
      </c>
      <c r="F114" s="296">
        <f t="shared" si="24"/>
        <v>672557</v>
      </c>
      <c r="G114" s="296">
        <f t="shared" si="24"/>
        <v>0</v>
      </c>
      <c r="H114" s="296">
        <f t="shared" si="24"/>
        <v>4004</v>
      </c>
      <c r="I114" s="296">
        <f t="shared" si="24"/>
        <v>0</v>
      </c>
      <c r="J114" s="296">
        <f t="shared" si="24"/>
        <v>3300</v>
      </c>
    </row>
    <row r="115" spans="1:10" ht="38.25">
      <c r="A115" s="301"/>
      <c r="B115" s="332">
        <v>85502</v>
      </c>
      <c r="C115" s="335" t="s">
        <v>166</v>
      </c>
      <c r="D115" s="290">
        <v>25500</v>
      </c>
      <c r="E115" s="291">
        <f t="shared" ref="E115:E121" si="25">SUM(F115:J115)</f>
        <v>653800</v>
      </c>
      <c r="F115" s="291">
        <v>653800</v>
      </c>
      <c r="G115" s="291"/>
      <c r="H115" s="291"/>
      <c r="I115" s="291"/>
      <c r="J115" s="291"/>
    </row>
    <row r="116" spans="1:10">
      <c r="A116" s="301"/>
      <c r="B116" s="332">
        <v>85503</v>
      </c>
      <c r="C116" s="333" t="s">
        <v>231</v>
      </c>
      <c r="D116" s="290"/>
      <c r="E116" s="291">
        <f t="shared" si="25"/>
        <v>60</v>
      </c>
      <c r="F116" s="291">
        <v>60</v>
      </c>
      <c r="G116" s="291"/>
      <c r="H116" s="291"/>
      <c r="I116" s="291"/>
      <c r="J116" s="291"/>
    </row>
    <row r="117" spans="1:10">
      <c r="A117" s="301"/>
      <c r="B117" s="332">
        <v>85508</v>
      </c>
      <c r="C117" s="336" t="s">
        <v>114</v>
      </c>
      <c r="D117" s="290"/>
      <c r="E117" s="291">
        <f t="shared" si="25"/>
        <v>100</v>
      </c>
      <c r="F117" s="291">
        <v>100</v>
      </c>
      <c r="G117" s="291"/>
      <c r="H117" s="291"/>
      <c r="I117" s="291"/>
      <c r="J117" s="291"/>
    </row>
    <row r="118" spans="1:10">
      <c r="A118" s="301"/>
      <c r="B118" s="332">
        <v>85509</v>
      </c>
      <c r="C118" s="336" t="s">
        <v>115</v>
      </c>
      <c r="D118" s="290"/>
      <c r="E118" s="291">
        <f t="shared" si="25"/>
        <v>4697</v>
      </c>
      <c r="F118" s="291">
        <v>4697</v>
      </c>
      <c r="G118" s="291"/>
      <c r="H118" s="291"/>
      <c r="I118" s="291"/>
      <c r="J118" s="291"/>
    </row>
    <row r="119" spans="1:10" ht="38.25">
      <c r="A119" s="301"/>
      <c r="B119" s="332">
        <v>85513</v>
      </c>
      <c r="C119" s="336" t="s">
        <v>229</v>
      </c>
      <c r="D119" s="290"/>
      <c r="E119" s="291">
        <f t="shared" si="25"/>
        <v>13900</v>
      </c>
      <c r="F119" s="291">
        <v>13900</v>
      </c>
      <c r="G119" s="291"/>
      <c r="H119" s="291"/>
      <c r="I119" s="291"/>
      <c r="J119" s="291"/>
    </row>
    <row r="120" spans="1:10" ht="38.25">
      <c r="A120" s="301"/>
      <c r="B120" s="332">
        <v>85515</v>
      </c>
      <c r="C120" s="336" t="s">
        <v>136</v>
      </c>
      <c r="D120" s="290">
        <v>1</v>
      </c>
      <c r="E120" s="291">
        <f t="shared" si="25"/>
        <v>3938</v>
      </c>
      <c r="F120" s="291"/>
      <c r="G120" s="291"/>
      <c r="H120" s="291">
        <v>3938</v>
      </c>
      <c r="I120" s="291"/>
      <c r="J120" s="291"/>
    </row>
    <row r="121" spans="1:10">
      <c r="A121" s="301"/>
      <c r="B121" s="332">
        <v>85516</v>
      </c>
      <c r="C121" s="336" t="s">
        <v>232</v>
      </c>
      <c r="D121" s="290"/>
      <c r="E121" s="291">
        <f t="shared" si="25"/>
        <v>3366</v>
      </c>
      <c r="F121" s="291"/>
      <c r="G121" s="291"/>
      <c r="H121" s="291">
        <v>66</v>
      </c>
      <c r="I121" s="291"/>
      <c r="J121" s="291">
        <v>3300</v>
      </c>
    </row>
    <row r="122" spans="1:10">
      <c r="A122" s="288"/>
      <c r="B122" s="299"/>
      <c r="C122" s="292"/>
      <c r="D122" s="290"/>
      <c r="E122" s="291"/>
      <c r="F122" s="291"/>
      <c r="G122" s="291"/>
      <c r="H122" s="291"/>
      <c r="I122" s="291"/>
      <c r="J122" s="291"/>
    </row>
    <row r="123" spans="1:10">
      <c r="A123" s="293">
        <v>900</v>
      </c>
      <c r="B123" s="293"/>
      <c r="C123" s="302" t="s">
        <v>37</v>
      </c>
      <c r="D123" s="295">
        <f t="shared" ref="D123:J123" si="26">SUM(D124:D128)</f>
        <v>200</v>
      </c>
      <c r="E123" s="296">
        <f t="shared" si="26"/>
        <v>13367</v>
      </c>
      <c r="F123" s="296">
        <f t="shared" si="26"/>
        <v>952</v>
      </c>
      <c r="G123" s="296">
        <f t="shared" si="26"/>
        <v>16</v>
      </c>
      <c r="H123" s="296">
        <f t="shared" si="26"/>
        <v>12249</v>
      </c>
      <c r="I123" s="296">
        <f t="shared" si="26"/>
        <v>150</v>
      </c>
      <c r="J123" s="296">
        <f t="shared" si="26"/>
        <v>0</v>
      </c>
    </row>
    <row r="124" spans="1:10">
      <c r="A124" s="301"/>
      <c r="B124" s="301">
        <v>90005</v>
      </c>
      <c r="C124" s="289" t="s">
        <v>252</v>
      </c>
      <c r="D124" s="290"/>
      <c r="E124" s="291">
        <f>SUM(F124:J124)</f>
        <v>215</v>
      </c>
      <c r="F124" s="290">
        <v>215</v>
      </c>
      <c r="G124" s="291"/>
      <c r="H124" s="291"/>
      <c r="I124" s="291"/>
      <c r="J124" s="291"/>
    </row>
    <row r="125" spans="1:10">
      <c r="A125" s="301"/>
      <c r="B125" s="301">
        <v>90007</v>
      </c>
      <c r="C125" s="289" t="s">
        <v>153</v>
      </c>
      <c r="D125" s="290"/>
      <c r="E125" s="291">
        <f>SUM(F125:J125)</f>
        <v>733</v>
      </c>
      <c r="F125" s="290">
        <v>733</v>
      </c>
      <c r="G125" s="291"/>
      <c r="H125" s="291"/>
      <c r="I125" s="291"/>
      <c r="J125" s="291"/>
    </row>
    <row r="126" spans="1:10">
      <c r="A126" s="301"/>
      <c r="B126" s="301">
        <v>90014</v>
      </c>
      <c r="C126" s="289" t="s">
        <v>126</v>
      </c>
      <c r="D126" s="290">
        <v>190</v>
      </c>
      <c r="E126" s="291">
        <f>SUM(F126:J126)</f>
        <v>12410</v>
      </c>
      <c r="F126" s="290"/>
      <c r="G126" s="291">
        <v>16</v>
      </c>
      <c r="H126" s="291">
        <v>12244</v>
      </c>
      <c r="I126" s="291">
        <v>150</v>
      </c>
      <c r="J126" s="291"/>
    </row>
    <row r="127" spans="1:10">
      <c r="A127" s="301"/>
      <c r="B127" s="301">
        <v>90026</v>
      </c>
      <c r="C127" s="289" t="s">
        <v>207</v>
      </c>
      <c r="D127" s="290">
        <v>10</v>
      </c>
      <c r="E127" s="291">
        <f>SUM(F127:J127)</f>
        <v>4</v>
      </c>
      <c r="F127" s="290">
        <v>4</v>
      </c>
      <c r="G127" s="291"/>
      <c r="H127" s="291"/>
      <c r="I127" s="291"/>
      <c r="J127" s="291"/>
    </row>
    <row r="128" spans="1:10">
      <c r="A128" s="301"/>
      <c r="B128" s="301">
        <v>90095</v>
      </c>
      <c r="C128" s="289" t="s">
        <v>25</v>
      </c>
      <c r="D128" s="290"/>
      <c r="E128" s="291">
        <f>SUM(F128:J128)</f>
        <v>5</v>
      </c>
      <c r="F128" s="291"/>
      <c r="G128" s="291"/>
      <c r="H128" s="291">
        <v>5</v>
      </c>
      <c r="I128" s="291"/>
      <c r="J128" s="291"/>
    </row>
    <row r="129" spans="1:10">
      <c r="A129" s="288"/>
      <c r="B129" s="299"/>
      <c r="C129" s="292"/>
      <c r="D129" s="290"/>
      <c r="E129" s="291"/>
      <c r="F129" s="291"/>
      <c r="G129" s="291"/>
      <c r="H129" s="291"/>
      <c r="I129" s="291"/>
      <c r="J129" s="291"/>
    </row>
    <row r="130" spans="1:10">
      <c r="A130" s="300">
        <v>921</v>
      </c>
      <c r="B130" s="300"/>
      <c r="C130" s="285" t="s">
        <v>128</v>
      </c>
      <c r="D130" s="286">
        <f t="shared" ref="D130:J130" si="27">SUM(D131:D132)</f>
        <v>0</v>
      </c>
      <c r="E130" s="287">
        <f t="shared" si="27"/>
        <v>7107</v>
      </c>
      <c r="F130" s="287">
        <f t="shared" si="27"/>
        <v>685</v>
      </c>
      <c r="G130" s="287">
        <f t="shared" si="27"/>
        <v>15</v>
      </c>
      <c r="H130" s="287">
        <f t="shared" si="27"/>
        <v>6293</v>
      </c>
      <c r="I130" s="287">
        <f t="shared" si="27"/>
        <v>114</v>
      </c>
      <c r="J130" s="287">
        <f t="shared" si="27"/>
        <v>0</v>
      </c>
    </row>
    <row r="131" spans="1:10">
      <c r="A131" s="301"/>
      <c r="B131" s="301">
        <v>92120</v>
      </c>
      <c r="C131" s="329" t="s">
        <v>129</v>
      </c>
      <c r="D131" s="290"/>
      <c r="E131" s="291">
        <f>SUM(F131:J131)</f>
        <v>989</v>
      </c>
      <c r="F131" s="291">
        <v>685</v>
      </c>
      <c r="G131" s="291"/>
      <c r="H131" s="291">
        <v>304</v>
      </c>
      <c r="I131" s="291"/>
      <c r="J131" s="291"/>
    </row>
    <row r="132" spans="1:10">
      <c r="A132" s="301"/>
      <c r="B132" s="301">
        <v>92121</v>
      </c>
      <c r="C132" s="289" t="s">
        <v>130</v>
      </c>
      <c r="D132" s="290"/>
      <c r="E132" s="291">
        <f>SUM(F132:J132)</f>
        <v>6118</v>
      </c>
      <c r="F132" s="291"/>
      <c r="G132" s="291">
        <v>15</v>
      </c>
      <c r="H132" s="291">
        <v>5989</v>
      </c>
      <c r="I132" s="291">
        <v>114</v>
      </c>
      <c r="J132" s="291"/>
    </row>
    <row r="133" spans="1:10">
      <c r="A133" s="288"/>
      <c r="B133" s="299"/>
      <c r="C133" s="292"/>
      <c r="D133" s="290"/>
      <c r="E133" s="291"/>
      <c r="F133" s="291"/>
      <c r="G133" s="291"/>
      <c r="H133" s="291"/>
      <c r="I133" s="291"/>
      <c r="J133" s="291"/>
    </row>
    <row r="134" spans="1:10" ht="25.5">
      <c r="A134" s="307">
        <v>925</v>
      </c>
      <c r="B134" s="307"/>
      <c r="C134" s="337" t="s">
        <v>39</v>
      </c>
      <c r="D134" s="295">
        <f>D136</f>
        <v>0</v>
      </c>
      <c r="E134" s="296">
        <f t="shared" ref="E134:J134" si="28">SUM(E135:E136)</f>
        <v>1060</v>
      </c>
      <c r="F134" s="296">
        <f>SUM(F135:F136)</f>
        <v>1050</v>
      </c>
      <c r="G134" s="296">
        <f t="shared" si="28"/>
        <v>10</v>
      </c>
      <c r="H134" s="296">
        <f t="shared" si="28"/>
        <v>0</v>
      </c>
      <c r="I134" s="296">
        <f t="shared" si="28"/>
        <v>0</v>
      </c>
      <c r="J134" s="296">
        <f t="shared" si="28"/>
        <v>0</v>
      </c>
    </row>
    <row r="135" spans="1:10">
      <c r="A135" s="307"/>
      <c r="B135" s="301">
        <v>92502</v>
      </c>
      <c r="C135" s="289" t="s">
        <v>40</v>
      </c>
      <c r="D135" s="338"/>
      <c r="E135" s="291">
        <f>SUM(F135:J135)</f>
        <v>1050</v>
      </c>
      <c r="F135" s="291">
        <v>1050</v>
      </c>
      <c r="G135" s="289"/>
      <c r="H135" s="289"/>
      <c r="I135" s="289"/>
      <c r="J135" s="291"/>
    </row>
    <row r="136" spans="1:10">
      <c r="A136" s="339"/>
      <c r="B136" s="340">
        <v>92595</v>
      </c>
      <c r="C136" s="341" t="s">
        <v>25</v>
      </c>
      <c r="D136" s="342"/>
      <c r="E136" s="343">
        <f>SUM(F136:J136)</f>
        <v>10</v>
      </c>
      <c r="F136" s="341"/>
      <c r="G136" s="341">
        <v>10</v>
      </c>
      <c r="H136" s="341"/>
      <c r="I136" s="341"/>
      <c r="J136" s="343"/>
    </row>
    <row r="137" spans="1:10">
      <c r="A137" s="344"/>
      <c r="B137" s="344"/>
      <c r="C137" s="344"/>
      <c r="D137" s="345"/>
      <c r="E137" s="344"/>
      <c r="F137" s="344"/>
      <c r="G137" s="344"/>
      <c r="H137" s="344"/>
      <c r="I137" s="344"/>
      <c r="J137" s="344"/>
    </row>
  </sheetData>
  <autoFilter ref="A1:A137" xr:uid="{00000000-0009-0000-0000-000003000000}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7244094488188981" right="0.55118110236220474" top="0.51181102362204722" bottom="0.51181102362204722" header="0.51181102362204722" footer="0.51181102362204722"/>
  <pageSetup paperSize="9" scale="99" fitToHeight="0" orientation="landscape" r:id="rId1"/>
  <headerFooter alignWithMargins="0"/>
  <rowBreaks count="4" manualBreakCount="4">
    <brk id="37" max="9" man="1"/>
    <brk id="71" max="9" man="1"/>
    <brk id="101" max="9" man="1"/>
    <brk id="12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30"/>
  <sheetViews>
    <sheetView view="pageBreakPreview" zoomScale="93" zoomScaleNormal="85" zoomScaleSheetLayoutView="93" workbookViewId="0">
      <pane xSplit="1" ySplit="14" topLeftCell="B66" activePane="bottomRight" state="frozen"/>
      <selection pane="topRight" activeCell="B1" sqref="B1"/>
      <selection pane="bottomLeft" activeCell="A15" sqref="A15"/>
      <selection pane="bottomRight" activeCell="J2" sqref="J2:J4"/>
    </sheetView>
  </sheetViews>
  <sheetFormatPr defaultColWidth="14.42578125" defaultRowHeight="12.75"/>
  <cols>
    <col min="1" max="1" width="5" style="352" customWidth="1"/>
    <col min="2" max="2" width="8.140625" style="352" customWidth="1"/>
    <col min="3" max="3" width="42" style="352" customWidth="1"/>
    <col min="4" max="4" width="9.42578125" style="352" customWidth="1"/>
    <col min="5" max="5" width="11.28515625" style="352" customWidth="1"/>
    <col min="6" max="6" width="11.140625" style="352" customWidth="1"/>
    <col min="7" max="7" width="10.42578125" style="352" customWidth="1"/>
    <col min="8" max="8" width="9.42578125" style="352" customWidth="1"/>
    <col min="9" max="9" width="10.5703125" style="352" customWidth="1"/>
    <col min="10" max="10" width="20.140625" style="352" customWidth="1"/>
    <col min="11" max="11" width="9.140625" style="352" customWidth="1"/>
    <col min="12" max="16384" width="14.42578125" style="352"/>
  </cols>
  <sheetData>
    <row r="1" spans="1:10" s="123" customFormat="1">
      <c r="A1" s="122"/>
      <c r="B1" s="346"/>
      <c r="D1" s="347"/>
      <c r="J1" s="124" t="s">
        <v>224</v>
      </c>
    </row>
    <row r="2" spans="1:10" s="123" customFormat="1">
      <c r="A2" s="122"/>
      <c r="B2" s="346"/>
      <c r="D2" s="347"/>
      <c r="J2" s="124" t="s">
        <v>268</v>
      </c>
    </row>
    <row r="3" spans="1:10" s="123" customFormat="1">
      <c r="A3" s="122"/>
      <c r="B3" s="346"/>
      <c r="D3" s="347"/>
      <c r="G3" s="125"/>
      <c r="H3" s="125"/>
      <c r="I3" s="125"/>
      <c r="J3" s="124" t="s">
        <v>212</v>
      </c>
    </row>
    <row r="4" spans="1:10" s="123" customFormat="1">
      <c r="A4" s="122"/>
      <c r="B4" s="346"/>
      <c r="D4" s="347"/>
      <c r="J4" s="124" t="s">
        <v>269</v>
      </c>
    </row>
    <row r="5" spans="1:10" s="123" customFormat="1" ht="15">
      <c r="A5" s="447" t="s">
        <v>249</v>
      </c>
      <c r="B5" s="447"/>
      <c r="C5" s="447"/>
      <c r="D5" s="447"/>
      <c r="E5" s="447"/>
      <c r="F5" s="447"/>
      <c r="G5" s="447"/>
      <c r="H5" s="447"/>
      <c r="I5" s="447"/>
      <c r="J5" s="447"/>
    </row>
    <row r="6" spans="1:10" s="123" customFormat="1" ht="15">
      <c r="A6" s="464" t="s">
        <v>225</v>
      </c>
      <c r="B6" s="464"/>
      <c r="C6" s="464"/>
      <c r="D6" s="464"/>
      <c r="E6" s="464"/>
      <c r="F6" s="464"/>
      <c r="G6" s="464"/>
      <c r="H6" s="464"/>
      <c r="I6" s="464"/>
      <c r="J6" s="464"/>
    </row>
    <row r="7" spans="1:10" s="123" customFormat="1" ht="15">
      <c r="A7" s="465" t="s">
        <v>267</v>
      </c>
      <c r="B7" s="465"/>
      <c r="C7" s="465"/>
      <c r="D7" s="465"/>
      <c r="E7" s="465"/>
      <c r="F7" s="465"/>
      <c r="G7" s="465"/>
      <c r="H7" s="465"/>
      <c r="I7" s="465"/>
      <c r="J7" s="465"/>
    </row>
    <row r="8" spans="1:10" ht="12.75" customHeight="1">
      <c r="A8" s="348"/>
      <c r="B8" s="349"/>
      <c r="C8" s="350"/>
      <c r="D8" s="350"/>
      <c r="E8" s="350"/>
      <c r="F8" s="350"/>
      <c r="G8" s="350"/>
      <c r="H8" s="350"/>
      <c r="I8" s="350"/>
      <c r="J8" s="351"/>
    </row>
    <row r="9" spans="1:10" ht="12.75" customHeight="1">
      <c r="A9" s="415" t="s">
        <v>0</v>
      </c>
      <c r="B9" s="415" t="s">
        <v>1</v>
      </c>
      <c r="C9" s="415" t="s">
        <v>2</v>
      </c>
      <c r="D9" s="415" t="s">
        <v>3</v>
      </c>
      <c r="E9" s="415" t="s">
        <v>4</v>
      </c>
      <c r="F9" s="418" t="s">
        <v>5</v>
      </c>
      <c r="G9" s="466"/>
      <c r="H9" s="466"/>
      <c r="I9" s="466"/>
      <c r="J9" s="467"/>
    </row>
    <row r="10" spans="1:10" ht="12.75" customHeight="1">
      <c r="A10" s="469"/>
      <c r="B10" s="469"/>
      <c r="C10" s="469"/>
      <c r="D10" s="469"/>
      <c r="E10" s="469"/>
      <c r="F10" s="468" t="s">
        <v>6</v>
      </c>
      <c r="G10" s="468" t="s">
        <v>7</v>
      </c>
      <c r="H10" s="468" t="s">
        <v>8</v>
      </c>
      <c r="I10" s="468" t="s">
        <v>9</v>
      </c>
      <c r="J10" s="470" t="s">
        <v>10</v>
      </c>
    </row>
    <row r="11" spans="1:10" ht="27" customHeight="1">
      <c r="A11" s="469"/>
      <c r="B11" s="469"/>
      <c r="C11" s="469"/>
      <c r="D11" s="471"/>
      <c r="E11" s="471"/>
      <c r="F11" s="469"/>
      <c r="G11" s="469"/>
      <c r="H11" s="469"/>
      <c r="I11" s="469"/>
      <c r="J11" s="469"/>
    </row>
    <row r="12" spans="1:10" ht="12.75" customHeight="1">
      <c r="A12" s="471"/>
      <c r="B12" s="471"/>
      <c r="C12" s="471"/>
      <c r="D12" s="418" t="s">
        <v>15</v>
      </c>
      <c r="E12" s="466"/>
      <c r="F12" s="466"/>
      <c r="G12" s="466"/>
      <c r="H12" s="466"/>
      <c r="I12" s="466"/>
      <c r="J12" s="467"/>
    </row>
    <row r="13" spans="1:10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12.75" customHeight="1" thickBot="1">
      <c r="A14" s="353"/>
      <c r="B14" s="354"/>
      <c r="C14" s="355" t="s">
        <v>16</v>
      </c>
      <c r="D14" s="356">
        <f>SUM(D16+D43+D47+D53+D57+D61+D68+D72+D76+D80+D84+D99+D104+D113+D144+D148+D152+D156+D160+D165+D198+D219)</f>
        <v>131577</v>
      </c>
      <c r="E14" s="356">
        <f>SUM(E16+E43+E47+E53+E57+E61+E68+E72+E76+E80+E84+E99+E104+E113+E144+E148+E152+E156+E160+E165+E198+E219+E226)</f>
        <v>1867446</v>
      </c>
      <c r="F14" s="356">
        <f t="shared" ref="F14:J14" si="0">SUM(F16+F43+F47+F53+F57+F61+F68+F72+F76+F80+F84+F99+F104+F113+F144+F148+F152+F156+F160+F165+F198+F219+F226)</f>
        <v>1342931</v>
      </c>
      <c r="G14" s="356">
        <f t="shared" si="0"/>
        <v>1615</v>
      </c>
      <c r="H14" s="356">
        <f t="shared" si="0"/>
        <v>481076</v>
      </c>
      <c r="I14" s="356">
        <f t="shared" si="0"/>
        <v>26765</v>
      </c>
      <c r="J14" s="356">
        <f t="shared" si="0"/>
        <v>15059</v>
      </c>
    </row>
    <row r="15" spans="1:10" ht="12.75" customHeight="1">
      <c r="A15" s="357"/>
      <c r="B15" s="358"/>
      <c r="C15" s="359"/>
      <c r="D15" s="360"/>
      <c r="E15" s="360"/>
      <c r="F15" s="360"/>
      <c r="G15" s="360"/>
      <c r="H15" s="360"/>
      <c r="I15" s="360"/>
      <c r="J15" s="361"/>
    </row>
    <row r="16" spans="1:10" ht="12.75" customHeight="1">
      <c r="A16" s="362"/>
      <c r="B16" s="363"/>
      <c r="C16" s="364" t="s">
        <v>17</v>
      </c>
      <c r="D16" s="365">
        <f>D17+D25+D30+D34+D40</f>
        <v>110</v>
      </c>
      <c r="E16" s="365">
        <f>F16+G16+H16+I16+J16</f>
        <v>77446</v>
      </c>
      <c r="F16" s="365">
        <f>F17+F25+F30+F34+F40+F22</f>
        <v>64245</v>
      </c>
      <c r="G16" s="365">
        <f t="shared" ref="G16:I16" si="1">G17+G25+G30+G34+G40+G22</f>
        <v>0</v>
      </c>
      <c r="H16" s="365">
        <f t="shared" si="1"/>
        <v>4381</v>
      </c>
      <c r="I16" s="365">
        <f t="shared" si="1"/>
        <v>890</v>
      </c>
      <c r="J16" s="365">
        <f>J17+J25+J30+J34+J40+J22</f>
        <v>7930</v>
      </c>
    </row>
    <row r="17" spans="1:10" ht="12.75" customHeight="1">
      <c r="A17" s="366" t="s">
        <v>18</v>
      </c>
      <c r="B17" s="366"/>
      <c r="C17" s="367" t="s">
        <v>19</v>
      </c>
      <c r="D17" s="368">
        <f>SUM(D18:D20)</f>
        <v>0</v>
      </c>
      <c r="E17" s="368">
        <f t="shared" ref="E17:E20" si="2">F17+G17+H17+I17+J17</f>
        <v>10118</v>
      </c>
      <c r="F17" s="368">
        <f t="shared" ref="F17:J17" si="3">SUM(F18:F20)</f>
        <v>2250</v>
      </c>
      <c r="G17" s="368">
        <f t="shared" si="3"/>
        <v>0</v>
      </c>
      <c r="H17" s="368">
        <f t="shared" si="3"/>
        <v>68</v>
      </c>
      <c r="I17" s="368">
        <f t="shared" si="3"/>
        <v>0</v>
      </c>
      <c r="J17" s="368">
        <f t="shared" si="3"/>
        <v>7800</v>
      </c>
    </row>
    <row r="18" spans="1:10" ht="12.75" customHeight="1">
      <c r="A18" s="33"/>
      <c r="B18" s="33" t="s">
        <v>20</v>
      </c>
      <c r="C18" s="34" t="s">
        <v>21</v>
      </c>
      <c r="D18" s="35"/>
      <c r="E18" s="369">
        <f t="shared" si="2"/>
        <v>350</v>
      </c>
      <c r="F18" s="21">
        <v>350</v>
      </c>
      <c r="G18" s="35"/>
      <c r="H18" s="21"/>
      <c r="I18" s="35"/>
      <c r="J18" s="35"/>
    </row>
    <row r="19" spans="1:10" ht="12.75" customHeight="1">
      <c r="A19" s="33"/>
      <c r="B19" s="33" t="s">
        <v>22</v>
      </c>
      <c r="C19" s="39" t="s">
        <v>23</v>
      </c>
      <c r="D19" s="35"/>
      <c r="E19" s="369">
        <f t="shared" si="2"/>
        <v>7800</v>
      </c>
      <c r="F19" s="21"/>
      <c r="G19" s="35"/>
      <c r="H19" s="21"/>
      <c r="I19" s="35"/>
      <c r="J19" s="35">
        <v>7800</v>
      </c>
    </row>
    <row r="20" spans="1:10" ht="12.75" customHeight="1">
      <c r="A20" s="33"/>
      <c r="B20" s="33" t="s">
        <v>24</v>
      </c>
      <c r="C20" s="34" t="s">
        <v>25</v>
      </c>
      <c r="D20" s="35"/>
      <c r="E20" s="369">
        <f t="shared" si="2"/>
        <v>1968</v>
      </c>
      <c r="F20" s="21">
        <v>1900</v>
      </c>
      <c r="G20" s="35"/>
      <c r="H20" s="21">
        <v>68</v>
      </c>
      <c r="I20" s="35"/>
      <c r="J20" s="35"/>
    </row>
    <row r="21" spans="1:10" ht="12.75" customHeight="1">
      <c r="A21" s="33"/>
      <c r="B21" s="33"/>
      <c r="C21" s="34"/>
      <c r="D21" s="35"/>
      <c r="E21" s="35"/>
      <c r="F21" s="21"/>
      <c r="G21" s="35"/>
      <c r="H21" s="21"/>
      <c r="I21" s="35"/>
      <c r="J21" s="35"/>
    </row>
    <row r="22" spans="1:10" ht="12.75" customHeight="1">
      <c r="A22" s="370" t="s">
        <v>26</v>
      </c>
      <c r="B22" s="43"/>
      <c r="C22" s="34" t="s">
        <v>27</v>
      </c>
      <c r="D22" s="371">
        <f t="shared" ref="D22:I22" si="4">D23</f>
        <v>0</v>
      </c>
      <c r="E22" s="371">
        <f>F22+G22+H22+I22+J22</f>
        <v>130</v>
      </c>
      <c r="F22" s="371">
        <f t="shared" si="4"/>
        <v>0</v>
      </c>
      <c r="G22" s="371">
        <f t="shared" si="4"/>
        <v>0</v>
      </c>
      <c r="H22" s="371">
        <f t="shared" si="4"/>
        <v>0</v>
      </c>
      <c r="I22" s="371">
        <f t="shared" si="4"/>
        <v>0</v>
      </c>
      <c r="J22" s="371">
        <f>J23</f>
        <v>130</v>
      </c>
    </row>
    <row r="23" spans="1:10" ht="12.75" customHeight="1">
      <c r="A23" s="33"/>
      <c r="B23" s="372" t="s">
        <v>28</v>
      </c>
      <c r="C23" s="34" t="s">
        <v>250</v>
      </c>
      <c r="D23" s="35"/>
      <c r="E23" s="369"/>
      <c r="F23" s="21"/>
      <c r="G23" s="35"/>
      <c r="H23" s="21"/>
      <c r="I23" s="35"/>
      <c r="J23" s="35">
        <v>130</v>
      </c>
    </row>
    <row r="24" spans="1:10" ht="12.75" customHeight="1">
      <c r="A24" s="33"/>
      <c r="B24" s="43"/>
      <c r="C24" s="34"/>
      <c r="D24" s="35"/>
      <c r="E24" s="369"/>
      <c r="F24" s="21"/>
      <c r="G24" s="35"/>
      <c r="H24" s="21"/>
      <c r="I24" s="35"/>
      <c r="J24" s="35"/>
    </row>
    <row r="25" spans="1:10" ht="12.75" customHeight="1">
      <c r="A25" s="33">
        <v>600</v>
      </c>
      <c r="B25" s="33"/>
      <c r="C25" s="373" t="s">
        <v>30</v>
      </c>
      <c r="D25" s="371">
        <f>SUM(D26:D28)</f>
        <v>74</v>
      </c>
      <c r="E25" s="371">
        <f t="shared" ref="E25:J25" si="5">SUM(E26:E28)</f>
        <v>65191</v>
      </c>
      <c r="F25" s="374">
        <f t="shared" si="5"/>
        <v>59993</v>
      </c>
      <c r="G25" s="371">
        <f t="shared" si="5"/>
        <v>0</v>
      </c>
      <c r="H25" s="374">
        <f t="shared" si="5"/>
        <v>4308</v>
      </c>
      <c r="I25" s="371">
        <f t="shared" si="5"/>
        <v>890</v>
      </c>
      <c r="J25" s="371">
        <f t="shared" si="5"/>
        <v>0</v>
      </c>
    </row>
    <row r="26" spans="1:10" ht="12.75" customHeight="1">
      <c r="A26" s="33"/>
      <c r="B26" s="43">
        <v>60003</v>
      </c>
      <c r="C26" s="375" t="s">
        <v>31</v>
      </c>
      <c r="D26" s="47"/>
      <c r="E26" s="376">
        <f t="shared" ref="E26:E28" si="6">F26+G26+H26+I26+J26</f>
        <v>59843</v>
      </c>
      <c r="F26" s="377">
        <v>59843</v>
      </c>
      <c r="G26" s="47"/>
      <c r="H26" s="377"/>
      <c r="I26" s="47"/>
      <c r="J26" s="47"/>
    </row>
    <row r="27" spans="1:10" ht="12.75" customHeight="1">
      <c r="A27" s="33"/>
      <c r="B27" s="33">
        <v>60031</v>
      </c>
      <c r="C27" s="34" t="s">
        <v>32</v>
      </c>
      <c r="D27" s="35"/>
      <c r="E27" s="369">
        <f t="shared" si="6"/>
        <v>5198</v>
      </c>
      <c r="F27" s="21"/>
      <c r="G27" s="35"/>
      <c r="H27" s="21">
        <f>3370+938</f>
        <v>4308</v>
      </c>
      <c r="I27" s="35">
        <v>890</v>
      </c>
      <c r="J27" s="35"/>
    </row>
    <row r="28" spans="1:10" ht="12.75" customHeight="1">
      <c r="A28" s="33"/>
      <c r="B28" s="33">
        <v>60095</v>
      </c>
      <c r="C28" s="34" t="s">
        <v>25</v>
      </c>
      <c r="D28" s="35">
        <v>74</v>
      </c>
      <c r="E28" s="369">
        <f t="shared" si="6"/>
        <v>150</v>
      </c>
      <c r="F28" s="21">
        <v>150</v>
      </c>
      <c r="G28" s="35"/>
      <c r="H28" s="21"/>
      <c r="I28" s="35"/>
      <c r="J28" s="35"/>
    </row>
    <row r="29" spans="1:10" ht="12.75" customHeight="1">
      <c r="A29" s="33"/>
      <c r="B29" s="33"/>
      <c r="C29" s="34"/>
      <c r="D29" s="35"/>
      <c r="E29" s="35"/>
      <c r="F29" s="21"/>
      <c r="G29" s="35"/>
      <c r="H29" s="21"/>
      <c r="I29" s="35"/>
      <c r="J29" s="35"/>
    </row>
    <row r="30" spans="1:10" ht="12.75" customHeight="1">
      <c r="A30" s="33">
        <v>710</v>
      </c>
      <c r="B30" s="33"/>
      <c r="C30" s="373" t="s">
        <v>33</v>
      </c>
      <c r="D30" s="371">
        <f>D31</f>
        <v>26</v>
      </c>
      <c r="E30" s="371">
        <f t="shared" ref="E30:J30" si="7">E31</f>
        <v>0</v>
      </c>
      <c r="F30" s="374">
        <f t="shared" si="7"/>
        <v>0</v>
      </c>
      <c r="G30" s="371">
        <f t="shared" si="7"/>
        <v>0</v>
      </c>
      <c r="H30" s="374">
        <f t="shared" si="7"/>
        <v>0</v>
      </c>
      <c r="I30" s="371">
        <f t="shared" si="7"/>
        <v>0</v>
      </c>
      <c r="J30" s="371">
        <f t="shared" si="7"/>
        <v>0</v>
      </c>
    </row>
    <row r="31" spans="1:10" ht="12.75" customHeight="1">
      <c r="A31" s="378"/>
      <c r="B31" s="378">
        <v>71005</v>
      </c>
      <c r="C31" s="379" t="s">
        <v>34</v>
      </c>
      <c r="D31" s="380">
        <v>26</v>
      </c>
      <c r="E31" s="381">
        <f>F31+G31+H31+I31+J31</f>
        <v>0</v>
      </c>
      <c r="F31" s="382"/>
      <c r="G31" s="380"/>
      <c r="H31" s="382"/>
      <c r="I31" s="380"/>
      <c r="J31" s="380"/>
    </row>
    <row r="32" spans="1:10" ht="12.75" customHeight="1">
      <c r="A32" s="33"/>
      <c r="B32" s="33"/>
      <c r="C32" s="34"/>
      <c r="D32" s="35"/>
      <c r="E32" s="35"/>
      <c r="F32" s="35"/>
      <c r="G32" s="35"/>
      <c r="H32" s="21"/>
      <c r="I32" s="35"/>
      <c r="J32" s="35"/>
    </row>
    <row r="33" spans="1:10" ht="12.75" customHeight="1">
      <c r="A33" s="33"/>
      <c r="B33" s="33"/>
      <c r="C33" s="34"/>
      <c r="D33" s="35"/>
      <c r="E33" s="35"/>
      <c r="F33" s="35"/>
      <c r="G33" s="35"/>
      <c r="H33" s="21"/>
      <c r="I33" s="35"/>
      <c r="J33" s="35"/>
    </row>
    <row r="34" spans="1:10" ht="12.75" customHeight="1">
      <c r="A34" s="33">
        <v>900</v>
      </c>
      <c r="B34" s="33"/>
      <c r="C34" s="373" t="s">
        <v>37</v>
      </c>
      <c r="D34" s="371">
        <f>D37+D38</f>
        <v>10</v>
      </c>
      <c r="E34" s="371">
        <f>E37+E38+E35+E36</f>
        <v>957</v>
      </c>
      <c r="F34" s="371">
        <f t="shared" ref="F34:J34" si="8">F37+F38+F35+F36</f>
        <v>952</v>
      </c>
      <c r="G34" s="371">
        <f t="shared" si="8"/>
        <v>0</v>
      </c>
      <c r="H34" s="371">
        <f t="shared" si="8"/>
        <v>5</v>
      </c>
      <c r="I34" s="371">
        <f t="shared" si="8"/>
        <v>0</v>
      </c>
      <c r="J34" s="371">
        <f t="shared" si="8"/>
        <v>0</v>
      </c>
    </row>
    <row r="35" spans="1:10" ht="12.75" customHeight="1">
      <c r="A35" s="33"/>
      <c r="B35" s="33">
        <v>90005</v>
      </c>
      <c r="C35" s="373" t="s">
        <v>252</v>
      </c>
      <c r="D35" s="35"/>
      <c r="E35" s="369">
        <f t="shared" ref="E35:E38" si="9">F35+G35+H35+I35+J35</f>
        <v>215</v>
      </c>
      <c r="F35" s="35">
        <f>192+10+13</f>
        <v>215</v>
      </c>
      <c r="G35" s="35"/>
      <c r="H35" s="35"/>
      <c r="I35" s="35"/>
      <c r="J35" s="35"/>
    </row>
    <row r="36" spans="1:10" ht="12.75" customHeight="1">
      <c r="A36" s="33"/>
      <c r="B36" s="33">
        <v>90007</v>
      </c>
      <c r="C36" s="373" t="s">
        <v>153</v>
      </c>
      <c r="D36" s="35"/>
      <c r="E36" s="369">
        <f t="shared" si="9"/>
        <v>733</v>
      </c>
      <c r="F36" s="35">
        <f>150+583</f>
        <v>733</v>
      </c>
      <c r="G36" s="35"/>
      <c r="H36" s="35"/>
      <c r="I36" s="35"/>
      <c r="J36" s="35"/>
    </row>
    <row r="37" spans="1:10" ht="12.75" customHeight="1">
      <c r="A37" s="33"/>
      <c r="B37" s="43">
        <v>90026</v>
      </c>
      <c r="C37" s="373" t="s">
        <v>207</v>
      </c>
      <c r="D37" s="35">
        <v>10</v>
      </c>
      <c r="E37" s="369">
        <f t="shared" si="9"/>
        <v>4</v>
      </c>
      <c r="F37" s="21">
        <v>4</v>
      </c>
      <c r="G37" s="35"/>
      <c r="H37" s="21"/>
      <c r="I37" s="35"/>
      <c r="J37" s="35"/>
    </row>
    <row r="38" spans="1:10" ht="12.75" customHeight="1">
      <c r="A38" s="33"/>
      <c r="B38" s="33">
        <v>90095</v>
      </c>
      <c r="C38" s="34" t="s">
        <v>25</v>
      </c>
      <c r="D38" s="35"/>
      <c r="E38" s="369">
        <f t="shared" si="9"/>
        <v>5</v>
      </c>
      <c r="F38" s="21"/>
      <c r="G38" s="35"/>
      <c r="H38" s="21">
        <v>5</v>
      </c>
      <c r="I38" s="35"/>
      <c r="J38" s="35"/>
    </row>
    <row r="39" spans="1:10" ht="12.75" customHeight="1">
      <c r="A39" s="33"/>
      <c r="B39" s="33"/>
      <c r="C39" s="34"/>
      <c r="D39" s="35"/>
      <c r="E39" s="35"/>
      <c r="F39" s="21"/>
      <c r="G39" s="35"/>
      <c r="H39" s="21"/>
      <c r="I39" s="35"/>
      <c r="J39" s="35"/>
    </row>
    <row r="40" spans="1:10" ht="12.75" customHeight="1">
      <c r="A40" s="50">
        <v>925</v>
      </c>
      <c r="B40" s="33"/>
      <c r="C40" s="51" t="s">
        <v>39</v>
      </c>
      <c r="D40" s="371"/>
      <c r="E40" s="371">
        <f>E41</f>
        <v>1050</v>
      </c>
      <c r="F40" s="374">
        <f t="shared" ref="F40:J40" si="10">F41</f>
        <v>1050</v>
      </c>
      <c r="G40" s="371">
        <f t="shared" si="10"/>
        <v>0</v>
      </c>
      <c r="H40" s="374">
        <f t="shared" si="10"/>
        <v>0</v>
      </c>
      <c r="I40" s="371">
        <f t="shared" si="10"/>
        <v>0</v>
      </c>
      <c r="J40" s="371">
        <f t="shared" si="10"/>
        <v>0</v>
      </c>
    </row>
    <row r="41" spans="1:10" ht="12.75" customHeight="1">
      <c r="A41" s="33"/>
      <c r="B41" s="33">
        <v>92502</v>
      </c>
      <c r="C41" s="34" t="s">
        <v>40</v>
      </c>
      <c r="D41" s="35"/>
      <c r="E41" s="369">
        <f>F41+G41+H41+I41+J41</f>
        <v>1050</v>
      </c>
      <c r="F41" s="21">
        <v>1050</v>
      </c>
      <c r="G41" s="35"/>
      <c r="H41" s="21"/>
      <c r="I41" s="35"/>
      <c r="J41" s="35"/>
    </row>
    <row r="42" spans="1:10" ht="12.75" customHeight="1">
      <c r="A42" s="61"/>
      <c r="B42" s="61"/>
      <c r="C42" s="62"/>
      <c r="D42" s="21"/>
      <c r="E42" s="21"/>
      <c r="F42" s="21"/>
      <c r="G42" s="21"/>
      <c r="H42" s="21"/>
      <c r="I42" s="21"/>
      <c r="J42" s="21"/>
    </row>
    <row r="43" spans="1:10" ht="12.75" customHeight="1">
      <c r="A43" s="383"/>
      <c r="B43" s="363"/>
      <c r="C43" s="364" t="s">
        <v>42</v>
      </c>
      <c r="D43" s="365">
        <f t="shared" ref="D43:D44" si="11">D44</f>
        <v>721</v>
      </c>
      <c r="E43" s="365">
        <f>F43+G43+H43+I43+J43</f>
        <v>14221</v>
      </c>
      <c r="F43" s="365">
        <f t="shared" ref="F43:J44" si="12">F44</f>
        <v>0</v>
      </c>
      <c r="G43" s="365">
        <f t="shared" si="12"/>
        <v>25</v>
      </c>
      <c r="H43" s="365">
        <f t="shared" si="12"/>
        <v>13896</v>
      </c>
      <c r="I43" s="365">
        <f t="shared" si="12"/>
        <v>300</v>
      </c>
      <c r="J43" s="365">
        <f t="shared" si="12"/>
        <v>0</v>
      </c>
    </row>
    <row r="44" spans="1:10" ht="12.75" customHeight="1">
      <c r="A44" s="366" t="s">
        <v>18</v>
      </c>
      <c r="B44" s="366"/>
      <c r="C44" s="367" t="s">
        <v>19</v>
      </c>
      <c r="D44" s="368">
        <f t="shared" si="11"/>
        <v>721</v>
      </c>
      <c r="E44" s="368">
        <f>E45</f>
        <v>14221</v>
      </c>
      <c r="F44" s="368">
        <f t="shared" si="12"/>
        <v>0</v>
      </c>
      <c r="G44" s="368">
        <f t="shared" si="12"/>
        <v>25</v>
      </c>
      <c r="H44" s="368">
        <f t="shared" si="12"/>
        <v>13896</v>
      </c>
      <c r="I44" s="368">
        <f t="shared" si="12"/>
        <v>300</v>
      </c>
      <c r="J44" s="368">
        <f t="shared" si="12"/>
        <v>0</v>
      </c>
    </row>
    <row r="45" spans="1:10" ht="12.75" customHeight="1">
      <c r="A45" s="33"/>
      <c r="B45" s="33" t="s">
        <v>43</v>
      </c>
      <c r="C45" s="34" t="s">
        <v>44</v>
      </c>
      <c r="D45" s="35">
        <v>721</v>
      </c>
      <c r="E45" s="369">
        <f>F45+G45+H45+I45+J45</f>
        <v>14221</v>
      </c>
      <c r="F45" s="35"/>
      <c r="G45" s="35">
        <v>25</v>
      </c>
      <c r="H45" s="21">
        <f>12592+554+49+583+103+15</f>
        <v>13896</v>
      </c>
      <c r="I45" s="35">
        <v>300</v>
      </c>
      <c r="J45" s="35"/>
    </row>
    <row r="46" spans="1:10" ht="12.75" customHeight="1">
      <c r="A46" s="61"/>
      <c r="B46" s="61"/>
      <c r="C46" s="62"/>
      <c r="D46" s="21"/>
      <c r="E46" s="21"/>
      <c r="F46" s="21"/>
      <c r="G46" s="21"/>
      <c r="H46" s="21"/>
      <c r="I46" s="21"/>
      <c r="J46" s="21"/>
    </row>
    <row r="47" spans="1:10" ht="12.75" customHeight="1">
      <c r="A47" s="363"/>
      <c r="B47" s="363"/>
      <c r="C47" s="364" t="s">
        <v>45</v>
      </c>
      <c r="D47" s="365">
        <f>D48</f>
        <v>13336</v>
      </c>
      <c r="E47" s="365">
        <f>F47+G47+H47+I47+J47</f>
        <v>92025</v>
      </c>
      <c r="F47" s="365">
        <f t="shared" ref="F47:J47" si="13">F48</f>
        <v>0</v>
      </c>
      <c r="G47" s="365">
        <f t="shared" si="13"/>
        <v>90</v>
      </c>
      <c r="H47" s="365">
        <f t="shared" si="13"/>
        <v>91815</v>
      </c>
      <c r="I47" s="365">
        <f t="shared" si="13"/>
        <v>120</v>
      </c>
      <c r="J47" s="365">
        <f t="shared" si="13"/>
        <v>0</v>
      </c>
    </row>
    <row r="48" spans="1:10" ht="12.75" customHeight="1">
      <c r="A48" s="366" t="s">
        <v>18</v>
      </c>
      <c r="B48" s="366"/>
      <c r="C48" s="367" t="s">
        <v>19</v>
      </c>
      <c r="D48" s="368">
        <f>D50+D51</f>
        <v>13336</v>
      </c>
      <c r="E48" s="368">
        <f>SUM(E49:E51)</f>
        <v>92025</v>
      </c>
      <c r="F48" s="368">
        <f t="shared" ref="F48:J48" si="14">SUM(F49:F51)</f>
        <v>0</v>
      </c>
      <c r="G48" s="368">
        <f t="shared" si="14"/>
        <v>90</v>
      </c>
      <c r="H48" s="368">
        <f t="shared" si="14"/>
        <v>91815</v>
      </c>
      <c r="I48" s="368">
        <f t="shared" si="14"/>
        <v>120</v>
      </c>
      <c r="J48" s="368">
        <f t="shared" si="14"/>
        <v>0</v>
      </c>
    </row>
    <row r="49" spans="1:10" ht="12.75" customHeight="1">
      <c r="A49" s="33"/>
      <c r="B49" s="33" t="s">
        <v>46</v>
      </c>
      <c r="C49" s="34" t="s">
        <v>47</v>
      </c>
      <c r="D49" s="35">
        <v>0</v>
      </c>
      <c r="E49" s="369">
        <f t="shared" ref="E49:E51" si="15">SUM(F49:J49)</f>
        <v>15897</v>
      </c>
      <c r="F49" s="35"/>
      <c r="G49" s="35"/>
      <c r="H49" s="21">
        <v>15897</v>
      </c>
      <c r="I49" s="35"/>
      <c r="J49" s="35"/>
    </row>
    <row r="50" spans="1:10" ht="12.75" customHeight="1">
      <c r="A50" s="33"/>
      <c r="B50" s="33" t="s">
        <v>48</v>
      </c>
      <c r="C50" s="34" t="s">
        <v>49</v>
      </c>
      <c r="D50" s="35">
        <v>1106</v>
      </c>
      <c r="E50" s="369">
        <f t="shared" si="15"/>
        <v>19548</v>
      </c>
      <c r="F50" s="35"/>
      <c r="G50" s="35">
        <v>30</v>
      </c>
      <c r="H50" s="21">
        <f>17620+756+117+744+140+21</f>
        <v>19398</v>
      </c>
      <c r="I50" s="35">
        <v>120</v>
      </c>
      <c r="J50" s="35"/>
    </row>
    <row r="51" spans="1:10" ht="12.75" customHeight="1">
      <c r="A51" s="33"/>
      <c r="B51" s="33" t="s">
        <v>50</v>
      </c>
      <c r="C51" s="34" t="s">
        <v>51</v>
      </c>
      <c r="D51" s="35">
        <v>12230</v>
      </c>
      <c r="E51" s="369">
        <f t="shared" si="15"/>
        <v>56580</v>
      </c>
      <c r="F51" s="35"/>
      <c r="G51" s="35">
        <v>60</v>
      </c>
      <c r="H51" s="21">
        <f>52170+1850+58+2048+342+52</f>
        <v>56520</v>
      </c>
      <c r="I51" s="35"/>
      <c r="J51" s="35"/>
    </row>
    <row r="52" spans="1:10" ht="12.75" customHeight="1">
      <c r="A52" s="61"/>
      <c r="B52" s="61"/>
      <c r="C52" s="62"/>
      <c r="D52" s="21"/>
      <c r="E52" s="21"/>
      <c r="F52" s="21"/>
      <c r="G52" s="21"/>
      <c r="H52" s="21"/>
      <c r="I52" s="21"/>
      <c r="J52" s="21"/>
    </row>
    <row r="53" spans="1:10" ht="12.75" customHeight="1">
      <c r="A53" s="363"/>
      <c r="B53" s="363"/>
      <c r="C53" s="364" t="s">
        <v>52</v>
      </c>
      <c r="D53" s="365">
        <f t="shared" ref="D53:D54" si="16">D54</f>
        <v>220</v>
      </c>
      <c r="E53" s="365">
        <f>F53+G53+H53+I53+J53</f>
        <v>5967</v>
      </c>
      <c r="F53" s="365">
        <f t="shared" ref="F53:J54" si="17">F54</f>
        <v>0</v>
      </c>
      <c r="G53" s="365">
        <f t="shared" si="17"/>
        <v>5</v>
      </c>
      <c r="H53" s="365">
        <f t="shared" si="17"/>
        <v>5962</v>
      </c>
      <c r="I53" s="365">
        <f t="shared" si="17"/>
        <v>0</v>
      </c>
      <c r="J53" s="365">
        <f t="shared" si="17"/>
        <v>0</v>
      </c>
    </row>
    <row r="54" spans="1:10" ht="12.75" customHeight="1">
      <c r="A54" s="366" t="s">
        <v>18</v>
      </c>
      <c r="B54" s="366"/>
      <c r="C54" s="367" t="s">
        <v>19</v>
      </c>
      <c r="D54" s="368">
        <f t="shared" si="16"/>
        <v>220</v>
      </c>
      <c r="E54" s="368">
        <f>E55</f>
        <v>5967</v>
      </c>
      <c r="F54" s="368">
        <f t="shared" si="17"/>
        <v>0</v>
      </c>
      <c r="G54" s="368">
        <f t="shared" si="17"/>
        <v>5</v>
      </c>
      <c r="H54" s="368">
        <f t="shared" si="17"/>
        <v>5962</v>
      </c>
      <c r="I54" s="368">
        <f t="shared" si="17"/>
        <v>0</v>
      </c>
      <c r="J54" s="368">
        <f t="shared" si="17"/>
        <v>0</v>
      </c>
    </row>
    <row r="55" spans="1:10" ht="12.75" customHeight="1">
      <c r="A55" s="33"/>
      <c r="B55" s="33" t="s">
        <v>53</v>
      </c>
      <c r="C55" s="34" t="s">
        <v>54</v>
      </c>
      <c r="D55" s="35">
        <v>220</v>
      </c>
      <c r="E55" s="369">
        <f>F55+G55+H55+I55+J55</f>
        <v>5967</v>
      </c>
      <c r="F55" s="35"/>
      <c r="G55" s="35">
        <v>5</v>
      </c>
      <c r="H55" s="21">
        <f>5390+243+277+45+7</f>
        <v>5962</v>
      </c>
      <c r="I55" s="35">
        <v>0</v>
      </c>
      <c r="J55" s="35"/>
    </row>
    <row r="56" spans="1:10" ht="12.75" customHeight="1">
      <c r="A56" s="61"/>
      <c r="B56" s="61"/>
      <c r="C56" s="62"/>
      <c r="D56" s="21"/>
      <c r="E56" s="21"/>
      <c r="F56" s="21"/>
      <c r="G56" s="21"/>
      <c r="H56" s="21"/>
      <c r="I56" s="21"/>
      <c r="J56" s="21"/>
    </row>
    <row r="57" spans="1:10" ht="12.75" customHeight="1">
      <c r="A57" s="57"/>
      <c r="B57" s="57"/>
      <c r="C57" s="58" t="s">
        <v>55</v>
      </c>
      <c r="D57" s="54">
        <f t="shared" ref="D57:J58" si="18">D58</f>
        <v>70340</v>
      </c>
      <c r="E57" s="54">
        <f>F57+G57+H57+I57+J57</f>
        <v>8020</v>
      </c>
      <c r="F57" s="54">
        <f t="shared" ref="F57:J57" si="19">F58</f>
        <v>7035</v>
      </c>
      <c r="G57" s="54">
        <f t="shared" si="19"/>
        <v>0</v>
      </c>
      <c r="H57" s="54">
        <f t="shared" si="19"/>
        <v>985</v>
      </c>
      <c r="I57" s="54">
        <f t="shared" si="19"/>
        <v>0</v>
      </c>
      <c r="J57" s="54">
        <f t="shared" si="19"/>
        <v>0</v>
      </c>
    </row>
    <row r="58" spans="1:10" ht="12.75" customHeight="1">
      <c r="A58" s="366">
        <v>700</v>
      </c>
      <c r="B58" s="366"/>
      <c r="C58" s="367" t="s">
        <v>56</v>
      </c>
      <c r="D58" s="368">
        <f t="shared" si="18"/>
        <v>70340</v>
      </c>
      <c r="E58" s="368">
        <f t="shared" si="18"/>
        <v>8020</v>
      </c>
      <c r="F58" s="368">
        <f t="shared" si="18"/>
        <v>7035</v>
      </c>
      <c r="G58" s="368">
        <f t="shared" si="18"/>
        <v>0</v>
      </c>
      <c r="H58" s="368">
        <f t="shared" si="18"/>
        <v>985</v>
      </c>
      <c r="I58" s="368">
        <f t="shared" si="18"/>
        <v>0</v>
      </c>
      <c r="J58" s="368">
        <f t="shared" si="18"/>
        <v>0</v>
      </c>
    </row>
    <row r="59" spans="1:10" ht="12.75" customHeight="1">
      <c r="A59" s="33"/>
      <c r="B59" s="33">
        <v>70005</v>
      </c>
      <c r="C59" s="34" t="s">
        <v>57</v>
      </c>
      <c r="D59" s="35">
        <v>70340</v>
      </c>
      <c r="E59" s="369">
        <f>SUM(F59:J59)</f>
        <v>8020</v>
      </c>
      <c r="F59" s="21">
        <f>6615+179+241</f>
        <v>7035</v>
      </c>
      <c r="G59" s="35"/>
      <c r="H59" s="21">
        <v>985</v>
      </c>
      <c r="I59" s="35"/>
      <c r="J59" s="35"/>
    </row>
    <row r="60" spans="1:10" ht="12.75" customHeight="1">
      <c r="A60" s="61"/>
      <c r="B60" s="61"/>
      <c r="C60" s="62"/>
      <c r="D60" s="21"/>
      <c r="E60" s="21"/>
      <c r="F60" s="21"/>
      <c r="G60" s="21"/>
      <c r="H60" s="21"/>
      <c r="I60" s="21"/>
      <c r="J60" s="21"/>
    </row>
    <row r="61" spans="1:10" ht="12.75" customHeight="1">
      <c r="A61" s="57"/>
      <c r="B61" s="57"/>
      <c r="C61" s="58" t="s">
        <v>58</v>
      </c>
      <c r="D61" s="54">
        <f>D62+D65</f>
        <v>0</v>
      </c>
      <c r="E61" s="54">
        <f>F61+G61+H61+I61+J61</f>
        <v>8112</v>
      </c>
      <c r="F61" s="54">
        <f t="shared" ref="F61:J61" si="20">SUM(F62+F65)</f>
        <v>7784</v>
      </c>
      <c r="G61" s="54">
        <f t="shared" si="20"/>
        <v>2</v>
      </c>
      <c r="H61" s="54">
        <f t="shared" si="20"/>
        <v>26</v>
      </c>
      <c r="I61" s="54">
        <f t="shared" si="20"/>
        <v>300</v>
      </c>
      <c r="J61" s="54">
        <f t="shared" si="20"/>
        <v>0</v>
      </c>
    </row>
    <row r="62" spans="1:10">
      <c r="A62" s="366" t="s">
        <v>18</v>
      </c>
      <c r="B62" s="366"/>
      <c r="C62" s="367" t="s">
        <v>19</v>
      </c>
      <c r="D62" s="368"/>
      <c r="E62" s="368">
        <f t="shared" ref="E62:J62" si="21">E63</f>
        <v>35</v>
      </c>
      <c r="F62" s="368">
        <f t="shared" si="21"/>
        <v>35</v>
      </c>
      <c r="G62" s="368">
        <f t="shared" si="21"/>
        <v>0</v>
      </c>
      <c r="H62" s="368">
        <f t="shared" si="21"/>
        <v>0</v>
      </c>
      <c r="I62" s="368">
        <f t="shared" si="21"/>
        <v>0</v>
      </c>
      <c r="J62" s="368">
        <f t="shared" si="21"/>
        <v>0</v>
      </c>
    </row>
    <row r="63" spans="1:10" ht="25.5">
      <c r="A63" s="33"/>
      <c r="B63" s="33" t="s">
        <v>59</v>
      </c>
      <c r="C63" s="34" t="s">
        <v>60</v>
      </c>
      <c r="D63" s="35"/>
      <c r="E63" s="369">
        <f>SUM(F63:J63)</f>
        <v>35</v>
      </c>
      <c r="F63" s="21">
        <v>35</v>
      </c>
      <c r="G63" s="35"/>
      <c r="H63" s="21"/>
      <c r="I63" s="35"/>
      <c r="J63" s="35"/>
    </row>
    <row r="64" spans="1:10">
      <c r="A64" s="33"/>
      <c r="B64" s="33"/>
      <c r="C64" s="34"/>
      <c r="D64" s="35"/>
      <c r="E64" s="369"/>
      <c r="F64" s="21"/>
      <c r="G64" s="35"/>
      <c r="H64" s="21"/>
      <c r="I64" s="35"/>
      <c r="J64" s="35"/>
    </row>
    <row r="65" spans="1:10">
      <c r="A65" s="384">
        <v>710</v>
      </c>
      <c r="B65" s="384"/>
      <c r="C65" s="373" t="s">
        <v>33</v>
      </c>
      <c r="D65" s="369">
        <f>D66</f>
        <v>0</v>
      </c>
      <c r="E65" s="369">
        <f t="shared" ref="E65:J65" si="22">SUM(E66)</f>
        <v>8077</v>
      </c>
      <c r="F65" s="368">
        <f t="shared" si="22"/>
        <v>7749</v>
      </c>
      <c r="G65" s="369">
        <f t="shared" si="22"/>
        <v>2</v>
      </c>
      <c r="H65" s="368">
        <f t="shared" si="22"/>
        <v>26</v>
      </c>
      <c r="I65" s="369">
        <f t="shared" si="22"/>
        <v>300</v>
      </c>
      <c r="J65" s="369">
        <f t="shared" si="22"/>
        <v>0</v>
      </c>
    </row>
    <row r="66" spans="1:10">
      <c r="A66" s="33"/>
      <c r="B66" s="33">
        <v>71012</v>
      </c>
      <c r="C66" s="34" t="s">
        <v>61</v>
      </c>
      <c r="D66" s="35"/>
      <c r="E66" s="35">
        <f>SUM(F66:J66)</f>
        <v>8077</v>
      </c>
      <c r="F66" s="21">
        <f>7481+114+154</f>
        <v>7749</v>
      </c>
      <c r="G66" s="35">
        <v>2</v>
      </c>
      <c r="H66" s="21">
        <v>26</v>
      </c>
      <c r="I66" s="35">
        <v>300</v>
      </c>
      <c r="J66" s="35"/>
    </row>
    <row r="67" spans="1:10">
      <c r="A67" s="61"/>
      <c r="B67" s="61"/>
      <c r="C67" s="62"/>
      <c r="D67" s="21"/>
      <c r="E67" s="21"/>
      <c r="F67" s="21"/>
      <c r="G67" s="21"/>
      <c r="H67" s="21"/>
      <c r="I67" s="21"/>
      <c r="J67" s="21"/>
    </row>
    <row r="68" spans="1:10" ht="25.5">
      <c r="A68" s="363"/>
      <c r="B68" s="363"/>
      <c r="C68" s="364" t="s">
        <v>62</v>
      </c>
      <c r="D68" s="365">
        <f>D69</f>
        <v>0</v>
      </c>
      <c r="E68" s="365">
        <f>F68+G68+H68+I68+J68</f>
        <v>2622</v>
      </c>
      <c r="F68" s="365">
        <f t="shared" ref="F68:J69" si="23">F69</f>
        <v>0</v>
      </c>
      <c r="G68" s="365">
        <f t="shared" si="23"/>
        <v>20</v>
      </c>
      <c r="H68" s="365">
        <f t="shared" si="23"/>
        <v>2422</v>
      </c>
      <c r="I68" s="365">
        <f t="shared" si="23"/>
        <v>180</v>
      </c>
      <c r="J68" s="365">
        <f t="shared" si="23"/>
        <v>0</v>
      </c>
    </row>
    <row r="69" spans="1:10">
      <c r="A69" s="366" t="s">
        <v>63</v>
      </c>
      <c r="B69" s="366"/>
      <c r="C69" s="367" t="s">
        <v>64</v>
      </c>
      <c r="D69" s="368"/>
      <c r="E69" s="368">
        <f>E70</f>
        <v>2622</v>
      </c>
      <c r="F69" s="368">
        <f>F70</f>
        <v>0</v>
      </c>
      <c r="G69" s="368">
        <f t="shared" si="23"/>
        <v>20</v>
      </c>
      <c r="H69" s="368">
        <f t="shared" si="23"/>
        <v>2422</v>
      </c>
      <c r="I69" s="368">
        <f t="shared" si="23"/>
        <v>180</v>
      </c>
      <c r="J69" s="368">
        <f t="shared" si="23"/>
        <v>0</v>
      </c>
    </row>
    <row r="70" spans="1:10">
      <c r="A70" s="33"/>
      <c r="B70" s="33" t="s">
        <v>65</v>
      </c>
      <c r="C70" s="34" t="s">
        <v>66</v>
      </c>
      <c r="D70" s="35"/>
      <c r="E70" s="369">
        <f>F70+G70+H70+I70+J70</f>
        <v>2622</v>
      </c>
      <c r="F70" s="35"/>
      <c r="G70" s="35">
        <v>20</v>
      </c>
      <c r="H70" s="21">
        <f>2195+96+110+18+3</f>
        <v>2422</v>
      </c>
      <c r="I70" s="35">
        <v>180</v>
      </c>
      <c r="J70" s="35"/>
    </row>
    <row r="71" spans="1:10">
      <c r="A71" s="61"/>
      <c r="B71" s="61"/>
      <c r="C71" s="62"/>
      <c r="D71" s="21"/>
      <c r="E71" s="21"/>
      <c r="F71" s="21"/>
      <c r="G71" s="21"/>
      <c r="H71" s="21"/>
      <c r="I71" s="21"/>
      <c r="J71" s="21"/>
    </row>
    <row r="72" spans="1:10">
      <c r="A72" s="363"/>
      <c r="B72" s="363"/>
      <c r="C72" s="364" t="s">
        <v>67</v>
      </c>
      <c r="D72" s="365">
        <f t="shared" ref="D72:D73" si="24">D73</f>
        <v>93</v>
      </c>
      <c r="E72" s="365">
        <f>F72+G72+H72+I72+J72</f>
        <v>7614</v>
      </c>
      <c r="F72" s="365">
        <f t="shared" ref="F72:J73" si="25">F73</f>
        <v>0</v>
      </c>
      <c r="G72" s="365">
        <f t="shared" si="25"/>
        <v>8</v>
      </c>
      <c r="H72" s="365">
        <f t="shared" si="25"/>
        <v>7486</v>
      </c>
      <c r="I72" s="365">
        <f t="shared" si="25"/>
        <v>120</v>
      </c>
      <c r="J72" s="365">
        <f t="shared" si="25"/>
        <v>0</v>
      </c>
    </row>
    <row r="73" spans="1:10">
      <c r="A73" s="366">
        <v>500</v>
      </c>
      <c r="B73" s="366"/>
      <c r="C73" s="367" t="s">
        <v>68</v>
      </c>
      <c r="D73" s="368">
        <f t="shared" si="24"/>
        <v>93</v>
      </c>
      <c r="E73" s="368">
        <f>E74</f>
        <v>7614</v>
      </c>
      <c r="F73" s="368">
        <f>F74</f>
        <v>0</v>
      </c>
      <c r="G73" s="368">
        <f t="shared" si="25"/>
        <v>8</v>
      </c>
      <c r="H73" s="368">
        <f t="shared" si="25"/>
        <v>7486</v>
      </c>
      <c r="I73" s="368">
        <f t="shared" si="25"/>
        <v>120</v>
      </c>
      <c r="J73" s="368"/>
    </row>
    <row r="74" spans="1:10">
      <c r="A74" s="33"/>
      <c r="B74" s="33">
        <v>50001</v>
      </c>
      <c r="C74" s="34" t="s">
        <v>69</v>
      </c>
      <c r="D74" s="35">
        <v>93</v>
      </c>
      <c r="E74" s="369">
        <f>F74+G74+H74+I74+J74</f>
        <v>7614</v>
      </c>
      <c r="F74" s="35"/>
      <c r="G74" s="35">
        <v>8</v>
      </c>
      <c r="H74" s="21">
        <f>6763+309+35+313+57+9</f>
        <v>7486</v>
      </c>
      <c r="I74" s="35">
        <v>120</v>
      </c>
      <c r="J74" s="35"/>
    </row>
    <row r="75" spans="1:10">
      <c r="A75" s="61"/>
      <c r="B75" s="61"/>
      <c r="C75" s="62"/>
      <c r="D75" s="21"/>
      <c r="E75" s="21"/>
      <c r="F75" s="21"/>
      <c r="G75" s="21"/>
      <c r="H75" s="21"/>
      <c r="I75" s="21"/>
      <c r="J75" s="21"/>
    </row>
    <row r="76" spans="1:10">
      <c r="A76" s="363"/>
      <c r="B76" s="363"/>
      <c r="C76" s="364" t="s">
        <v>70</v>
      </c>
      <c r="D76" s="365">
        <f t="shared" ref="D76:D77" si="26">D77</f>
        <v>3</v>
      </c>
      <c r="E76" s="365">
        <f>F76+G76+H76+I76+J76</f>
        <v>7474</v>
      </c>
      <c r="F76" s="365">
        <f t="shared" ref="F76:J77" si="27">F77</f>
        <v>0</v>
      </c>
      <c r="G76" s="365">
        <f t="shared" si="27"/>
        <v>65</v>
      </c>
      <c r="H76" s="365">
        <f t="shared" si="27"/>
        <v>7189</v>
      </c>
      <c r="I76" s="365">
        <f t="shared" si="27"/>
        <v>220</v>
      </c>
      <c r="J76" s="365">
        <f t="shared" si="27"/>
        <v>0</v>
      </c>
    </row>
    <row r="77" spans="1:10">
      <c r="A77" s="366">
        <v>600</v>
      </c>
      <c r="B77" s="366"/>
      <c r="C77" s="367" t="s">
        <v>71</v>
      </c>
      <c r="D77" s="368">
        <f t="shared" si="26"/>
        <v>3</v>
      </c>
      <c r="E77" s="368">
        <f>E78</f>
        <v>7474</v>
      </c>
      <c r="F77" s="368">
        <f>F78</f>
        <v>0</v>
      </c>
      <c r="G77" s="368">
        <f t="shared" si="27"/>
        <v>65</v>
      </c>
      <c r="H77" s="368">
        <f t="shared" si="27"/>
        <v>7189</v>
      </c>
      <c r="I77" s="368">
        <f t="shared" si="27"/>
        <v>220</v>
      </c>
      <c r="J77" s="368">
        <f t="shared" si="27"/>
        <v>0</v>
      </c>
    </row>
    <row r="78" spans="1:10">
      <c r="A78" s="33"/>
      <c r="B78" s="33">
        <v>60055</v>
      </c>
      <c r="C78" s="34" t="s">
        <v>72</v>
      </c>
      <c r="D78" s="35">
        <v>3</v>
      </c>
      <c r="E78" s="369">
        <f>F78+G78+H78+I78+J78</f>
        <v>7474</v>
      </c>
      <c r="F78" s="35"/>
      <c r="G78" s="35">
        <v>65</v>
      </c>
      <c r="H78" s="21">
        <f>6525+283+33+288+52+8</f>
        <v>7189</v>
      </c>
      <c r="I78" s="35">
        <v>220</v>
      </c>
      <c r="J78" s="35"/>
    </row>
    <row r="79" spans="1:10">
      <c r="A79" s="61"/>
      <c r="B79" s="61"/>
      <c r="C79" s="62"/>
      <c r="D79" s="21"/>
      <c r="E79" s="21"/>
      <c r="F79" s="21"/>
      <c r="G79" s="21"/>
      <c r="H79" s="21"/>
      <c r="I79" s="21"/>
      <c r="J79" s="21"/>
    </row>
    <row r="80" spans="1:10">
      <c r="A80" s="363"/>
      <c r="B80" s="363"/>
      <c r="C80" s="364" t="s">
        <v>73</v>
      </c>
      <c r="D80" s="365">
        <f t="shared" ref="D80:J81" si="28">D81</f>
        <v>5</v>
      </c>
      <c r="E80" s="365">
        <f>F80+G80+H80+I80+J80</f>
        <v>24898</v>
      </c>
      <c r="F80" s="365">
        <f t="shared" ref="F80:J80" si="29">F81</f>
        <v>18775</v>
      </c>
      <c r="G80" s="365">
        <f t="shared" si="29"/>
        <v>3</v>
      </c>
      <c r="H80" s="365">
        <f t="shared" si="29"/>
        <v>4541</v>
      </c>
      <c r="I80" s="365">
        <f t="shared" si="29"/>
        <v>430</v>
      </c>
      <c r="J80" s="365">
        <f t="shared" si="29"/>
        <v>1149</v>
      </c>
    </row>
    <row r="81" spans="1:10">
      <c r="A81" s="61">
        <v>710</v>
      </c>
      <c r="B81" s="61"/>
      <c r="C81" s="367" t="s">
        <v>33</v>
      </c>
      <c r="D81" s="21">
        <f t="shared" si="28"/>
        <v>5</v>
      </c>
      <c r="E81" s="21">
        <f t="shared" si="28"/>
        <v>24898</v>
      </c>
      <c r="F81" s="21">
        <f t="shared" si="28"/>
        <v>18775</v>
      </c>
      <c r="G81" s="21">
        <f t="shared" si="28"/>
        <v>3</v>
      </c>
      <c r="H81" s="21">
        <f t="shared" si="28"/>
        <v>4541</v>
      </c>
      <c r="I81" s="21">
        <f t="shared" si="28"/>
        <v>430</v>
      </c>
      <c r="J81" s="21">
        <f t="shared" si="28"/>
        <v>1149</v>
      </c>
    </row>
    <row r="82" spans="1:10">
      <c r="A82" s="33"/>
      <c r="B82" s="33">
        <v>71015</v>
      </c>
      <c r="C82" s="34" t="s">
        <v>74</v>
      </c>
      <c r="D82" s="35">
        <v>5</v>
      </c>
      <c r="E82" s="369">
        <f>F82+G82+H82+I82+J82</f>
        <v>24898</v>
      </c>
      <c r="F82" s="21">
        <f>17187+675+913</f>
        <v>18775</v>
      </c>
      <c r="G82" s="35">
        <v>3</v>
      </c>
      <c r="H82" s="21">
        <f>4124+177+11+191+33+5</f>
        <v>4541</v>
      </c>
      <c r="I82" s="35">
        <v>430</v>
      </c>
      <c r="J82" s="35">
        <f>1064+85</f>
        <v>1149</v>
      </c>
    </row>
    <row r="83" spans="1:10">
      <c r="A83" s="61"/>
      <c r="B83" s="61"/>
      <c r="C83" s="62"/>
      <c r="D83" s="21"/>
      <c r="E83" s="21"/>
      <c r="F83" s="21"/>
      <c r="G83" s="21"/>
      <c r="H83" s="21"/>
      <c r="I83" s="21"/>
      <c r="J83" s="21"/>
    </row>
    <row r="84" spans="1:10" ht="25.5">
      <c r="A84" s="363"/>
      <c r="B84" s="363"/>
      <c r="C84" s="364" t="s">
        <v>75</v>
      </c>
      <c r="D84" s="365">
        <f>D85+D88+D92+D96</f>
        <v>0</v>
      </c>
      <c r="E84" s="365">
        <f>F84+G84+H84+I84+J84</f>
        <v>4108</v>
      </c>
      <c r="F84" s="365">
        <f t="shared" ref="F84:J84" si="30">F85+F88+F92+F96</f>
        <v>1250</v>
      </c>
      <c r="G84" s="365">
        <f t="shared" si="30"/>
        <v>27</v>
      </c>
      <c r="H84" s="365">
        <f t="shared" si="30"/>
        <v>2831</v>
      </c>
      <c r="I84" s="365">
        <f t="shared" si="30"/>
        <v>0</v>
      </c>
      <c r="J84" s="365">
        <f t="shared" si="30"/>
        <v>0</v>
      </c>
    </row>
    <row r="85" spans="1:10">
      <c r="A85" s="61">
        <v>750</v>
      </c>
      <c r="B85" s="61"/>
      <c r="C85" s="367" t="s">
        <v>76</v>
      </c>
      <c r="D85" s="21"/>
      <c r="E85" s="21">
        <f>E86</f>
        <v>155</v>
      </c>
      <c r="F85" s="21">
        <f>F86</f>
        <v>0</v>
      </c>
      <c r="G85" s="21">
        <f t="shared" ref="G85:J85" si="31">G86</f>
        <v>0</v>
      </c>
      <c r="H85" s="21">
        <f t="shared" si="31"/>
        <v>155</v>
      </c>
      <c r="I85" s="21">
        <f t="shared" si="31"/>
        <v>0</v>
      </c>
      <c r="J85" s="21">
        <f t="shared" si="31"/>
        <v>0</v>
      </c>
    </row>
    <row r="86" spans="1:10">
      <c r="A86" s="33"/>
      <c r="B86" s="33">
        <v>75081</v>
      </c>
      <c r="C86" s="34" t="s">
        <v>78</v>
      </c>
      <c r="D86" s="35"/>
      <c r="E86" s="369">
        <f t="shared" ref="E86" si="32">SUM(F86:J86)</f>
        <v>155</v>
      </c>
      <c r="F86" s="35"/>
      <c r="G86" s="35"/>
      <c r="H86" s="21">
        <v>155</v>
      </c>
      <c r="I86" s="35"/>
      <c r="J86" s="35"/>
    </row>
    <row r="87" spans="1:10">
      <c r="A87" s="33"/>
      <c r="B87" s="33"/>
      <c r="C87" s="373"/>
      <c r="D87" s="35"/>
      <c r="E87" s="35"/>
      <c r="F87" s="35"/>
      <c r="G87" s="35"/>
      <c r="H87" s="21"/>
      <c r="I87" s="35"/>
      <c r="J87" s="35"/>
    </row>
    <row r="88" spans="1:10">
      <c r="A88" s="384">
        <v>752</v>
      </c>
      <c r="B88" s="384"/>
      <c r="C88" s="373" t="s">
        <v>79</v>
      </c>
      <c r="D88" s="369"/>
      <c r="E88" s="369">
        <f>E89+E90</f>
        <v>2378</v>
      </c>
      <c r="F88" s="369">
        <f t="shared" ref="F88:J88" si="33">F89+F90</f>
        <v>800</v>
      </c>
      <c r="G88" s="369">
        <f t="shared" si="33"/>
        <v>27</v>
      </c>
      <c r="H88" s="369">
        <f t="shared" si="33"/>
        <v>1551</v>
      </c>
      <c r="I88" s="369">
        <f t="shared" si="33"/>
        <v>0</v>
      </c>
      <c r="J88" s="369">
        <f t="shared" si="33"/>
        <v>0</v>
      </c>
    </row>
    <row r="89" spans="1:10">
      <c r="A89" s="33"/>
      <c r="B89" s="33">
        <v>75212</v>
      </c>
      <c r="C89" s="34" t="s">
        <v>80</v>
      </c>
      <c r="D89" s="35"/>
      <c r="E89" s="369">
        <f>SUM(F89:J89)</f>
        <v>238</v>
      </c>
      <c r="F89" s="35"/>
      <c r="G89" s="35">
        <v>7</v>
      </c>
      <c r="H89" s="21">
        <v>231</v>
      </c>
      <c r="I89" s="35"/>
      <c r="J89" s="35"/>
    </row>
    <row r="90" spans="1:10">
      <c r="A90" s="33"/>
      <c r="B90" s="33">
        <v>75224</v>
      </c>
      <c r="C90" s="379" t="s">
        <v>77</v>
      </c>
      <c r="D90" s="35"/>
      <c r="E90" s="369">
        <f>SUM(F90:J90)</f>
        <v>2140</v>
      </c>
      <c r="F90" s="35">
        <v>800</v>
      </c>
      <c r="G90" s="35">
        <v>20</v>
      </c>
      <c r="H90" s="21">
        <v>1320</v>
      </c>
      <c r="I90" s="35"/>
      <c r="J90" s="35"/>
    </row>
    <row r="91" spans="1:10">
      <c r="A91" s="33"/>
      <c r="B91" s="33"/>
      <c r="C91" s="34"/>
      <c r="D91" s="35"/>
      <c r="E91" s="35"/>
      <c r="F91" s="35"/>
      <c r="G91" s="35"/>
      <c r="H91" s="21"/>
      <c r="I91" s="35"/>
      <c r="J91" s="35"/>
    </row>
    <row r="92" spans="1:10" ht="25.5">
      <c r="A92" s="384">
        <v>754</v>
      </c>
      <c r="B92" s="384"/>
      <c r="C92" s="373" t="s">
        <v>35</v>
      </c>
      <c r="D92" s="369"/>
      <c r="E92" s="369">
        <f t="shared" ref="E92:J92" si="34">SUM(E93:E94)</f>
        <v>1525</v>
      </c>
      <c r="F92" s="369">
        <f t="shared" si="34"/>
        <v>450</v>
      </c>
      <c r="G92" s="369">
        <f t="shared" si="34"/>
        <v>0</v>
      </c>
      <c r="H92" s="368">
        <f t="shared" si="34"/>
        <v>1075</v>
      </c>
      <c r="I92" s="369">
        <f t="shared" si="34"/>
        <v>0</v>
      </c>
      <c r="J92" s="369">
        <f t="shared" si="34"/>
        <v>0</v>
      </c>
    </row>
    <row r="93" spans="1:10">
      <c r="A93" s="33"/>
      <c r="B93" s="33">
        <v>75415</v>
      </c>
      <c r="C93" s="34" t="s">
        <v>82</v>
      </c>
      <c r="D93" s="35"/>
      <c r="E93" s="369">
        <f t="shared" ref="E93:E94" si="35">SUM(F93:J93)</f>
        <v>450</v>
      </c>
      <c r="F93" s="21">
        <v>450</v>
      </c>
      <c r="G93" s="35"/>
      <c r="H93" s="21"/>
      <c r="I93" s="35"/>
      <c r="J93" s="35"/>
    </row>
    <row r="94" spans="1:10">
      <c r="A94" s="33"/>
      <c r="B94" s="33">
        <v>75421</v>
      </c>
      <c r="C94" s="34" t="s">
        <v>36</v>
      </c>
      <c r="D94" s="35"/>
      <c r="E94" s="369">
        <f t="shared" si="35"/>
        <v>1075</v>
      </c>
      <c r="F94" s="35"/>
      <c r="G94" s="35"/>
      <c r="H94" s="21">
        <v>1075</v>
      </c>
      <c r="I94" s="35"/>
      <c r="J94" s="35"/>
    </row>
    <row r="95" spans="1:10">
      <c r="A95" s="33"/>
      <c r="B95" s="33"/>
      <c r="C95" s="34"/>
      <c r="D95" s="35"/>
      <c r="E95" s="35"/>
      <c r="F95" s="35"/>
      <c r="G95" s="35"/>
      <c r="H95" s="21"/>
      <c r="I95" s="35"/>
      <c r="J95" s="35"/>
    </row>
    <row r="96" spans="1:10">
      <c r="A96" s="33">
        <v>851</v>
      </c>
      <c r="B96" s="33"/>
      <c r="C96" s="34" t="s">
        <v>83</v>
      </c>
      <c r="D96" s="35"/>
      <c r="E96" s="35">
        <f t="shared" ref="E96:J96" si="36">E97</f>
        <v>50</v>
      </c>
      <c r="F96" s="35">
        <f t="shared" si="36"/>
        <v>0</v>
      </c>
      <c r="G96" s="35">
        <f t="shared" si="36"/>
        <v>0</v>
      </c>
      <c r="H96" s="21">
        <f t="shared" si="36"/>
        <v>50</v>
      </c>
      <c r="I96" s="35">
        <f t="shared" si="36"/>
        <v>0</v>
      </c>
      <c r="J96" s="35">
        <f t="shared" si="36"/>
        <v>0</v>
      </c>
    </row>
    <row r="97" spans="1:10">
      <c r="A97" s="33"/>
      <c r="B97" s="33">
        <v>85141</v>
      </c>
      <c r="C97" s="34" t="s">
        <v>84</v>
      </c>
      <c r="D97" s="35"/>
      <c r="E97" s="35">
        <f>SUM(F97:J97)</f>
        <v>50</v>
      </c>
      <c r="F97" s="21"/>
      <c r="G97" s="35"/>
      <c r="H97" s="21">
        <v>50</v>
      </c>
      <c r="I97" s="35"/>
      <c r="J97" s="35"/>
    </row>
    <row r="98" spans="1:10">
      <c r="A98" s="61"/>
      <c r="B98" s="61"/>
      <c r="C98" s="62"/>
      <c r="D98" s="21"/>
      <c r="E98" s="21"/>
      <c r="F98" s="21"/>
      <c r="G98" s="21"/>
      <c r="H98" s="21"/>
      <c r="I98" s="21"/>
      <c r="J98" s="21"/>
    </row>
    <row r="99" spans="1:10">
      <c r="A99" s="363"/>
      <c r="B99" s="363"/>
      <c r="C99" s="364" t="s">
        <v>85</v>
      </c>
      <c r="D99" s="365">
        <f>D100</f>
        <v>336</v>
      </c>
      <c r="E99" s="365">
        <f>F99+G99+H99+I99+J99</f>
        <v>251136</v>
      </c>
      <c r="F99" s="365">
        <f t="shared" ref="F99:J99" si="37">F100</f>
        <v>211039</v>
      </c>
      <c r="G99" s="365">
        <f t="shared" si="37"/>
        <v>279</v>
      </c>
      <c r="H99" s="365">
        <f t="shared" si="37"/>
        <v>17708</v>
      </c>
      <c r="I99" s="365">
        <f t="shared" si="37"/>
        <v>22110</v>
      </c>
      <c r="J99" s="365">
        <f t="shared" si="37"/>
        <v>0</v>
      </c>
    </row>
    <row r="100" spans="1:10" ht="25.5">
      <c r="A100" s="366">
        <v>754</v>
      </c>
      <c r="B100" s="366"/>
      <c r="C100" s="367" t="s">
        <v>35</v>
      </c>
      <c r="D100" s="368">
        <f>D101+D102</f>
        <v>336</v>
      </c>
      <c r="E100" s="368">
        <f>SUM(E101:E102)</f>
        <v>251136</v>
      </c>
      <c r="F100" s="368">
        <f t="shared" ref="F100:J100" si="38">SUM(F101:F102)</f>
        <v>211039</v>
      </c>
      <c r="G100" s="368">
        <f t="shared" si="38"/>
        <v>279</v>
      </c>
      <c r="H100" s="368">
        <f t="shared" si="38"/>
        <v>17708</v>
      </c>
      <c r="I100" s="368">
        <f t="shared" si="38"/>
        <v>22110</v>
      </c>
      <c r="J100" s="368">
        <f t="shared" si="38"/>
        <v>0</v>
      </c>
    </row>
    <row r="101" spans="1:10" ht="25.5">
      <c r="A101" s="33"/>
      <c r="B101" s="33">
        <v>75410</v>
      </c>
      <c r="C101" s="34" t="s">
        <v>86</v>
      </c>
      <c r="D101" s="35">
        <v>36</v>
      </c>
      <c r="E101" s="369">
        <f>F101+G101+H101+I101+J101</f>
        <v>21437</v>
      </c>
      <c r="F101" s="35"/>
      <c r="G101" s="35">
        <f>234+45</f>
        <v>279</v>
      </c>
      <c r="H101" s="21">
        <f>14564+2433+27+84+492+13+18+2+75</f>
        <v>17708</v>
      </c>
      <c r="I101" s="35">
        <v>3450</v>
      </c>
      <c r="J101" s="35"/>
    </row>
    <row r="102" spans="1:10" ht="25.5">
      <c r="A102" s="243"/>
      <c r="B102" s="243">
        <v>75411</v>
      </c>
      <c r="C102" s="385" t="s">
        <v>87</v>
      </c>
      <c r="D102" s="241">
        <v>300</v>
      </c>
      <c r="E102" s="369">
        <f>F102+G102+H102+I102+J102</f>
        <v>229699</v>
      </c>
      <c r="F102" s="245">
        <f>184831+14932+11276</f>
        <v>211039</v>
      </c>
      <c r="G102" s="35"/>
      <c r="H102" s="21"/>
      <c r="I102" s="241">
        <f>2160+16500</f>
        <v>18660</v>
      </c>
      <c r="J102" s="241"/>
    </row>
    <row r="103" spans="1:10">
      <c r="A103" s="61"/>
      <c r="B103" s="61"/>
      <c r="C103" s="62"/>
      <c r="D103" s="21"/>
      <c r="E103" s="21"/>
      <c r="F103" s="21"/>
      <c r="G103" s="21"/>
      <c r="H103" s="21"/>
      <c r="I103" s="21"/>
      <c r="J103" s="21"/>
    </row>
    <row r="104" spans="1:10">
      <c r="A104" s="386"/>
      <c r="B104" s="363"/>
      <c r="C104" s="364" t="s">
        <v>88</v>
      </c>
      <c r="D104" s="365">
        <f t="shared" ref="D104:D105" si="39">D105</f>
        <v>8</v>
      </c>
      <c r="E104" s="365">
        <f>F104+G104+H104+I104+J104</f>
        <v>21928</v>
      </c>
      <c r="F104" s="365">
        <f t="shared" ref="F104:J104" si="40">F105+F110</f>
        <v>6190</v>
      </c>
      <c r="G104" s="365">
        <f t="shared" si="40"/>
        <v>476</v>
      </c>
      <c r="H104" s="365">
        <f t="shared" si="40"/>
        <v>15262</v>
      </c>
      <c r="I104" s="365">
        <f t="shared" si="40"/>
        <v>0</v>
      </c>
      <c r="J104" s="365">
        <f t="shared" si="40"/>
        <v>0</v>
      </c>
    </row>
    <row r="105" spans="1:10">
      <c r="A105" s="366">
        <v>801</v>
      </c>
      <c r="B105" s="366"/>
      <c r="C105" s="367" t="s">
        <v>89</v>
      </c>
      <c r="D105" s="368">
        <f t="shared" si="39"/>
        <v>8</v>
      </c>
      <c r="E105" s="368">
        <f t="shared" ref="E105:I105" si="41">SUM(E106:E108)</f>
        <v>19871</v>
      </c>
      <c r="F105" s="368">
        <f t="shared" si="41"/>
        <v>4133</v>
      </c>
      <c r="G105" s="368">
        <f t="shared" si="41"/>
        <v>476</v>
      </c>
      <c r="H105" s="368">
        <f t="shared" si="41"/>
        <v>15262</v>
      </c>
      <c r="I105" s="368">
        <f t="shared" si="41"/>
        <v>0</v>
      </c>
      <c r="J105" s="368"/>
    </row>
    <row r="106" spans="1:10">
      <c r="A106" s="33"/>
      <c r="B106" s="33">
        <v>80136</v>
      </c>
      <c r="C106" s="34" t="s">
        <v>90</v>
      </c>
      <c r="D106" s="35">
        <v>8</v>
      </c>
      <c r="E106" s="369">
        <f>F106+G106+H106+I106+J106</f>
        <v>14869</v>
      </c>
      <c r="F106" s="35"/>
      <c r="G106" s="35">
        <v>8</v>
      </c>
      <c r="H106" s="21">
        <f>13476+589+87+584+109+16</f>
        <v>14861</v>
      </c>
      <c r="I106" s="35"/>
      <c r="J106" s="35"/>
    </row>
    <row r="107" spans="1:10">
      <c r="A107" s="33"/>
      <c r="B107" s="33">
        <v>80146</v>
      </c>
      <c r="C107" s="34" t="s">
        <v>91</v>
      </c>
      <c r="D107" s="35"/>
      <c r="E107" s="369">
        <f t="shared" ref="E107:E108" si="42">SUM(F107:J107)</f>
        <v>4133</v>
      </c>
      <c r="F107" s="21">
        <f>3050+444+639</f>
        <v>4133</v>
      </c>
      <c r="G107" s="35"/>
      <c r="H107" s="21"/>
      <c r="I107" s="35"/>
      <c r="J107" s="35"/>
    </row>
    <row r="108" spans="1:10">
      <c r="A108" s="33"/>
      <c r="B108" s="33">
        <v>80195</v>
      </c>
      <c r="C108" s="34" t="s">
        <v>25</v>
      </c>
      <c r="D108" s="38"/>
      <c r="E108" s="369">
        <f t="shared" si="42"/>
        <v>869</v>
      </c>
      <c r="F108" s="21"/>
      <c r="G108" s="35">
        <f>229+166+73</f>
        <v>468</v>
      </c>
      <c r="H108" s="21">
        <v>401</v>
      </c>
      <c r="I108" s="35"/>
      <c r="J108" s="35"/>
    </row>
    <row r="109" spans="1:10">
      <c r="A109" s="33"/>
      <c r="B109" s="33"/>
      <c r="C109" s="34"/>
      <c r="D109" s="35"/>
      <c r="E109" s="35"/>
      <c r="F109" s="21"/>
      <c r="G109" s="35"/>
      <c r="H109" s="21"/>
      <c r="I109" s="35"/>
      <c r="J109" s="35"/>
    </row>
    <row r="110" spans="1:10">
      <c r="A110" s="33">
        <v>854</v>
      </c>
      <c r="B110" s="33"/>
      <c r="C110" s="373" t="s">
        <v>92</v>
      </c>
      <c r="D110" s="35"/>
      <c r="E110" s="35">
        <f t="shared" ref="E110:J110" si="43">E111</f>
        <v>2057</v>
      </c>
      <c r="F110" s="21">
        <f t="shared" si="43"/>
        <v>2057</v>
      </c>
      <c r="G110" s="35">
        <f t="shared" si="43"/>
        <v>0</v>
      </c>
      <c r="H110" s="21">
        <f t="shared" si="43"/>
        <v>0</v>
      </c>
      <c r="I110" s="35">
        <f t="shared" si="43"/>
        <v>0</v>
      </c>
      <c r="J110" s="35">
        <f t="shared" si="43"/>
        <v>0</v>
      </c>
    </row>
    <row r="111" spans="1:10" ht="38.25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21">
        <v>2057</v>
      </c>
      <c r="G111" s="35"/>
      <c r="H111" s="21"/>
      <c r="I111" s="35"/>
      <c r="J111" s="35"/>
    </row>
    <row r="112" spans="1:10">
      <c r="A112" s="61"/>
      <c r="B112" s="109"/>
      <c r="C112" s="110"/>
      <c r="D112" s="21"/>
      <c r="E112" s="21"/>
      <c r="F112" s="21"/>
      <c r="G112" s="21"/>
      <c r="H112" s="21"/>
      <c r="I112" s="21"/>
      <c r="J112" s="21"/>
    </row>
    <row r="113" spans="1:10">
      <c r="A113" s="363"/>
      <c r="B113" s="387"/>
      <c r="C113" s="364" t="s">
        <v>94</v>
      </c>
      <c r="D113" s="365">
        <f>FA114+D117+D122+D136</f>
        <v>26000</v>
      </c>
      <c r="E113" s="365">
        <f t="shared" ref="E113:J113" si="44">E114+E117+E122+E136</f>
        <v>984548</v>
      </c>
      <c r="F113" s="365">
        <f t="shared" si="44"/>
        <v>975783</v>
      </c>
      <c r="G113" s="365">
        <f t="shared" si="44"/>
        <v>32</v>
      </c>
      <c r="H113" s="365">
        <f t="shared" si="44"/>
        <v>5458</v>
      </c>
      <c r="I113" s="365">
        <f t="shared" si="44"/>
        <v>0</v>
      </c>
      <c r="J113" s="365">
        <f t="shared" si="44"/>
        <v>3275</v>
      </c>
    </row>
    <row r="114" spans="1:10">
      <c r="A114" s="61">
        <v>758</v>
      </c>
      <c r="B114" s="61"/>
      <c r="C114" s="367" t="s">
        <v>95</v>
      </c>
      <c r="D114" s="368"/>
      <c r="E114" s="368">
        <f t="shared" ref="E114:J114" si="45">E115</f>
        <v>36360</v>
      </c>
      <c r="F114" s="368">
        <f t="shared" si="45"/>
        <v>36360</v>
      </c>
      <c r="G114" s="368">
        <f t="shared" si="45"/>
        <v>0</v>
      </c>
      <c r="H114" s="368">
        <f t="shared" si="45"/>
        <v>0</v>
      </c>
      <c r="I114" s="368">
        <f t="shared" si="45"/>
        <v>0</v>
      </c>
      <c r="J114" s="368">
        <f t="shared" si="45"/>
        <v>0</v>
      </c>
    </row>
    <row r="115" spans="1:10">
      <c r="A115" s="388"/>
      <c r="B115" s="384">
        <v>75814</v>
      </c>
      <c r="C115" s="373" t="s">
        <v>96</v>
      </c>
      <c r="D115" s="389"/>
      <c r="E115" s="35">
        <f>SUM(F115:J115)</f>
        <v>36360</v>
      </c>
      <c r="F115" s="368">
        <v>36360</v>
      </c>
      <c r="G115" s="389"/>
      <c r="H115" s="368"/>
      <c r="I115" s="389"/>
      <c r="J115" s="389"/>
    </row>
    <row r="116" spans="1:10">
      <c r="A116" s="390"/>
      <c r="B116" s="391"/>
      <c r="C116" s="392"/>
      <c r="D116" s="393"/>
      <c r="E116" s="393"/>
      <c r="F116" s="393"/>
      <c r="G116" s="393"/>
      <c r="H116" s="393"/>
      <c r="I116" s="393"/>
      <c r="J116" s="393"/>
    </row>
    <row r="117" spans="1:10">
      <c r="A117" s="61">
        <v>851</v>
      </c>
      <c r="B117" s="61"/>
      <c r="C117" s="367" t="s">
        <v>83</v>
      </c>
      <c r="D117" s="21">
        <f>SUM(D118:D120)</f>
        <v>0</v>
      </c>
      <c r="E117" s="21">
        <f>SUM(E118:E120)</f>
        <v>29604</v>
      </c>
      <c r="F117" s="21">
        <f t="shared" ref="F117:J117" si="46">SUM(F118:F120)</f>
        <v>24153</v>
      </c>
      <c r="G117" s="21">
        <f t="shared" si="46"/>
        <v>32</v>
      </c>
      <c r="H117" s="21">
        <f t="shared" si="46"/>
        <v>5419</v>
      </c>
      <c r="I117" s="21">
        <f t="shared" si="46"/>
        <v>0</v>
      </c>
      <c r="J117" s="21">
        <f t="shared" si="46"/>
        <v>0</v>
      </c>
    </row>
    <row r="118" spans="1:10" ht="38.25">
      <c r="A118" s="33"/>
      <c r="B118" s="33">
        <v>85156</v>
      </c>
      <c r="C118" s="34" t="s">
        <v>253</v>
      </c>
      <c r="D118" s="35"/>
      <c r="E118" s="35">
        <f t="shared" ref="E118:E120" si="47">SUM(F118:J118)</f>
        <v>0</v>
      </c>
      <c r="F118" s="21"/>
      <c r="G118" s="35"/>
      <c r="H118" s="21"/>
      <c r="I118" s="35"/>
      <c r="J118" s="35"/>
    </row>
    <row r="119" spans="1:10">
      <c r="A119" s="33"/>
      <c r="B119" s="33">
        <v>85157</v>
      </c>
      <c r="C119" s="34" t="s">
        <v>208</v>
      </c>
      <c r="D119" s="35"/>
      <c r="E119" s="35">
        <f t="shared" si="47"/>
        <v>28733</v>
      </c>
      <c r="F119" s="21">
        <v>23822</v>
      </c>
      <c r="G119" s="35"/>
      <c r="H119" s="21">
        <v>4911</v>
      </c>
      <c r="I119" s="35"/>
      <c r="J119" s="35"/>
    </row>
    <row r="120" spans="1:10">
      <c r="A120" s="33"/>
      <c r="B120" s="33">
        <v>85195</v>
      </c>
      <c r="C120" s="34" t="s">
        <v>25</v>
      </c>
      <c r="D120" s="35"/>
      <c r="E120" s="35">
        <f t="shared" si="47"/>
        <v>871</v>
      </c>
      <c r="F120" s="21">
        <v>331</v>
      </c>
      <c r="G120" s="35">
        <v>32</v>
      </c>
      <c r="H120" s="21">
        <v>508</v>
      </c>
      <c r="I120" s="35"/>
      <c r="J120" s="35"/>
    </row>
    <row r="121" spans="1:10">
      <c r="A121" s="33"/>
      <c r="B121" s="33"/>
      <c r="C121" s="34"/>
      <c r="D121" s="35"/>
      <c r="E121" s="35"/>
      <c r="F121" s="35"/>
      <c r="G121" s="35"/>
      <c r="H121" s="21"/>
      <c r="I121" s="35"/>
      <c r="J121" s="35"/>
    </row>
    <row r="122" spans="1:10">
      <c r="A122" s="33">
        <v>852</v>
      </c>
      <c r="B122" s="33"/>
      <c r="C122" s="373" t="s">
        <v>98</v>
      </c>
      <c r="D122" s="35">
        <f>D123+D124+D125+D126+D127+D128+D129+D130+D132+D134+D131+D133</f>
        <v>500</v>
      </c>
      <c r="E122" s="35">
        <f>E123+E124+E125+E126+E127+E128+E129+E130+E132+E134+E131+E133</f>
        <v>242752</v>
      </c>
      <c r="F122" s="35">
        <f>F123+F124+F125+F126+F127+F128+F129+F130+F132+F134+F131+F133</f>
        <v>242713</v>
      </c>
      <c r="G122" s="35">
        <f t="shared" ref="G122:J122" si="48">G123+G124+G125+G126+G127+G128+G129+G130+G132+G134+G131+G133</f>
        <v>0</v>
      </c>
      <c r="H122" s="35">
        <f t="shared" si="48"/>
        <v>39</v>
      </c>
      <c r="I122" s="35">
        <f t="shared" si="48"/>
        <v>0</v>
      </c>
      <c r="J122" s="35">
        <f t="shared" si="48"/>
        <v>0</v>
      </c>
    </row>
    <row r="123" spans="1:10">
      <c r="A123" s="33"/>
      <c r="B123" s="33">
        <v>85202</v>
      </c>
      <c r="C123" s="34" t="s">
        <v>99</v>
      </c>
      <c r="D123" s="35"/>
      <c r="E123" s="35">
        <f t="shared" ref="E123:E134" si="49">SUM(F123:J123)</f>
        <v>38381</v>
      </c>
      <c r="F123" s="35">
        <v>38381</v>
      </c>
      <c r="G123" s="35"/>
      <c r="H123" s="21"/>
      <c r="I123" s="35"/>
      <c r="J123" s="35"/>
    </row>
    <row r="124" spans="1:10">
      <c r="A124" s="378"/>
      <c r="B124" s="378">
        <v>85203</v>
      </c>
      <c r="C124" s="379" t="s">
        <v>100</v>
      </c>
      <c r="D124" s="380"/>
      <c r="E124" s="380">
        <f t="shared" si="49"/>
        <v>47328</v>
      </c>
      <c r="F124" s="380">
        <f>38883+1309+7136</f>
        <v>47328</v>
      </c>
      <c r="G124" s="380"/>
      <c r="H124" s="382"/>
      <c r="I124" s="380"/>
      <c r="J124" s="380"/>
    </row>
    <row r="125" spans="1:10" ht="25.5">
      <c r="A125" s="378"/>
      <c r="B125" s="394">
        <v>85205</v>
      </c>
      <c r="C125" s="395" t="s">
        <v>101</v>
      </c>
      <c r="D125" s="380"/>
      <c r="E125" s="380">
        <f t="shared" si="49"/>
        <v>1328</v>
      </c>
      <c r="F125" s="380">
        <v>1328</v>
      </c>
      <c r="G125" s="380"/>
      <c r="H125" s="382"/>
      <c r="I125" s="380"/>
      <c r="J125" s="380"/>
    </row>
    <row r="126" spans="1:10" ht="63.75">
      <c r="A126" s="394"/>
      <c r="B126" s="394">
        <v>85213</v>
      </c>
      <c r="C126" s="395" t="s">
        <v>102</v>
      </c>
      <c r="D126" s="380"/>
      <c r="E126" s="380">
        <f t="shared" si="49"/>
        <v>6874</v>
      </c>
      <c r="F126" s="380">
        <f>5215+1659</f>
        <v>6874</v>
      </c>
      <c r="G126" s="380"/>
      <c r="H126" s="382"/>
      <c r="I126" s="380"/>
      <c r="J126" s="380"/>
    </row>
    <row r="127" spans="1:10" ht="25.5">
      <c r="A127" s="378"/>
      <c r="B127" s="378">
        <v>85214</v>
      </c>
      <c r="C127" s="379" t="s">
        <v>103</v>
      </c>
      <c r="D127" s="380"/>
      <c r="E127" s="380">
        <f t="shared" si="49"/>
        <v>32507</v>
      </c>
      <c r="F127" s="380">
        <v>32507</v>
      </c>
      <c r="G127" s="380"/>
      <c r="H127" s="382"/>
      <c r="I127" s="380"/>
      <c r="J127" s="380"/>
    </row>
    <row r="128" spans="1:10">
      <c r="A128" s="378"/>
      <c r="B128" s="394">
        <v>85216</v>
      </c>
      <c r="C128" s="395" t="s">
        <v>104</v>
      </c>
      <c r="D128" s="380"/>
      <c r="E128" s="380">
        <f t="shared" si="49"/>
        <v>59427</v>
      </c>
      <c r="F128" s="380">
        <f>51506+7921</f>
        <v>59427</v>
      </c>
      <c r="G128" s="380"/>
      <c r="H128" s="382"/>
      <c r="I128" s="380"/>
      <c r="J128" s="380"/>
    </row>
    <row r="129" spans="1:10">
      <c r="A129" s="378"/>
      <c r="B129" s="378">
        <v>85219</v>
      </c>
      <c r="C129" s="379" t="s">
        <v>105</v>
      </c>
      <c r="D129" s="380"/>
      <c r="E129" s="380">
        <f t="shared" si="49"/>
        <v>28259</v>
      </c>
      <c r="F129" s="380">
        <f>27259+1000</f>
        <v>28259</v>
      </c>
      <c r="G129" s="380"/>
      <c r="H129" s="382"/>
      <c r="I129" s="380"/>
      <c r="J129" s="380"/>
    </row>
    <row r="130" spans="1:10" ht="25.5">
      <c r="A130" s="378"/>
      <c r="B130" s="378">
        <v>85228</v>
      </c>
      <c r="C130" s="379" t="s">
        <v>106</v>
      </c>
      <c r="D130" s="380">
        <v>500</v>
      </c>
      <c r="E130" s="380">
        <f t="shared" si="49"/>
        <v>4845</v>
      </c>
      <c r="F130" s="380">
        <f>4610+100+135</f>
        <v>4845</v>
      </c>
      <c r="G130" s="380"/>
      <c r="H130" s="382"/>
      <c r="I130" s="380"/>
      <c r="J130" s="380"/>
    </row>
    <row r="131" spans="1:10">
      <c r="A131" s="378"/>
      <c r="B131" s="378">
        <v>85230</v>
      </c>
      <c r="C131" s="396" t="s">
        <v>107</v>
      </c>
      <c r="D131" s="380"/>
      <c r="E131" s="380">
        <f t="shared" si="49"/>
        <v>22267</v>
      </c>
      <c r="F131" s="380">
        <v>22267</v>
      </c>
      <c r="G131" s="380"/>
      <c r="H131" s="382"/>
      <c r="I131" s="380"/>
      <c r="J131" s="380"/>
    </row>
    <row r="132" spans="1:10">
      <c r="A132" s="378"/>
      <c r="B132" s="378">
        <v>85231</v>
      </c>
      <c r="C132" s="395" t="s">
        <v>109</v>
      </c>
      <c r="D132" s="380"/>
      <c r="E132" s="380">
        <f t="shared" si="49"/>
        <v>300</v>
      </c>
      <c r="F132" s="380">
        <f>100+200</f>
        <v>300</v>
      </c>
      <c r="G132" s="380"/>
      <c r="H132" s="382"/>
      <c r="I132" s="380"/>
      <c r="J132" s="380"/>
    </row>
    <row r="133" spans="1:10">
      <c r="A133" s="378"/>
      <c r="B133" s="378">
        <v>85278</v>
      </c>
      <c r="C133" s="395" t="s">
        <v>254</v>
      </c>
      <c r="D133" s="380"/>
      <c r="E133" s="380">
        <f t="shared" si="49"/>
        <v>250</v>
      </c>
      <c r="F133" s="380">
        <v>250</v>
      </c>
      <c r="G133" s="380"/>
      <c r="H133" s="382"/>
      <c r="I133" s="380"/>
      <c r="J133" s="380"/>
    </row>
    <row r="134" spans="1:10">
      <c r="A134" s="378"/>
      <c r="B134" s="378">
        <v>85295</v>
      </c>
      <c r="C134" s="379" t="s">
        <v>25</v>
      </c>
      <c r="D134" s="380"/>
      <c r="E134" s="380">
        <f t="shared" si="49"/>
        <v>986</v>
      </c>
      <c r="F134" s="380">
        <v>947</v>
      </c>
      <c r="G134" s="380"/>
      <c r="H134" s="382">
        <v>39</v>
      </c>
      <c r="I134" s="380"/>
      <c r="J134" s="380"/>
    </row>
    <row r="135" spans="1:10">
      <c r="A135" s="378"/>
      <c r="B135" s="378"/>
      <c r="C135" s="379"/>
      <c r="D135" s="380"/>
      <c r="E135" s="380"/>
      <c r="F135" s="380"/>
      <c r="G135" s="380"/>
      <c r="H135" s="382"/>
      <c r="I135" s="380"/>
      <c r="J135" s="380"/>
    </row>
    <row r="136" spans="1:10">
      <c r="A136" s="378">
        <v>855</v>
      </c>
      <c r="B136" s="378"/>
      <c r="C136" s="397" t="s">
        <v>110</v>
      </c>
      <c r="D136" s="380">
        <f>D137+D138+D139+D140</f>
        <v>25500</v>
      </c>
      <c r="E136" s="380">
        <f>E137+E138+E139+E140+E141+E142</f>
        <v>675832</v>
      </c>
      <c r="F136" s="380">
        <f t="shared" ref="F136:J136" si="50">F137+F138+F139+F140+F141+F142</f>
        <v>672557</v>
      </c>
      <c r="G136" s="380">
        <f t="shared" si="50"/>
        <v>0</v>
      </c>
      <c r="H136" s="380">
        <f t="shared" si="50"/>
        <v>0</v>
      </c>
      <c r="I136" s="380">
        <f t="shared" si="50"/>
        <v>0</v>
      </c>
      <c r="J136" s="380">
        <f t="shared" si="50"/>
        <v>3275</v>
      </c>
    </row>
    <row r="137" spans="1:10" ht="51">
      <c r="A137" s="378"/>
      <c r="B137" s="378">
        <v>85502</v>
      </c>
      <c r="C137" s="379" t="s">
        <v>113</v>
      </c>
      <c r="D137" s="380">
        <v>25500</v>
      </c>
      <c r="E137" s="380">
        <f t="shared" ref="E137" si="51">SUM(F137:J137)</f>
        <v>653800</v>
      </c>
      <c r="F137" s="380">
        <v>653800</v>
      </c>
      <c r="G137" s="380"/>
      <c r="H137" s="382"/>
      <c r="I137" s="380"/>
      <c r="J137" s="380"/>
    </row>
    <row r="138" spans="1:10">
      <c r="A138" s="378"/>
      <c r="B138" s="378">
        <v>85503</v>
      </c>
      <c r="C138" s="379" t="s">
        <v>231</v>
      </c>
      <c r="D138" s="380"/>
      <c r="E138" s="380">
        <f t="shared" ref="E138:E141" si="52">SUM(F138:J138)</f>
        <v>60</v>
      </c>
      <c r="F138" s="380">
        <f>33+27</f>
        <v>60</v>
      </c>
      <c r="G138" s="380"/>
      <c r="H138" s="382"/>
      <c r="I138" s="380"/>
      <c r="J138" s="380"/>
    </row>
    <row r="139" spans="1:10">
      <c r="A139" s="378"/>
      <c r="B139" s="378">
        <v>85508</v>
      </c>
      <c r="C139" s="379" t="s">
        <v>114</v>
      </c>
      <c r="D139" s="380"/>
      <c r="E139" s="380">
        <f t="shared" si="52"/>
        <v>100</v>
      </c>
      <c r="F139" s="380">
        <v>100</v>
      </c>
      <c r="G139" s="380"/>
      <c r="H139" s="382"/>
      <c r="I139" s="380"/>
      <c r="J139" s="380"/>
    </row>
    <row r="140" spans="1:10">
      <c r="A140" s="378"/>
      <c r="B140" s="378">
        <v>85509</v>
      </c>
      <c r="C140" s="379" t="s">
        <v>115</v>
      </c>
      <c r="D140" s="380"/>
      <c r="E140" s="380">
        <f t="shared" si="52"/>
        <v>4697</v>
      </c>
      <c r="F140" s="380">
        <f>4180+220+297</f>
        <v>4697</v>
      </c>
      <c r="G140" s="380"/>
      <c r="H140" s="382"/>
      <c r="I140" s="380"/>
      <c r="J140" s="380"/>
    </row>
    <row r="141" spans="1:10" ht="89.25">
      <c r="A141" s="33"/>
      <c r="B141" s="33">
        <v>85513</v>
      </c>
      <c r="C141" s="34" t="s">
        <v>230</v>
      </c>
      <c r="D141" s="35"/>
      <c r="E141" s="35">
        <f t="shared" si="52"/>
        <v>13900</v>
      </c>
      <c r="F141" s="35">
        <f>9735+985+3180</f>
        <v>13900</v>
      </c>
      <c r="G141" s="35"/>
      <c r="H141" s="21"/>
      <c r="I141" s="35"/>
      <c r="J141" s="35"/>
    </row>
    <row r="142" spans="1:10">
      <c r="A142" s="33"/>
      <c r="B142" s="33">
        <v>85516</v>
      </c>
      <c r="C142" s="34" t="s">
        <v>232</v>
      </c>
      <c r="D142" s="35"/>
      <c r="E142" s="35">
        <f t="shared" ref="E142" si="53">SUM(F142:J142)</f>
        <v>3275</v>
      </c>
      <c r="F142" s="35"/>
      <c r="G142" s="35"/>
      <c r="H142" s="21"/>
      <c r="I142" s="35"/>
      <c r="J142" s="21">
        <v>3275</v>
      </c>
    </row>
    <row r="143" spans="1:10">
      <c r="A143" s="33"/>
      <c r="B143" s="33"/>
      <c r="C143" s="34"/>
      <c r="D143" s="35"/>
      <c r="E143" s="35"/>
      <c r="F143" s="35"/>
      <c r="G143" s="35"/>
      <c r="H143" s="21"/>
      <c r="I143" s="35"/>
      <c r="J143" s="35"/>
    </row>
    <row r="144" spans="1:10" ht="25.5">
      <c r="A144" s="363"/>
      <c r="B144" s="387"/>
      <c r="C144" s="364" t="s">
        <v>117</v>
      </c>
      <c r="D144" s="365">
        <f t="shared" ref="D144:J144" si="54">D145</f>
        <v>127</v>
      </c>
      <c r="E144" s="365">
        <f t="shared" si="54"/>
        <v>18358</v>
      </c>
      <c r="F144" s="365">
        <f t="shared" si="54"/>
        <v>11138</v>
      </c>
      <c r="G144" s="365">
        <f t="shared" si="54"/>
        <v>2</v>
      </c>
      <c r="H144" s="365">
        <f t="shared" si="54"/>
        <v>7218</v>
      </c>
      <c r="I144" s="365">
        <f t="shared" si="54"/>
        <v>0</v>
      </c>
      <c r="J144" s="365">
        <f t="shared" si="54"/>
        <v>0</v>
      </c>
    </row>
    <row r="145" spans="1:10" ht="25.5">
      <c r="A145" s="384">
        <v>853</v>
      </c>
      <c r="B145" s="384"/>
      <c r="C145" s="373" t="s">
        <v>118</v>
      </c>
      <c r="D145" s="369">
        <f>D146</f>
        <v>127</v>
      </c>
      <c r="E145" s="369">
        <f t="shared" ref="E145:J145" si="55">SUM(E146:E147)</f>
        <v>18358</v>
      </c>
      <c r="F145" s="369">
        <f t="shared" si="55"/>
        <v>11138</v>
      </c>
      <c r="G145" s="369">
        <f t="shared" si="55"/>
        <v>2</v>
      </c>
      <c r="H145" s="368">
        <f t="shared" si="55"/>
        <v>7218</v>
      </c>
      <c r="I145" s="369">
        <f t="shared" si="55"/>
        <v>0</v>
      </c>
      <c r="J145" s="369">
        <f t="shared" si="55"/>
        <v>0</v>
      </c>
    </row>
    <row r="146" spans="1:10">
      <c r="A146" s="378"/>
      <c r="B146" s="378">
        <v>85321</v>
      </c>
      <c r="C146" s="379" t="s">
        <v>119</v>
      </c>
      <c r="D146" s="380">
        <v>127</v>
      </c>
      <c r="E146" s="380">
        <f>SUM(F146:H146)</f>
        <v>18358</v>
      </c>
      <c r="F146" s="380">
        <f>9688+1122+328</f>
        <v>11138</v>
      </c>
      <c r="G146" s="380">
        <v>2</v>
      </c>
      <c r="H146" s="382">
        <f>695+220+6362-59</f>
        <v>7218</v>
      </c>
      <c r="I146" s="380"/>
      <c r="J146" s="380"/>
    </row>
    <row r="147" spans="1:10">
      <c r="A147" s="61"/>
      <c r="B147" s="61"/>
      <c r="C147" s="62"/>
      <c r="D147" s="21"/>
      <c r="E147" s="21"/>
      <c r="F147" s="21"/>
      <c r="G147" s="21"/>
      <c r="H147" s="21"/>
      <c r="I147" s="21"/>
      <c r="J147" s="21"/>
    </row>
    <row r="148" spans="1:10" ht="25.5">
      <c r="A148" s="363"/>
      <c r="B148" s="363"/>
      <c r="C148" s="398" t="s">
        <v>121</v>
      </c>
      <c r="D148" s="399">
        <f t="shared" ref="D148:D149" si="56">D149</f>
        <v>5220</v>
      </c>
      <c r="E148" s="399">
        <f>F148+G148+H148+I148+J148</f>
        <v>161212</v>
      </c>
      <c r="F148" s="399">
        <f t="shared" ref="F148:J149" si="57">F149</f>
        <v>0</v>
      </c>
      <c r="G148" s="399">
        <f t="shared" si="57"/>
        <v>110</v>
      </c>
      <c r="H148" s="399">
        <f t="shared" si="57"/>
        <v>160865</v>
      </c>
      <c r="I148" s="399">
        <f t="shared" si="57"/>
        <v>237</v>
      </c>
      <c r="J148" s="399">
        <f t="shared" si="57"/>
        <v>0</v>
      </c>
    </row>
    <row r="149" spans="1:10">
      <c r="A149" s="366">
        <v>851</v>
      </c>
      <c r="B149" s="390"/>
      <c r="C149" s="400" t="s">
        <v>83</v>
      </c>
      <c r="D149" s="401">
        <f t="shared" si="56"/>
        <v>5220</v>
      </c>
      <c r="E149" s="401">
        <f>E150</f>
        <v>161212</v>
      </c>
      <c r="F149" s="401">
        <f>F150</f>
        <v>0</v>
      </c>
      <c r="G149" s="401">
        <f t="shared" si="57"/>
        <v>110</v>
      </c>
      <c r="H149" s="401">
        <f t="shared" si="57"/>
        <v>160865</v>
      </c>
      <c r="I149" s="401">
        <f t="shared" si="57"/>
        <v>237</v>
      </c>
      <c r="J149" s="401">
        <f t="shared" si="57"/>
        <v>0</v>
      </c>
    </row>
    <row r="150" spans="1:10">
      <c r="A150" s="388"/>
      <c r="B150" s="384">
        <v>85132</v>
      </c>
      <c r="C150" s="83" t="s">
        <v>122</v>
      </c>
      <c r="D150" s="402">
        <v>5220</v>
      </c>
      <c r="E150" s="402">
        <f>F150+G150+H150+I150</f>
        <v>161212</v>
      </c>
      <c r="F150" s="402"/>
      <c r="G150" s="402">
        <v>110</v>
      </c>
      <c r="H150" s="401">
        <f>140188+11630+7622+1238+187</f>
        <v>160865</v>
      </c>
      <c r="I150" s="402">
        <v>237</v>
      </c>
      <c r="J150" s="402"/>
    </row>
    <row r="151" spans="1:10">
      <c r="A151" s="61"/>
      <c r="B151" s="61"/>
      <c r="C151" s="62"/>
      <c r="D151" s="21"/>
      <c r="E151" s="21"/>
      <c r="F151" s="21"/>
      <c r="G151" s="21"/>
      <c r="H151" s="21"/>
      <c r="I151" s="21"/>
      <c r="J151" s="21"/>
    </row>
    <row r="152" spans="1:10">
      <c r="A152" s="363"/>
      <c r="B152" s="363"/>
      <c r="C152" s="364" t="s">
        <v>123</v>
      </c>
      <c r="D152" s="365">
        <f t="shared" ref="D152:D153" si="58">D153</f>
        <v>0</v>
      </c>
      <c r="E152" s="365">
        <f>F152+G152+H152+I152+J152</f>
        <v>1885</v>
      </c>
      <c r="F152" s="365">
        <f t="shared" ref="F152:J153" si="59">F153</f>
        <v>0</v>
      </c>
      <c r="G152" s="365">
        <f t="shared" si="59"/>
        <v>1</v>
      </c>
      <c r="H152" s="365">
        <f t="shared" si="59"/>
        <v>1884</v>
      </c>
      <c r="I152" s="365">
        <f t="shared" si="59"/>
        <v>0</v>
      </c>
      <c r="J152" s="365">
        <f t="shared" si="59"/>
        <v>0</v>
      </c>
    </row>
    <row r="153" spans="1:10">
      <c r="A153" s="366">
        <v>851</v>
      </c>
      <c r="B153" s="366"/>
      <c r="C153" s="367" t="s">
        <v>83</v>
      </c>
      <c r="D153" s="368">
        <f t="shared" si="58"/>
        <v>0</v>
      </c>
      <c r="E153" s="368">
        <f>E154</f>
        <v>1885</v>
      </c>
      <c r="F153" s="368">
        <f t="shared" si="59"/>
        <v>0</v>
      </c>
      <c r="G153" s="368">
        <f t="shared" si="59"/>
        <v>1</v>
      </c>
      <c r="H153" s="368">
        <f t="shared" si="59"/>
        <v>1884</v>
      </c>
      <c r="I153" s="368">
        <f t="shared" si="59"/>
        <v>0</v>
      </c>
      <c r="J153" s="368">
        <f t="shared" si="59"/>
        <v>0</v>
      </c>
    </row>
    <row r="154" spans="1:10">
      <c r="A154" s="33"/>
      <c r="B154" s="33">
        <v>85133</v>
      </c>
      <c r="C154" s="34" t="s">
        <v>124</v>
      </c>
      <c r="D154" s="35">
        <v>0</v>
      </c>
      <c r="E154" s="35">
        <f>F154+G154+H154+I154+J154</f>
        <v>1885</v>
      </c>
      <c r="F154" s="35"/>
      <c r="G154" s="35">
        <v>1</v>
      </c>
      <c r="H154" s="21">
        <f>1710+74+15+70+13+2</f>
        <v>1884</v>
      </c>
      <c r="I154" s="35"/>
      <c r="J154" s="35"/>
    </row>
    <row r="155" spans="1:10">
      <c r="A155" s="96"/>
      <c r="B155" s="61"/>
      <c r="C155" s="62"/>
      <c r="D155" s="97"/>
      <c r="E155" s="97"/>
      <c r="F155" s="97"/>
      <c r="G155" s="97"/>
      <c r="H155" s="97"/>
      <c r="I155" s="97"/>
      <c r="J155" s="21"/>
    </row>
    <row r="156" spans="1:10">
      <c r="A156" s="363"/>
      <c r="B156" s="363"/>
      <c r="C156" s="364" t="s">
        <v>125</v>
      </c>
      <c r="D156" s="365">
        <f t="shared" ref="D156:D157" si="60">D157</f>
        <v>190</v>
      </c>
      <c r="E156" s="365">
        <f>F156+G156+H156+I156+J156</f>
        <v>12410</v>
      </c>
      <c r="F156" s="365">
        <f t="shared" ref="F156:J157" si="61">F157</f>
        <v>0</v>
      </c>
      <c r="G156" s="365">
        <f t="shared" si="61"/>
        <v>16</v>
      </c>
      <c r="H156" s="365">
        <f t="shared" si="61"/>
        <v>12244</v>
      </c>
      <c r="I156" s="365">
        <f t="shared" si="61"/>
        <v>150</v>
      </c>
      <c r="J156" s="365">
        <f t="shared" si="61"/>
        <v>0</v>
      </c>
    </row>
    <row r="157" spans="1:10">
      <c r="A157" s="366">
        <v>900</v>
      </c>
      <c r="B157" s="366"/>
      <c r="C157" s="367" t="s">
        <v>37</v>
      </c>
      <c r="D157" s="368">
        <f t="shared" si="60"/>
        <v>190</v>
      </c>
      <c r="E157" s="368">
        <f>E158</f>
        <v>12410</v>
      </c>
      <c r="F157" s="368">
        <f t="shared" si="61"/>
        <v>0</v>
      </c>
      <c r="G157" s="368">
        <f t="shared" si="61"/>
        <v>16</v>
      </c>
      <c r="H157" s="368">
        <f t="shared" si="61"/>
        <v>12244</v>
      </c>
      <c r="I157" s="368">
        <f t="shared" si="61"/>
        <v>150</v>
      </c>
      <c r="J157" s="368">
        <f t="shared" si="61"/>
        <v>0</v>
      </c>
    </row>
    <row r="158" spans="1:10">
      <c r="A158" s="33"/>
      <c r="B158" s="33">
        <v>90014</v>
      </c>
      <c r="C158" s="34" t="s">
        <v>126</v>
      </c>
      <c r="D158" s="35">
        <v>190</v>
      </c>
      <c r="E158" s="35">
        <f>F158+G158+H158+I158+J158</f>
        <v>12410</v>
      </c>
      <c r="F158" s="35"/>
      <c r="G158" s="35">
        <v>16</v>
      </c>
      <c r="H158" s="21">
        <f>11064+502+91+480+93+14</f>
        <v>12244</v>
      </c>
      <c r="I158" s="35">
        <v>150</v>
      </c>
      <c r="J158" s="35"/>
    </row>
    <row r="159" spans="1:10">
      <c r="A159" s="61"/>
      <c r="B159" s="61"/>
      <c r="C159" s="62"/>
      <c r="D159" s="21"/>
      <c r="E159" s="21"/>
      <c r="F159" s="21"/>
      <c r="G159" s="21"/>
      <c r="H159" s="21"/>
      <c r="I159" s="21"/>
      <c r="J159" s="21"/>
    </row>
    <row r="160" spans="1:10">
      <c r="A160" s="363"/>
      <c r="B160" s="363"/>
      <c r="C160" s="364" t="s">
        <v>127</v>
      </c>
      <c r="D160" s="365">
        <f>D161</f>
        <v>0</v>
      </c>
      <c r="E160" s="365">
        <f>F160+G160+H160+I160+J160</f>
        <v>7107</v>
      </c>
      <c r="F160" s="365">
        <f t="shared" ref="F160:J160" si="62">F161</f>
        <v>685</v>
      </c>
      <c r="G160" s="365">
        <f t="shared" si="62"/>
        <v>15</v>
      </c>
      <c r="H160" s="365">
        <f t="shared" si="62"/>
        <v>6293</v>
      </c>
      <c r="I160" s="365">
        <f t="shared" si="62"/>
        <v>114</v>
      </c>
      <c r="J160" s="365">
        <f t="shared" si="62"/>
        <v>0</v>
      </c>
    </row>
    <row r="161" spans="1:10">
      <c r="A161" s="366">
        <v>921</v>
      </c>
      <c r="B161" s="366"/>
      <c r="C161" s="367" t="s">
        <v>128</v>
      </c>
      <c r="D161" s="368"/>
      <c r="E161" s="368">
        <f t="shared" ref="E161:J161" si="63">SUM(E162:E163)</f>
        <v>7107</v>
      </c>
      <c r="F161" s="368">
        <f t="shared" si="63"/>
        <v>685</v>
      </c>
      <c r="G161" s="368">
        <f t="shared" si="63"/>
        <v>15</v>
      </c>
      <c r="H161" s="368">
        <f t="shared" si="63"/>
        <v>6293</v>
      </c>
      <c r="I161" s="368">
        <f t="shared" si="63"/>
        <v>114</v>
      </c>
      <c r="J161" s="368">
        <f t="shared" si="63"/>
        <v>0</v>
      </c>
    </row>
    <row r="162" spans="1:10">
      <c r="A162" s="33"/>
      <c r="B162" s="33">
        <v>92120</v>
      </c>
      <c r="C162" s="86" t="s">
        <v>129</v>
      </c>
      <c r="D162" s="35"/>
      <c r="E162" s="35">
        <f t="shared" ref="E162:E163" si="64">F162+G162+H162+I162+J162</f>
        <v>989</v>
      </c>
      <c r="F162" s="35">
        <v>685</v>
      </c>
      <c r="G162" s="35"/>
      <c r="H162" s="21">
        <v>304</v>
      </c>
      <c r="I162" s="35"/>
      <c r="J162" s="35"/>
    </row>
    <row r="163" spans="1:10">
      <c r="A163" s="33"/>
      <c r="B163" s="33">
        <v>92121</v>
      </c>
      <c r="C163" s="34" t="s">
        <v>130</v>
      </c>
      <c r="D163" s="35"/>
      <c r="E163" s="35">
        <f t="shared" si="64"/>
        <v>6118</v>
      </c>
      <c r="F163" s="35"/>
      <c r="G163" s="35">
        <v>15</v>
      </c>
      <c r="H163" s="21">
        <f>5442+233+48+216+43+7</f>
        <v>5989</v>
      </c>
      <c r="I163" s="35">
        <v>114</v>
      </c>
      <c r="J163" s="35"/>
    </row>
    <row r="164" spans="1:10">
      <c r="A164" s="61"/>
      <c r="B164" s="61"/>
      <c r="C164" s="62"/>
      <c r="D164" s="21"/>
      <c r="E164" s="21"/>
      <c r="F164" s="21"/>
      <c r="G164" s="21"/>
      <c r="H164" s="21"/>
      <c r="I164" s="21"/>
      <c r="J164" s="21"/>
    </row>
    <row r="165" spans="1:10">
      <c r="A165" s="363"/>
      <c r="B165" s="363"/>
      <c r="C165" s="364" t="s">
        <v>131</v>
      </c>
      <c r="D165" s="365">
        <f>D166+D170+D175+D182+D187+D194</f>
        <v>13368</v>
      </c>
      <c r="E165" s="365">
        <f t="shared" ref="E165:G165" si="65">E166+E170+E175+E182+E187+E194+E191</f>
        <v>107727</v>
      </c>
      <c r="F165" s="365">
        <f t="shared" si="65"/>
        <v>0</v>
      </c>
      <c r="G165" s="365">
        <f t="shared" si="65"/>
        <v>79</v>
      </c>
      <c r="H165" s="365">
        <f>H166+H170+H175+H182+H187+H194+H191</f>
        <v>103349</v>
      </c>
      <c r="I165" s="365">
        <f>I166+I170+I175+I182+I187+I194+I191</f>
        <v>1594</v>
      </c>
      <c r="J165" s="365">
        <f>J166+J170+J175+J182+J187+J194+J191</f>
        <v>2705</v>
      </c>
    </row>
    <row r="166" spans="1:10">
      <c r="A166" s="366" t="s">
        <v>18</v>
      </c>
      <c r="B166" s="366"/>
      <c r="C166" s="367" t="s">
        <v>19</v>
      </c>
      <c r="D166" s="368">
        <f>D167+D168</f>
        <v>13</v>
      </c>
      <c r="E166" s="368">
        <f t="shared" ref="E166:J166" si="66">E167+E168</f>
        <v>1457</v>
      </c>
      <c r="F166" s="368">
        <f t="shared" si="66"/>
        <v>0</v>
      </c>
      <c r="G166" s="368">
        <f t="shared" si="66"/>
        <v>15</v>
      </c>
      <c r="H166" s="368">
        <f t="shared" si="66"/>
        <v>1442</v>
      </c>
      <c r="I166" s="368">
        <f t="shared" si="66"/>
        <v>0</v>
      </c>
      <c r="J166" s="368">
        <f t="shared" si="66"/>
        <v>0</v>
      </c>
    </row>
    <row r="167" spans="1:10">
      <c r="A167" s="366"/>
      <c r="B167" s="403" t="s">
        <v>50</v>
      </c>
      <c r="C167" s="367" t="s">
        <v>51</v>
      </c>
      <c r="D167" s="368">
        <v>3</v>
      </c>
      <c r="E167" s="368">
        <f>F167+G167+H167+I167+J167</f>
        <v>0</v>
      </c>
      <c r="F167" s="368"/>
      <c r="G167" s="368"/>
      <c r="H167" s="368"/>
      <c r="I167" s="368"/>
      <c r="J167" s="368"/>
    </row>
    <row r="168" spans="1:10">
      <c r="A168" s="61"/>
      <c r="B168" s="61" t="s">
        <v>24</v>
      </c>
      <c r="C168" s="62" t="s">
        <v>25</v>
      </c>
      <c r="D168" s="21">
        <v>10</v>
      </c>
      <c r="E168" s="380">
        <f>F168+G168+H168+I168+J168</f>
        <v>1457</v>
      </c>
      <c r="F168" s="21"/>
      <c r="G168" s="21">
        <v>15</v>
      </c>
      <c r="H168" s="21">
        <f>1307+57+65+11+2</f>
        <v>1442</v>
      </c>
      <c r="I168" s="21"/>
      <c r="J168" s="21"/>
    </row>
    <row r="169" spans="1:10">
      <c r="A169" s="390"/>
      <c r="B169" s="390"/>
      <c r="C169" s="392"/>
      <c r="D169" s="393"/>
      <c r="E169" s="393"/>
      <c r="F169" s="393"/>
      <c r="G169" s="393"/>
      <c r="H169" s="393"/>
      <c r="I169" s="393"/>
      <c r="J169" s="393"/>
    </row>
    <row r="170" spans="1:10">
      <c r="A170" s="366">
        <v>710</v>
      </c>
      <c r="B170" s="366"/>
      <c r="C170" s="367" t="s">
        <v>33</v>
      </c>
      <c r="D170" s="368">
        <f>D172+D171+D173</f>
        <v>1032</v>
      </c>
      <c r="E170" s="368">
        <f t="shared" ref="E170:J170" si="67">E172+E171</f>
        <v>0</v>
      </c>
      <c r="F170" s="368">
        <f t="shared" si="67"/>
        <v>0</v>
      </c>
      <c r="G170" s="368">
        <f t="shared" si="67"/>
        <v>0</v>
      </c>
      <c r="H170" s="368">
        <f t="shared" si="67"/>
        <v>0</v>
      </c>
      <c r="I170" s="368">
        <f t="shared" si="67"/>
        <v>0</v>
      </c>
      <c r="J170" s="368">
        <f t="shared" si="67"/>
        <v>0</v>
      </c>
    </row>
    <row r="171" spans="1:10">
      <c r="A171" s="366"/>
      <c r="B171" s="366">
        <v>71012</v>
      </c>
      <c r="C171" s="34" t="s">
        <v>61</v>
      </c>
      <c r="D171" s="368">
        <v>1</v>
      </c>
      <c r="E171" s="368"/>
      <c r="F171" s="368"/>
      <c r="G171" s="368"/>
      <c r="H171" s="368"/>
      <c r="I171" s="368"/>
      <c r="J171" s="368"/>
    </row>
    <row r="172" spans="1:10">
      <c r="A172" s="366"/>
      <c r="B172" s="366">
        <v>71015</v>
      </c>
      <c r="C172" s="367" t="s">
        <v>74</v>
      </c>
      <c r="D172" s="21">
        <v>1020</v>
      </c>
      <c r="E172" s="21"/>
      <c r="F172" s="21"/>
      <c r="G172" s="21"/>
      <c r="H172" s="21"/>
      <c r="I172" s="21"/>
      <c r="J172" s="21"/>
    </row>
    <row r="173" spans="1:10">
      <c r="A173" s="366"/>
      <c r="B173" s="366">
        <v>71095</v>
      </c>
      <c r="C173" s="367" t="s">
        <v>25</v>
      </c>
      <c r="D173" s="21">
        <v>11</v>
      </c>
      <c r="E173" s="21"/>
      <c r="F173" s="21"/>
      <c r="G173" s="21"/>
      <c r="H173" s="21"/>
      <c r="I173" s="21"/>
      <c r="J173" s="21"/>
    </row>
    <row r="174" spans="1:10">
      <c r="A174" s="390"/>
      <c r="B174" s="390"/>
      <c r="C174" s="392"/>
      <c r="D174" s="393"/>
      <c r="E174" s="393"/>
      <c r="F174" s="393"/>
      <c r="G174" s="393"/>
      <c r="H174" s="393"/>
      <c r="I174" s="393"/>
      <c r="J174" s="393"/>
    </row>
    <row r="175" spans="1:10">
      <c r="A175" s="366">
        <v>750</v>
      </c>
      <c r="B175" s="366"/>
      <c r="C175" s="367" t="s">
        <v>76</v>
      </c>
      <c r="D175" s="368">
        <f t="shared" ref="D175:J175" si="68">D176+D177++D178+D179+D180</f>
        <v>11994</v>
      </c>
      <c r="E175" s="368">
        <f t="shared" si="68"/>
        <v>88280</v>
      </c>
      <c r="F175" s="368">
        <f t="shared" si="68"/>
        <v>0</v>
      </c>
      <c r="G175" s="368">
        <f t="shared" si="68"/>
        <v>64</v>
      </c>
      <c r="H175" s="368">
        <f t="shared" si="68"/>
        <v>84019</v>
      </c>
      <c r="I175" s="368">
        <f t="shared" si="68"/>
        <v>1517</v>
      </c>
      <c r="J175" s="368">
        <f t="shared" si="68"/>
        <v>2680</v>
      </c>
    </row>
    <row r="176" spans="1:10">
      <c r="A176" s="404"/>
      <c r="B176" s="244">
        <v>75011</v>
      </c>
      <c r="C176" s="242" t="s">
        <v>132</v>
      </c>
      <c r="D176" s="405">
        <v>11951</v>
      </c>
      <c r="E176" s="246">
        <f>SUM(F176:J176)</f>
        <v>78708</v>
      </c>
      <c r="F176" s="406"/>
      <c r="G176" s="246">
        <f>61</f>
        <v>61</v>
      </c>
      <c r="H176" s="247">
        <f>67388+3024+535+2867+553+83</f>
        <v>74450</v>
      </c>
      <c r="I176" s="246">
        <v>1517</v>
      </c>
      <c r="J176" s="246">
        <f>2436+244</f>
        <v>2680</v>
      </c>
    </row>
    <row r="177" spans="1:10">
      <c r="A177" s="33"/>
      <c r="B177" s="33">
        <v>75046</v>
      </c>
      <c r="C177" s="34" t="s">
        <v>133</v>
      </c>
      <c r="D177" s="35">
        <v>25</v>
      </c>
      <c r="E177" s="35">
        <f>SUM(F177:J177)</f>
        <v>30</v>
      </c>
      <c r="F177" s="35"/>
      <c r="G177" s="35">
        <v>2</v>
      </c>
      <c r="H177" s="21">
        <v>28</v>
      </c>
      <c r="I177" s="35"/>
      <c r="J177" s="35"/>
    </row>
    <row r="178" spans="1:10">
      <c r="A178" s="33"/>
      <c r="B178" s="33">
        <v>75081</v>
      </c>
      <c r="C178" s="34" t="s">
        <v>78</v>
      </c>
      <c r="D178" s="35"/>
      <c r="E178" s="380">
        <f>G178+H178+I178</f>
        <v>9542</v>
      </c>
      <c r="F178" s="35"/>
      <c r="G178" s="35">
        <v>1</v>
      </c>
      <c r="H178" s="382">
        <f>8577+410+440+27+76+11</f>
        <v>9541</v>
      </c>
      <c r="I178" s="35">
        <v>0</v>
      </c>
      <c r="J178" s="35"/>
    </row>
    <row r="179" spans="1:10">
      <c r="A179" s="33"/>
      <c r="B179" s="33">
        <v>75087</v>
      </c>
      <c r="C179" s="34" t="s">
        <v>134</v>
      </c>
      <c r="D179" s="35">
        <v>18</v>
      </c>
      <c r="E179" s="35">
        <f t="shared" ref="E179:E180" si="69">G179+H179</f>
        <v>0</v>
      </c>
      <c r="F179" s="35"/>
      <c r="G179" s="35"/>
      <c r="H179" s="21"/>
      <c r="I179" s="35"/>
      <c r="J179" s="35"/>
    </row>
    <row r="180" spans="1:10">
      <c r="A180" s="33"/>
      <c r="B180" s="33">
        <v>75095</v>
      </c>
      <c r="C180" s="62" t="s">
        <v>25</v>
      </c>
      <c r="D180" s="35"/>
      <c r="E180" s="35">
        <f t="shared" si="69"/>
        <v>0</v>
      </c>
      <c r="F180" s="35"/>
      <c r="G180" s="35"/>
      <c r="H180" s="21"/>
      <c r="I180" s="35"/>
      <c r="J180" s="35"/>
    </row>
    <row r="181" spans="1:10">
      <c r="A181" s="33"/>
      <c r="B181" s="33"/>
      <c r="C181" s="34"/>
      <c r="D181" s="35"/>
      <c r="E181" s="35"/>
      <c r="F181" s="35"/>
      <c r="G181" s="35"/>
      <c r="H181" s="21"/>
      <c r="I181" s="35"/>
      <c r="J181" s="35"/>
    </row>
    <row r="182" spans="1:10">
      <c r="A182" s="384">
        <v>851</v>
      </c>
      <c r="B182" s="384"/>
      <c r="C182" s="373" t="s">
        <v>83</v>
      </c>
      <c r="D182" s="369">
        <f>D185+D183+D184</f>
        <v>293</v>
      </c>
      <c r="E182" s="369">
        <f>E185+E183+E184</f>
        <v>12116</v>
      </c>
      <c r="F182" s="369">
        <f t="shared" ref="F182:J182" si="70">F185+F183</f>
        <v>0</v>
      </c>
      <c r="G182" s="369">
        <f t="shared" si="70"/>
        <v>0</v>
      </c>
      <c r="H182" s="369">
        <f t="shared" si="70"/>
        <v>12039</v>
      </c>
      <c r="I182" s="369">
        <f t="shared" si="70"/>
        <v>77</v>
      </c>
      <c r="J182" s="369">
        <f t="shared" si="70"/>
        <v>0</v>
      </c>
    </row>
    <row r="183" spans="1:10">
      <c r="A183" s="384"/>
      <c r="B183" s="384">
        <v>85146</v>
      </c>
      <c r="C183" s="373" t="s">
        <v>209</v>
      </c>
      <c r="D183" s="369"/>
      <c r="E183" s="369">
        <f>H183+I183</f>
        <v>12116</v>
      </c>
      <c r="F183" s="35"/>
      <c r="G183" s="35"/>
      <c r="H183" s="21">
        <f>10852+601+469+25+80+12</f>
        <v>12039</v>
      </c>
      <c r="I183" s="35">
        <v>77</v>
      </c>
      <c r="J183" s="35"/>
    </row>
    <row r="184" spans="1:10">
      <c r="A184" s="384"/>
      <c r="B184" s="33">
        <v>85157</v>
      </c>
      <c r="C184" s="34" t="s">
        <v>208</v>
      </c>
      <c r="D184" s="369">
        <v>20</v>
      </c>
      <c r="E184" s="369"/>
      <c r="F184" s="35"/>
      <c r="G184" s="35"/>
      <c r="H184" s="21"/>
      <c r="I184" s="35"/>
      <c r="J184" s="35"/>
    </row>
    <row r="185" spans="1:10">
      <c r="A185" s="366"/>
      <c r="B185" s="366">
        <v>85195</v>
      </c>
      <c r="C185" s="62" t="s">
        <v>25</v>
      </c>
      <c r="D185" s="21">
        <v>273</v>
      </c>
      <c r="E185" s="369">
        <f t="shared" ref="E185" si="71">H185</f>
        <v>0</v>
      </c>
      <c r="F185" s="21"/>
      <c r="G185" s="21"/>
      <c r="H185" s="21"/>
      <c r="I185" s="21"/>
      <c r="J185" s="21"/>
    </row>
    <row r="186" spans="1:10">
      <c r="A186" s="366"/>
      <c r="B186" s="366"/>
      <c r="C186" s="62"/>
      <c r="D186" s="21"/>
      <c r="E186" s="407"/>
      <c r="F186" s="21"/>
      <c r="G186" s="21"/>
      <c r="H186" s="21"/>
      <c r="I186" s="21"/>
      <c r="J186" s="21"/>
    </row>
    <row r="187" spans="1:10">
      <c r="A187" s="33">
        <v>852</v>
      </c>
      <c r="B187" s="33"/>
      <c r="C187" s="373" t="s">
        <v>98</v>
      </c>
      <c r="D187" s="21">
        <f>D188+D189</f>
        <v>35</v>
      </c>
      <c r="E187" s="21">
        <f t="shared" ref="E187:J187" si="72">E188+E189</f>
        <v>0</v>
      </c>
      <c r="F187" s="21">
        <f t="shared" si="72"/>
        <v>0</v>
      </c>
      <c r="G187" s="21">
        <f t="shared" si="72"/>
        <v>0</v>
      </c>
      <c r="H187" s="21">
        <f t="shared" si="72"/>
        <v>0</v>
      </c>
      <c r="I187" s="21">
        <f t="shared" si="72"/>
        <v>0</v>
      </c>
      <c r="J187" s="21">
        <f t="shared" si="72"/>
        <v>0</v>
      </c>
    </row>
    <row r="188" spans="1:10">
      <c r="A188" s="33"/>
      <c r="B188" s="33">
        <v>85202</v>
      </c>
      <c r="C188" s="34" t="s">
        <v>99</v>
      </c>
      <c r="D188" s="21">
        <v>5</v>
      </c>
      <c r="E188" s="62"/>
      <c r="F188" s="21"/>
      <c r="G188" s="21"/>
      <c r="H188" s="21"/>
      <c r="I188" s="21"/>
      <c r="J188" s="21"/>
    </row>
    <row r="189" spans="1:10">
      <c r="A189" s="33"/>
      <c r="B189" s="33">
        <v>85295</v>
      </c>
      <c r="C189" s="86" t="s">
        <v>25</v>
      </c>
      <c r="D189" s="21">
        <v>30</v>
      </c>
      <c r="E189" s="62"/>
      <c r="F189" s="21"/>
      <c r="G189" s="21"/>
      <c r="H189" s="21"/>
      <c r="I189" s="21"/>
      <c r="J189" s="21"/>
    </row>
    <row r="190" spans="1:10">
      <c r="A190" s="33"/>
      <c r="B190" s="33"/>
      <c r="C190" s="34"/>
      <c r="D190" s="21"/>
      <c r="E190" s="62"/>
      <c r="F190" s="21"/>
      <c r="G190" s="21"/>
      <c r="H190" s="21"/>
      <c r="I190" s="21"/>
      <c r="J190" s="21"/>
    </row>
    <row r="191" spans="1:10" ht="25.5">
      <c r="A191" s="384">
        <v>853</v>
      </c>
      <c r="B191" s="384"/>
      <c r="C191" s="373" t="s">
        <v>118</v>
      </c>
      <c r="D191" s="369">
        <f>D192</f>
        <v>0</v>
      </c>
      <c r="E191" s="369">
        <f t="shared" ref="E191:J191" si="73">E192</f>
        <v>1845</v>
      </c>
      <c r="F191" s="369">
        <f t="shared" si="73"/>
        <v>0</v>
      </c>
      <c r="G191" s="369">
        <f t="shared" si="73"/>
        <v>0</v>
      </c>
      <c r="H191" s="368">
        <f t="shared" si="73"/>
        <v>1845</v>
      </c>
      <c r="I191" s="369">
        <f t="shared" si="73"/>
        <v>0</v>
      </c>
      <c r="J191" s="369">
        <f t="shared" si="73"/>
        <v>0</v>
      </c>
    </row>
    <row r="192" spans="1:10">
      <c r="A192" s="33"/>
      <c r="B192" s="33">
        <v>85321</v>
      </c>
      <c r="C192" s="34" t="s">
        <v>119</v>
      </c>
      <c r="D192" s="35"/>
      <c r="E192" s="380">
        <f>SUM(F192:H192)</f>
        <v>1845</v>
      </c>
      <c r="F192" s="35"/>
      <c r="G192" s="35"/>
      <c r="H192" s="382">
        <f>821+727+125+18+39+26+71+15+3</f>
        <v>1845</v>
      </c>
      <c r="I192" s="35"/>
      <c r="J192" s="35"/>
    </row>
    <row r="193" spans="1:10">
      <c r="A193" s="33"/>
      <c r="B193" s="33"/>
      <c r="C193" s="34"/>
      <c r="D193" s="21"/>
      <c r="E193" s="62"/>
      <c r="F193" s="21"/>
      <c r="G193" s="21"/>
      <c r="H193" s="21"/>
      <c r="I193" s="21"/>
      <c r="J193" s="21"/>
    </row>
    <row r="194" spans="1:10">
      <c r="A194" s="33">
        <v>855</v>
      </c>
      <c r="B194" s="33"/>
      <c r="C194" s="373" t="s">
        <v>110</v>
      </c>
      <c r="D194" s="35">
        <f>D195</f>
        <v>1</v>
      </c>
      <c r="E194" s="35">
        <f>E195+E196</f>
        <v>4029</v>
      </c>
      <c r="F194" s="35">
        <f t="shared" ref="F194:J194" si="74">F195+F196</f>
        <v>0</v>
      </c>
      <c r="G194" s="35">
        <f t="shared" si="74"/>
        <v>0</v>
      </c>
      <c r="H194" s="21">
        <f t="shared" si="74"/>
        <v>4004</v>
      </c>
      <c r="I194" s="35">
        <f t="shared" si="74"/>
        <v>0</v>
      </c>
      <c r="J194" s="21">
        <f t="shared" si="74"/>
        <v>25</v>
      </c>
    </row>
    <row r="195" spans="1:10" ht="38.25">
      <c r="A195" s="33"/>
      <c r="B195" s="33">
        <v>85515</v>
      </c>
      <c r="C195" s="34" t="s">
        <v>136</v>
      </c>
      <c r="D195" s="35">
        <v>1</v>
      </c>
      <c r="E195" s="35">
        <f t="shared" ref="E195:E196" si="75">SUM(F195:J195)</f>
        <v>3938</v>
      </c>
      <c r="F195" s="35"/>
      <c r="G195" s="35"/>
      <c r="H195" s="21">
        <f>3540+168+35+158+32+5</f>
        <v>3938</v>
      </c>
      <c r="I195" s="35"/>
      <c r="J195" s="21"/>
    </row>
    <row r="196" spans="1:10">
      <c r="A196" s="33"/>
      <c r="B196" s="33">
        <v>85516</v>
      </c>
      <c r="C196" s="34" t="s">
        <v>232</v>
      </c>
      <c r="D196" s="35"/>
      <c r="E196" s="35">
        <f t="shared" si="75"/>
        <v>91</v>
      </c>
      <c r="F196" s="35"/>
      <c r="G196" s="35"/>
      <c r="H196" s="21">
        <f>59+2+4+1</f>
        <v>66</v>
      </c>
      <c r="I196" s="35"/>
      <c r="J196" s="21">
        <v>25</v>
      </c>
    </row>
    <row r="197" spans="1:10">
      <c r="A197" s="33"/>
      <c r="B197" s="33"/>
      <c r="C197" s="34"/>
      <c r="D197" s="21"/>
      <c r="E197" s="62"/>
      <c r="F197" s="21"/>
      <c r="G197" s="21"/>
      <c r="H197" s="21"/>
      <c r="I197" s="21"/>
      <c r="J197" s="21"/>
    </row>
    <row r="198" spans="1:10">
      <c r="A198" s="363"/>
      <c r="B198" s="363"/>
      <c r="C198" s="364" t="s">
        <v>137</v>
      </c>
      <c r="D198" s="365">
        <f>D203+D207+D210+D216+D213</f>
        <v>1410</v>
      </c>
      <c r="E198" s="365">
        <f>E200+E203+E207+E210+E213+E216</f>
        <v>43186</v>
      </c>
      <c r="F198" s="365">
        <f t="shared" ref="F198:J198" si="76">F200+F203+F207+F210+F213+F216</f>
        <v>33565</v>
      </c>
      <c r="G198" s="365">
        <f t="shared" si="76"/>
        <v>360</v>
      </c>
      <c r="H198" s="365">
        <f t="shared" si="76"/>
        <v>9261</v>
      </c>
      <c r="I198" s="365">
        <f t="shared" si="76"/>
        <v>0</v>
      </c>
      <c r="J198" s="365">
        <f t="shared" si="76"/>
        <v>0</v>
      </c>
    </row>
    <row r="199" spans="1:10">
      <c r="A199" s="390"/>
      <c r="B199" s="390"/>
      <c r="C199" s="392"/>
      <c r="D199" s="393"/>
      <c r="E199" s="393"/>
      <c r="F199" s="393"/>
      <c r="G199" s="393"/>
      <c r="H199" s="393"/>
      <c r="I199" s="393"/>
      <c r="J199" s="393"/>
    </row>
    <row r="200" spans="1:10">
      <c r="A200" s="33">
        <v>630</v>
      </c>
      <c r="B200" s="33"/>
      <c r="C200" s="373" t="s">
        <v>138</v>
      </c>
      <c r="D200" s="35"/>
      <c r="E200" s="35">
        <f t="shared" ref="E200:J200" si="77">E201</f>
        <v>106</v>
      </c>
      <c r="F200" s="35">
        <f t="shared" si="77"/>
        <v>106</v>
      </c>
      <c r="G200" s="35">
        <f t="shared" si="77"/>
        <v>0</v>
      </c>
      <c r="H200" s="21">
        <f t="shared" si="77"/>
        <v>0</v>
      </c>
      <c r="I200" s="35">
        <f t="shared" si="77"/>
        <v>0</v>
      </c>
      <c r="J200" s="35">
        <f t="shared" si="77"/>
        <v>0</v>
      </c>
    </row>
    <row r="201" spans="1:10">
      <c r="A201" s="33"/>
      <c r="B201" s="33">
        <v>63095</v>
      </c>
      <c r="C201" s="34" t="s">
        <v>25</v>
      </c>
      <c r="D201" s="35"/>
      <c r="E201" s="35">
        <f>SUM(F201:J201)</f>
        <v>106</v>
      </c>
      <c r="F201" s="35">
        <f>96+4+6</f>
        <v>106</v>
      </c>
      <c r="G201" s="35"/>
      <c r="H201" s="21"/>
      <c r="I201" s="35"/>
      <c r="J201" s="35"/>
    </row>
    <row r="202" spans="1:10">
      <c r="A202" s="390"/>
      <c r="B202" s="390"/>
      <c r="C202" s="392"/>
      <c r="D202" s="393"/>
      <c r="E202" s="393"/>
      <c r="F202" s="393"/>
      <c r="G202" s="393"/>
      <c r="H202" s="393"/>
      <c r="I202" s="393"/>
      <c r="J202" s="393"/>
    </row>
    <row r="203" spans="1:10">
      <c r="A203" s="366">
        <v>750</v>
      </c>
      <c r="B203" s="366"/>
      <c r="C203" s="367" t="s">
        <v>76</v>
      </c>
      <c r="D203" s="21"/>
      <c r="E203" s="21">
        <f t="shared" ref="E203:J203" si="78">E205+E204</f>
        <v>33459</v>
      </c>
      <c r="F203" s="21">
        <f t="shared" si="78"/>
        <v>33459</v>
      </c>
      <c r="G203" s="21">
        <f t="shared" si="78"/>
        <v>0</v>
      </c>
      <c r="H203" s="21">
        <f t="shared" si="78"/>
        <v>0</v>
      </c>
      <c r="I203" s="21">
        <f t="shared" si="78"/>
        <v>0</v>
      </c>
      <c r="J203" s="21">
        <f t="shared" si="78"/>
        <v>0</v>
      </c>
    </row>
    <row r="204" spans="1:10">
      <c r="A204" s="384"/>
      <c r="B204" s="384">
        <v>75011</v>
      </c>
      <c r="C204" s="373" t="s">
        <v>132</v>
      </c>
      <c r="D204" s="35"/>
      <c r="E204" s="35">
        <f t="shared" ref="E204:E205" si="79">SUM(F204:J204)</f>
        <v>33246</v>
      </c>
      <c r="F204" s="35">
        <f>29919+1413+1769+88+57</f>
        <v>33246</v>
      </c>
      <c r="G204" s="35"/>
      <c r="H204" s="21"/>
      <c r="I204" s="35"/>
      <c r="J204" s="35"/>
    </row>
    <row r="205" spans="1:10" ht="25.5">
      <c r="A205" s="384"/>
      <c r="B205" s="384">
        <v>75084</v>
      </c>
      <c r="C205" s="373" t="s">
        <v>139</v>
      </c>
      <c r="D205" s="35"/>
      <c r="E205" s="35">
        <f t="shared" si="79"/>
        <v>213</v>
      </c>
      <c r="F205" s="35">
        <f>209+2+2</f>
        <v>213</v>
      </c>
      <c r="G205" s="35"/>
      <c r="H205" s="21"/>
      <c r="I205" s="35"/>
      <c r="J205" s="35"/>
    </row>
    <row r="206" spans="1:10">
      <c r="A206" s="384"/>
      <c r="B206" s="384"/>
      <c r="C206" s="373"/>
      <c r="D206" s="35"/>
      <c r="E206" s="35"/>
      <c r="F206" s="35"/>
      <c r="G206" s="35"/>
      <c r="H206" s="21"/>
      <c r="I206" s="35"/>
      <c r="J206" s="35"/>
    </row>
    <row r="207" spans="1:10">
      <c r="A207" s="33">
        <v>758</v>
      </c>
      <c r="B207" s="33"/>
      <c r="C207" s="373" t="s">
        <v>95</v>
      </c>
      <c r="D207" s="369"/>
      <c r="E207" s="369">
        <f>E208</f>
        <v>9261</v>
      </c>
      <c r="F207" s="369">
        <f t="shared" ref="F207:J207" si="80">F208</f>
        <v>0</v>
      </c>
      <c r="G207" s="369">
        <f t="shared" si="80"/>
        <v>0</v>
      </c>
      <c r="H207" s="368">
        <f t="shared" si="80"/>
        <v>9261</v>
      </c>
      <c r="I207" s="369">
        <f t="shared" si="80"/>
        <v>0</v>
      </c>
      <c r="J207" s="369">
        <f t="shared" si="80"/>
        <v>0</v>
      </c>
    </row>
    <row r="208" spans="1:10">
      <c r="A208" s="388"/>
      <c r="B208" s="384">
        <v>75818</v>
      </c>
      <c r="C208" s="373" t="s">
        <v>142</v>
      </c>
      <c r="D208" s="389"/>
      <c r="E208" s="35">
        <f>SUM(F208:J208)</f>
        <v>9261</v>
      </c>
      <c r="F208" s="369"/>
      <c r="G208" s="389"/>
      <c r="H208" s="368">
        <f>5075+4042+144</f>
        <v>9261</v>
      </c>
      <c r="I208" s="389"/>
      <c r="J208" s="389"/>
    </row>
    <row r="209" spans="1:10">
      <c r="A209" s="384"/>
      <c r="B209" s="384"/>
      <c r="C209" s="373"/>
      <c r="D209" s="35"/>
      <c r="E209" s="35"/>
      <c r="F209" s="35"/>
      <c r="G209" s="35"/>
      <c r="H209" s="21"/>
      <c r="I209" s="35"/>
      <c r="J209" s="35"/>
    </row>
    <row r="210" spans="1:10">
      <c r="A210" s="384">
        <v>851</v>
      </c>
      <c r="B210" s="384"/>
      <c r="C210" s="373" t="s">
        <v>83</v>
      </c>
      <c r="D210" s="35"/>
      <c r="E210" s="35">
        <f>E211</f>
        <v>350</v>
      </c>
      <c r="F210" s="35">
        <f t="shared" ref="F210:J210" si="81">F211</f>
        <v>0</v>
      </c>
      <c r="G210" s="35">
        <f t="shared" si="81"/>
        <v>350</v>
      </c>
      <c r="H210" s="21">
        <f t="shared" si="81"/>
        <v>0</v>
      </c>
      <c r="I210" s="35">
        <f t="shared" si="81"/>
        <v>0</v>
      </c>
      <c r="J210" s="35">
        <f t="shared" si="81"/>
        <v>0</v>
      </c>
    </row>
    <row r="211" spans="1:10">
      <c r="A211" s="384"/>
      <c r="B211" s="384">
        <v>85195</v>
      </c>
      <c r="C211" s="373" t="s">
        <v>143</v>
      </c>
      <c r="D211" s="35"/>
      <c r="E211" s="120">
        <f>SUM(F211:J211)</f>
        <v>350</v>
      </c>
      <c r="F211" s="35"/>
      <c r="G211" s="35">
        <v>350</v>
      </c>
      <c r="H211" s="21"/>
      <c r="I211" s="35"/>
      <c r="J211" s="35"/>
    </row>
    <row r="212" spans="1:10">
      <c r="A212" s="384"/>
      <c r="B212" s="384"/>
      <c r="C212" s="373"/>
      <c r="D212" s="35"/>
      <c r="E212" s="35"/>
      <c r="F212" s="35"/>
      <c r="G212" s="35"/>
      <c r="H212" s="21"/>
      <c r="I212" s="35"/>
      <c r="J212" s="35"/>
    </row>
    <row r="213" spans="1:10" ht="25.5">
      <c r="A213" s="366">
        <v>853</v>
      </c>
      <c r="B213" s="366"/>
      <c r="C213" s="408" t="s">
        <v>118</v>
      </c>
      <c r="D213" s="21">
        <f t="shared" ref="D213:J213" si="82">D214</f>
        <v>1410</v>
      </c>
      <c r="E213" s="21">
        <f t="shared" si="82"/>
        <v>0</v>
      </c>
      <c r="F213" s="21">
        <f t="shared" si="82"/>
        <v>0</v>
      </c>
      <c r="G213" s="21">
        <f t="shared" si="82"/>
        <v>0</v>
      </c>
      <c r="H213" s="21">
        <f t="shared" si="82"/>
        <v>0</v>
      </c>
      <c r="I213" s="21">
        <f t="shared" si="82"/>
        <v>0</v>
      </c>
      <c r="J213" s="21">
        <f t="shared" si="82"/>
        <v>0</v>
      </c>
    </row>
    <row r="214" spans="1:10">
      <c r="A214" s="96"/>
      <c r="B214" s="61">
        <v>85333</v>
      </c>
      <c r="C214" s="62" t="s">
        <v>144</v>
      </c>
      <c r="D214" s="21">
        <v>1410</v>
      </c>
      <c r="E214" s="407">
        <f>SUM(F214:J214)</f>
        <v>0</v>
      </c>
      <c r="F214" s="97"/>
      <c r="G214" s="97"/>
      <c r="H214" s="97"/>
      <c r="I214" s="97"/>
      <c r="J214" s="21"/>
    </row>
    <row r="215" spans="1:10">
      <c r="A215" s="384"/>
      <c r="B215" s="384"/>
      <c r="C215" s="373"/>
      <c r="D215" s="35"/>
      <c r="E215" s="35"/>
      <c r="F215" s="35"/>
      <c r="G215" s="35"/>
      <c r="H215" s="21"/>
      <c r="I215" s="35"/>
      <c r="J215" s="35"/>
    </row>
    <row r="216" spans="1:10" ht="25.5">
      <c r="A216" s="366">
        <v>925</v>
      </c>
      <c r="B216" s="366"/>
      <c r="C216" s="408" t="s">
        <v>39</v>
      </c>
      <c r="D216" s="21"/>
      <c r="E216" s="21">
        <f>E217</f>
        <v>10</v>
      </c>
      <c r="F216" s="21">
        <f t="shared" ref="F216:J216" si="83">F217</f>
        <v>0</v>
      </c>
      <c r="G216" s="21">
        <f t="shared" si="83"/>
        <v>10</v>
      </c>
      <c r="H216" s="21">
        <f t="shared" si="83"/>
        <v>0</v>
      </c>
      <c r="I216" s="21">
        <f t="shared" si="83"/>
        <v>0</v>
      </c>
      <c r="J216" s="21">
        <f t="shared" si="83"/>
        <v>0</v>
      </c>
    </row>
    <row r="217" spans="1:10">
      <c r="A217" s="96"/>
      <c r="B217" s="61">
        <v>92595</v>
      </c>
      <c r="C217" s="62" t="s">
        <v>25</v>
      </c>
      <c r="D217" s="97"/>
      <c r="E217" s="407">
        <f>SUM(F217:J217)</f>
        <v>10</v>
      </c>
      <c r="F217" s="97"/>
      <c r="G217" s="97">
        <v>10</v>
      </c>
      <c r="H217" s="97"/>
      <c r="I217" s="97"/>
      <c r="J217" s="21"/>
    </row>
    <row r="218" spans="1:10">
      <c r="A218" s="366"/>
      <c r="B218" s="366"/>
      <c r="C218" s="367"/>
      <c r="D218" s="21"/>
      <c r="E218" s="21"/>
      <c r="F218" s="21"/>
      <c r="G218" s="21"/>
      <c r="H218" s="21"/>
      <c r="I218" s="21"/>
      <c r="J218" s="21"/>
    </row>
    <row r="219" spans="1:10" ht="25.5">
      <c r="A219" s="363"/>
      <c r="B219" s="363"/>
      <c r="C219" s="364" t="s">
        <v>145</v>
      </c>
      <c r="D219" s="365">
        <f>D223</f>
        <v>90</v>
      </c>
      <c r="E219" s="365">
        <f t="shared" ref="E219:J219" si="84">E223+E220</f>
        <v>657</v>
      </c>
      <c r="F219" s="365">
        <f t="shared" si="84"/>
        <v>657</v>
      </c>
      <c r="G219" s="365">
        <f t="shared" si="84"/>
        <v>0</v>
      </c>
      <c r="H219" s="365">
        <f t="shared" si="84"/>
        <v>0</v>
      </c>
      <c r="I219" s="365">
        <f t="shared" si="84"/>
        <v>0</v>
      </c>
      <c r="J219" s="365">
        <f t="shared" si="84"/>
        <v>0</v>
      </c>
    </row>
    <row r="220" spans="1:10">
      <c r="A220" s="366">
        <v>710</v>
      </c>
      <c r="B220" s="409"/>
      <c r="C220" s="367" t="s">
        <v>33</v>
      </c>
      <c r="D220" s="368"/>
      <c r="E220" s="368">
        <f>E221</f>
        <v>657</v>
      </c>
      <c r="F220" s="368">
        <f t="shared" ref="F220:J220" si="85">F221</f>
        <v>657</v>
      </c>
      <c r="G220" s="368">
        <f t="shared" si="85"/>
        <v>0</v>
      </c>
      <c r="H220" s="368">
        <f t="shared" si="85"/>
        <v>0</v>
      </c>
      <c r="I220" s="368">
        <f t="shared" si="85"/>
        <v>0</v>
      </c>
      <c r="J220" s="368">
        <f t="shared" si="85"/>
        <v>0</v>
      </c>
    </row>
    <row r="221" spans="1:10">
      <c r="A221" s="61"/>
      <c r="B221" s="61">
        <v>71035</v>
      </c>
      <c r="C221" s="62" t="s">
        <v>146</v>
      </c>
      <c r="D221" s="21"/>
      <c r="E221" s="21">
        <f>SUM(F221:J221)</f>
        <v>657</v>
      </c>
      <c r="F221" s="21">
        <v>657</v>
      </c>
      <c r="G221" s="21"/>
      <c r="H221" s="21"/>
      <c r="I221" s="21"/>
      <c r="J221" s="21"/>
    </row>
    <row r="222" spans="1:10">
      <c r="A222" s="33"/>
      <c r="B222" s="33"/>
      <c r="C222" s="34"/>
      <c r="D222" s="35"/>
      <c r="E222" s="35"/>
      <c r="F222" s="21"/>
      <c r="G222" s="35"/>
      <c r="H222" s="21"/>
      <c r="I222" s="35"/>
      <c r="J222" s="35"/>
    </row>
    <row r="223" spans="1:10">
      <c r="A223" s="384">
        <v>750</v>
      </c>
      <c r="B223" s="384"/>
      <c r="C223" s="373" t="s">
        <v>76</v>
      </c>
      <c r="D223" s="35">
        <f t="shared" ref="D223:J223" si="86">D224</f>
        <v>90</v>
      </c>
      <c r="E223" s="35">
        <f t="shared" si="86"/>
        <v>0</v>
      </c>
      <c r="F223" s="35">
        <f t="shared" si="86"/>
        <v>0</v>
      </c>
      <c r="G223" s="35">
        <f t="shared" si="86"/>
        <v>0</v>
      </c>
      <c r="H223" s="21">
        <f t="shared" si="86"/>
        <v>0</v>
      </c>
      <c r="I223" s="35">
        <f t="shared" si="86"/>
        <v>0</v>
      </c>
      <c r="J223" s="35">
        <f t="shared" si="86"/>
        <v>0</v>
      </c>
    </row>
    <row r="224" spans="1:10">
      <c r="A224" s="384"/>
      <c r="B224" s="384">
        <v>75011</v>
      </c>
      <c r="C224" s="373" t="s">
        <v>147</v>
      </c>
      <c r="D224" s="35">
        <v>90</v>
      </c>
      <c r="E224" s="35">
        <f>SUM(F224:J224)</f>
        <v>0</v>
      </c>
      <c r="F224" s="35"/>
      <c r="G224" s="35"/>
      <c r="H224" s="21"/>
      <c r="I224" s="35"/>
      <c r="J224" s="35"/>
    </row>
    <row r="225" spans="1:10">
      <c r="A225" s="384"/>
      <c r="B225" s="384"/>
      <c r="C225" s="373"/>
      <c r="D225" s="35"/>
      <c r="E225" s="35"/>
      <c r="F225" s="35"/>
      <c r="G225" s="35"/>
      <c r="H225" s="21"/>
      <c r="I225" s="35"/>
      <c r="J225" s="35"/>
    </row>
    <row r="226" spans="1:10">
      <c r="A226" s="363"/>
      <c r="B226" s="363"/>
      <c r="C226" s="364" t="s">
        <v>210</v>
      </c>
      <c r="D226" s="365">
        <f>D230</f>
        <v>0</v>
      </c>
      <c r="E226" s="365">
        <f t="shared" ref="E226:J226" si="87">E230+E227</f>
        <v>4785</v>
      </c>
      <c r="F226" s="365">
        <f t="shared" si="87"/>
        <v>4785</v>
      </c>
      <c r="G226" s="365">
        <f t="shared" si="87"/>
        <v>0</v>
      </c>
      <c r="H226" s="365">
        <f t="shared" si="87"/>
        <v>0</v>
      </c>
      <c r="I226" s="365">
        <f t="shared" si="87"/>
        <v>0</v>
      </c>
      <c r="J226" s="365">
        <f t="shared" si="87"/>
        <v>0</v>
      </c>
    </row>
    <row r="227" spans="1:10">
      <c r="A227" s="384">
        <v>755</v>
      </c>
      <c r="B227" s="384"/>
      <c r="C227" s="373" t="s">
        <v>140</v>
      </c>
      <c r="D227" s="35"/>
      <c r="E227" s="369">
        <f t="shared" ref="E227:J227" si="88">E228</f>
        <v>4785</v>
      </c>
      <c r="F227" s="35">
        <f t="shared" si="88"/>
        <v>4785</v>
      </c>
      <c r="G227" s="35">
        <f t="shared" si="88"/>
        <v>0</v>
      </c>
      <c r="H227" s="21">
        <f t="shared" si="88"/>
        <v>0</v>
      </c>
      <c r="I227" s="35">
        <f t="shared" si="88"/>
        <v>0</v>
      </c>
      <c r="J227" s="35">
        <f t="shared" si="88"/>
        <v>0</v>
      </c>
    </row>
    <row r="228" spans="1:10">
      <c r="A228" s="384"/>
      <c r="B228" s="384">
        <v>75515</v>
      </c>
      <c r="C228" s="373" t="s">
        <v>141</v>
      </c>
      <c r="D228" s="35"/>
      <c r="E228" s="35">
        <f>SUM(F228:J228)</f>
        <v>4785</v>
      </c>
      <c r="F228" s="35">
        <f>0+4785</f>
        <v>4785</v>
      </c>
      <c r="G228" s="35"/>
      <c r="H228" s="21"/>
      <c r="I228" s="35"/>
      <c r="J228" s="35"/>
    </row>
    <row r="229" spans="1:10">
      <c r="A229" s="384"/>
      <c r="B229" s="384"/>
      <c r="C229" s="373"/>
      <c r="D229" s="35"/>
      <c r="E229" s="35"/>
      <c r="F229" s="35"/>
      <c r="G229" s="35"/>
      <c r="H229" s="21"/>
      <c r="I229" s="35"/>
      <c r="J229" s="35"/>
    </row>
    <row r="230" spans="1:10">
      <c r="A230" s="410"/>
      <c r="B230" s="410"/>
      <c r="C230" s="411"/>
      <c r="D230" s="102"/>
      <c r="E230" s="102"/>
      <c r="F230" s="102"/>
      <c r="G230" s="102"/>
      <c r="H230" s="102"/>
      <c r="I230" s="102"/>
      <c r="J230" s="102"/>
    </row>
  </sheetData>
  <mergeCells count="15">
    <mergeCell ref="A5:J5"/>
    <mergeCell ref="A6:J6"/>
    <mergeCell ref="A7:J7"/>
    <mergeCell ref="F9:J9"/>
    <mergeCell ref="F10:F11"/>
    <mergeCell ref="G10:G11"/>
    <mergeCell ref="H10:H11"/>
    <mergeCell ref="I10:I11"/>
    <mergeCell ref="J10:J11"/>
    <mergeCell ref="A9:A12"/>
    <mergeCell ref="B9:B12"/>
    <mergeCell ref="C9:C12"/>
    <mergeCell ref="D9:D11"/>
    <mergeCell ref="E9:E11"/>
    <mergeCell ref="D12:J12"/>
  </mergeCells>
  <pageMargins left="0.31496062992125984" right="0.31496062992125984" top="0.55118110236220474" bottom="0.35433070866141736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8"/>
  <sheetViews>
    <sheetView view="pageBreakPreview" zoomScaleNormal="100" workbookViewId="0">
      <selection activeCell="E2" sqref="E2:E4"/>
    </sheetView>
  </sheetViews>
  <sheetFormatPr defaultRowHeight="12.75" outlineLevelRow="2"/>
  <cols>
    <col min="1" max="1" width="43.140625" style="211" customWidth="1"/>
    <col min="2" max="2" width="49.42578125" style="211" customWidth="1"/>
    <col min="3" max="3" width="5.140625" style="211" bestFit="1" customWidth="1"/>
    <col min="4" max="4" width="8.7109375" style="211" customWidth="1"/>
    <col min="5" max="5" width="18.85546875" style="211" customWidth="1"/>
    <col min="6" max="16384" width="9.140625" style="211"/>
  </cols>
  <sheetData>
    <row r="1" spans="1:6">
      <c r="E1" s="212" t="s">
        <v>247</v>
      </c>
    </row>
    <row r="2" spans="1:6">
      <c r="E2" s="124" t="s">
        <v>268</v>
      </c>
    </row>
    <row r="3" spans="1:6">
      <c r="E3" s="124" t="s">
        <v>212</v>
      </c>
    </row>
    <row r="4" spans="1:6">
      <c r="E4" s="124" t="s">
        <v>269</v>
      </c>
    </row>
    <row r="6" spans="1:6" ht="15">
      <c r="A6" s="472" t="s">
        <v>255</v>
      </c>
      <c r="B6" s="472"/>
      <c r="C6" s="472"/>
      <c r="D6" s="472"/>
      <c r="E6" s="472"/>
      <c r="F6" s="214"/>
    </row>
    <row r="7" spans="1:6" ht="15">
      <c r="A7" s="472" t="s">
        <v>236</v>
      </c>
      <c r="B7" s="472"/>
      <c r="C7" s="472"/>
      <c r="D7" s="472"/>
      <c r="E7" s="472"/>
      <c r="F7" s="214"/>
    </row>
    <row r="8" spans="1:6" ht="15">
      <c r="A8" s="472" t="s">
        <v>267</v>
      </c>
      <c r="B8" s="472"/>
      <c r="C8" s="472"/>
      <c r="D8" s="472"/>
      <c r="E8" s="472"/>
      <c r="F8" s="214"/>
    </row>
    <row r="9" spans="1:6" s="217" customFormat="1" ht="18.75" customHeight="1">
      <c r="A9" s="215"/>
      <c r="B9" s="215"/>
      <c r="C9" s="215"/>
      <c r="D9" s="215"/>
      <c r="E9" s="216" t="s">
        <v>235</v>
      </c>
    </row>
    <row r="10" spans="1:6" ht="6" customHeight="1">
      <c r="A10" s="218"/>
      <c r="B10" s="219"/>
      <c r="C10" s="219"/>
      <c r="D10" s="219"/>
      <c r="E10" s="218"/>
    </row>
    <row r="11" spans="1:6" ht="12.75" customHeight="1">
      <c r="A11" s="220"/>
      <c r="B11" s="220"/>
      <c r="C11" s="220"/>
      <c r="D11" s="220"/>
      <c r="E11" s="220"/>
    </row>
    <row r="12" spans="1:6">
      <c r="A12" s="221" t="s">
        <v>234</v>
      </c>
      <c r="B12" s="220" t="s">
        <v>233</v>
      </c>
      <c r="C12" s="220" t="s">
        <v>0</v>
      </c>
      <c r="D12" s="220" t="s">
        <v>1</v>
      </c>
      <c r="E12" s="220" t="s">
        <v>4</v>
      </c>
    </row>
    <row r="13" spans="1:6">
      <c r="A13" s="221"/>
      <c r="B13" s="220"/>
      <c r="C13" s="220"/>
      <c r="D13" s="220"/>
      <c r="E13" s="220"/>
    </row>
    <row r="14" spans="1:6" ht="4.5" customHeight="1">
      <c r="A14" s="222"/>
      <c r="B14" s="222"/>
      <c r="C14" s="222"/>
      <c r="D14" s="222"/>
      <c r="E14" s="222"/>
    </row>
    <row r="15" spans="1:6" s="225" customFormat="1" ht="8.25">
      <c r="A15" s="223">
        <v>1</v>
      </c>
      <c r="B15" s="223">
        <v>2</v>
      </c>
      <c r="C15" s="224">
        <v>3</v>
      </c>
      <c r="D15" s="224">
        <v>4</v>
      </c>
      <c r="E15" s="224">
        <v>5</v>
      </c>
    </row>
    <row r="16" spans="1:6" s="214" customFormat="1" ht="15.75">
      <c r="A16" s="226" t="s">
        <v>16</v>
      </c>
      <c r="B16" s="226"/>
      <c r="C16" s="226"/>
      <c r="D16" s="226"/>
      <c r="E16" s="227">
        <f>E18+E19+E20</f>
        <v>15652</v>
      </c>
    </row>
    <row r="17" spans="1:8" s="214" customFormat="1" ht="15">
      <c r="A17" s="228"/>
      <c r="B17" s="228"/>
      <c r="C17" s="228"/>
      <c r="D17" s="228"/>
      <c r="E17" s="229"/>
    </row>
    <row r="18" spans="1:8" s="214" customFormat="1" ht="25.5" customHeight="1" outlineLevel="1">
      <c r="A18" s="473" t="s">
        <v>131</v>
      </c>
      <c r="B18" s="475" t="s">
        <v>266</v>
      </c>
      <c r="C18" s="230">
        <v>750</v>
      </c>
      <c r="D18" s="230">
        <v>75011</v>
      </c>
      <c r="E18" s="231">
        <f>65+13</f>
        <v>78</v>
      </c>
    </row>
    <row r="19" spans="1:8" ht="24.75" customHeight="1" outlineLevel="2">
      <c r="A19" s="474"/>
      <c r="B19" s="476"/>
      <c r="C19" s="230">
        <v>855</v>
      </c>
      <c r="D19" s="230">
        <v>85516</v>
      </c>
      <c r="E19" s="231">
        <f>90+7+17+2</f>
        <v>116</v>
      </c>
      <c r="H19" s="232"/>
    </row>
    <row r="20" spans="1:8" ht="30.75" customHeight="1">
      <c r="A20" s="233" t="s">
        <v>256</v>
      </c>
      <c r="B20" s="234" t="s">
        <v>266</v>
      </c>
      <c r="C20" s="230">
        <v>855</v>
      </c>
      <c r="D20" s="230">
        <v>85516</v>
      </c>
      <c r="E20" s="231">
        <f>6241+1897+7311+9</f>
        <v>15458</v>
      </c>
    </row>
    <row r="33" spans="1:4" s="235" customFormat="1"/>
    <row r="35" spans="1:4" ht="15">
      <c r="A35" s="236"/>
      <c r="B35" s="236"/>
      <c r="C35" s="236"/>
      <c r="D35" s="236"/>
    </row>
    <row r="46" spans="1:4" ht="15">
      <c r="A46" s="214"/>
      <c r="B46" s="214"/>
      <c r="C46" s="214"/>
      <c r="D46" s="214"/>
    </row>
    <row r="49" spans="1:4" ht="15">
      <c r="A49" s="214"/>
      <c r="B49" s="214"/>
      <c r="C49" s="214"/>
      <c r="D49" s="214"/>
    </row>
    <row r="53" spans="1:4" ht="15">
      <c r="A53" s="214"/>
      <c r="B53" s="214"/>
      <c r="C53" s="214"/>
      <c r="D53" s="214"/>
    </row>
    <row r="56" spans="1:4" ht="15">
      <c r="A56" s="214"/>
      <c r="B56" s="214"/>
      <c r="C56" s="214"/>
      <c r="D56" s="214"/>
    </row>
    <row r="60" spans="1:4" ht="15">
      <c r="A60" s="214"/>
      <c r="B60" s="214"/>
      <c r="C60" s="214"/>
      <c r="D60" s="214"/>
    </row>
    <row r="67" spans="1:4" ht="15">
      <c r="A67" s="214"/>
      <c r="B67" s="214"/>
      <c r="C67" s="214"/>
      <c r="D67" s="214"/>
    </row>
    <row r="71" spans="1:4" ht="15">
      <c r="A71" s="214"/>
      <c r="B71" s="214"/>
      <c r="C71" s="214"/>
      <c r="D71" s="214"/>
    </row>
    <row r="74" spans="1:4" ht="15">
      <c r="A74" s="214"/>
      <c r="B74" s="214"/>
      <c r="C74" s="214"/>
      <c r="D74" s="214"/>
    </row>
    <row r="84" spans="1:4" ht="15">
      <c r="A84" s="214"/>
      <c r="B84" s="214"/>
      <c r="C84" s="214"/>
      <c r="D84" s="214"/>
    </row>
    <row r="87" spans="1:4" ht="15">
      <c r="A87" s="214"/>
      <c r="B87" s="214"/>
      <c r="C87" s="214"/>
      <c r="D87" s="214"/>
    </row>
    <row r="93" spans="1:4" ht="15">
      <c r="A93" s="214"/>
      <c r="B93" s="214"/>
      <c r="C93" s="214"/>
      <c r="D93" s="214"/>
    </row>
    <row r="98" spans="1:4" ht="15">
      <c r="A98" s="214"/>
      <c r="B98" s="214"/>
      <c r="C98" s="214"/>
      <c r="D98" s="214"/>
    </row>
    <row r="99" spans="1:4" ht="15">
      <c r="A99" s="214"/>
      <c r="B99" s="214"/>
      <c r="C99" s="214"/>
      <c r="D99" s="214"/>
    </row>
    <row r="105" spans="1:4" ht="15">
      <c r="A105" s="214"/>
      <c r="B105" s="214"/>
      <c r="C105" s="214"/>
      <c r="D105" s="214"/>
    </row>
    <row r="110" spans="1:4" ht="15">
      <c r="A110" s="214"/>
      <c r="B110" s="214"/>
      <c r="C110" s="214"/>
      <c r="D110" s="214"/>
    </row>
    <row r="114" spans="1:4" ht="15">
      <c r="A114" s="214"/>
      <c r="B114" s="214"/>
      <c r="C114" s="214"/>
      <c r="D114" s="214"/>
    </row>
    <row r="121" spans="1:4" ht="15">
      <c r="A121" s="214"/>
      <c r="B121" s="214"/>
      <c r="C121" s="214"/>
      <c r="D121" s="214"/>
    </row>
    <row r="128" spans="1:4" ht="15">
      <c r="A128" s="214"/>
      <c r="B128" s="214"/>
      <c r="C128" s="214"/>
      <c r="D128" s="214"/>
    </row>
    <row r="132" spans="1:4" ht="15">
      <c r="A132" s="214"/>
      <c r="B132" s="214"/>
      <c r="C132" s="214"/>
      <c r="D132" s="214"/>
    </row>
    <row r="136" spans="1:4" ht="15">
      <c r="A136" s="214"/>
      <c r="B136" s="214"/>
      <c r="C136" s="214"/>
      <c r="D136" s="214"/>
    </row>
    <row r="139" spans="1:4" ht="15">
      <c r="A139" s="214"/>
      <c r="B139" s="214"/>
      <c r="C139" s="214"/>
      <c r="D139" s="214"/>
    </row>
    <row r="146" spans="1:4" ht="15">
      <c r="A146" s="214"/>
      <c r="B146" s="214"/>
      <c r="C146" s="214"/>
      <c r="D146" s="214"/>
    </row>
    <row r="150" spans="1:4" ht="15">
      <c r="A150" s="214"/>
      <c r="B150" s="214"/>
      <c r="C150" s="214"/>
      <c r="D150" s="214"/>
    </row>
    <row r="153" spans="1:4" ht="15">
      <c r="A153" s="214"/>
      <c r="B153" s="214"/>
      <c r="C153" s="214"/>
      <c r="D153" s="214"/>
    </row>
    <row r="156" spans="1:4" ht="15">
      <c r="A156" s="214"/>
      <c r="B156" s="214"/>
      <c r="C156" s="214"/>
      <c r="D156" s="214"/>
    </row>
    <row r="160" spans="1:4" ht="15">
      <c r="A160" s="214"/>
      <c r="B160" s="214"/>
      <c r="C160" s="214"/>
      <c r="D160" s="214"/>
    </row>
    <row r="170" spans="1:4" ht="15">
      <c r="A170" s="237"/>
      <c r="B170" s="237"/>
      <c r="C170" s="237"/>
      <c r="D170" s="237"/>
    </row>
    <row r="171" spans="1:4" ht="15">
      <c r="A171" s="237"/>
      <c r="B171" s="237"/>
      <c r="C171" s="237"/>
      <c r="D171" s="237"/>
    </row>
    <row r="172" spans="1:4" ht="15">
      <c r="A172" s="213"/>
      <c r="B172" s="213"/>
      <c r="C172" s="213"/>
      <c r="D172" s="213"/>
    </row>
    <row r="173" spans="1:4">
      <c r="A173" s="238"/>
      <c r="B173" s="238"/>
      <c r="C173" s="238"/>
      <c r="D173" s="238"/>
    </row>
    <row r="175" spans="1:4">
      <c r="A175" s="215"/>
      <c r="B175" s="215"/>
      <c r="C175" s="215"/>
      <c r="D175" s="215"/>
    </row>
    <row r="176" spans="1:4">
      <c r="A176" s="215"/>
      <c r="B176" s="215"/>
      <c r="C176" s="215"/>
      <c r="D176" s="215"/>
    </row>
    <row r="177" spans="1:4">
      <c r="A177" s="215"/>
      <c r="B177" s="215"/>
      <c r="C177" s="215"/>
      <c r="D177" s="215"/>
    </row>
    <row r="178" spans="1:4">
      <c r="A178" s="215"/>
      <c r="B178" s="215"/>
      <c r="C178" s="215"/>
      <c r="D178" s="215"/>
    </row>
    <row r="179" spans="1:4">
      <c r="A179" s="215"/>
      <c r="B179" s="215"/>
      <c r="C179" s="215"/>
      <c r="D179" s="215"/>
    </row>
    <row r="180" spans="1:4">
      <c r="A180" s="215"/>
      <c r="B180" s="215"/>
      <c r="C180" s="215"/>
      <c r="D180" s="215"/>
    </row>
    <row r="182" spans="1:4">
      <c r="A182" s="239"/>
      <c r="B182" s="239"/>
      <c r="C182" s="239"/>
      <c r="D182" s="239"/>
    </row>
    <row r="184" spans="1:4" ht="15">
      <c r="A184" s="214"/>
      <c r="B184" s="214"/>
      <c r="C184" s="214"/>
      <c r="D184" s="214"/>
    </row>
    <row r="196" spans="1:4" ht="15">
      <c r="A196" s="214"/>
      <c r="B196" s="214"/>
      <c r="C196" s="214"/>
      <c r="D196" s="214"/>
    </row>
    <row r="200" spans="1:4" ht="15">
      <c r="A200" s="214"/>
      <c r="B200" s="214"/>
      <c r="C200" s="214"/>
      <c r="D200" s="214"/>
    </row>
    <row r="203" spans="1:4" ht="15">
      <c r="A203" s="214"/>
      <c r="B203" s="214"/>
      <c r="C203" s="214"/>
      <c r="D203" s="214"/>
    </row>
    <row r="206" spans="1:4" ht="15">
      <c r="A206" s="214"/>
      <c r="B206" s="214"/>
      <c r="C206" s="214"/>
      <c r="D206" s="214"/>
    </row>
    <row r="212" spans="1:4" ht="15">
      <c r="A212" s="214"/>
      <c r="B212" s="214"/>
      <c r="C212" s="214"/>
      <c r="D212" s="214"/>
    </row>
    <row r="215" spans="1:4" ht="15">
      <c r="A215" s="214"/>
      <c r="B215" s="214"/>
      <c r="C215" s="214"/>
      <c r="D215" s="214"/>
    </row>
    <row r="223" spans="1:4" ht="15">
      <c r="A223" s="214"/>
      <c r="B223" s="214"/>
      <c r="C223" s="214"/>
      <c r="D223" s="214"/>
    </row>
    <row r="230" spans="1:4" ht="15">
      <c r="A230" s="214"/>
      <c r="B230" s="214"/>
      <c r="C230" s="214"/>
      <c r="D230" s="214"/>
    </row>
    <row r="233" spans="1:4" ht="15">
      <c r="A233" s="214"/>
      <c r="B233" s="214"/>
      <c r="C233" s="214"/>
      <c r="D233" s="214"/>
    </row>
    <row r="241" spans="1:4" ht="15">
      <c r="A241" s="214"/>
      <c r="B241" s="214"/>
      <c r="C241" s="214"/>
      <c r="D241" s="214"/>
    </row>
    <row r="244" spans="1:4" ht="15">
      <c r="A244" s="214"/>
      <c r="B244" s="214"/>
      <c r="C244" s="214"/>
      <c r="D244" s="214"/>
    </row>
    <row r="248" spans="1:4" ht="15">
      <c r="A248" s="214"/>
      <c r="B248" s="214"/>
      <c r="C248" s="214"/>
      <c r="D248" s="214"/>
    </row>
    <row r="256" spans="1:4" ht="15">
      <c r="A256" s="214"/>
      <c r="B256" s="214"/>
      <c r="C256" s="214"/>
      <c r="D256" s="214"/>
    </row>
    <row r="261" spans="1:4">
      <c r="A261" s="240"/>
      <c r="B261" s="240"/>
      <c r="C261" s="240"/>
      <c r="D261" s="240"/>
    </row>
    <row r="273" spans="1:4" ht="15">
      <c r="A273" s="214"/>
      <c r="B273" s="214"/>
      <c r="C273" s="214"/>
      <c r="D273" s="214"/>
    </row>
    <row r="277" spans="1:4" ht="15">
      <c r="A277" s="214"/>
      <c r="B277" s="214"/>
      <c r="C277" s="214"/>
      <c r="D277" s="214"/>
    </row>
    <row r="283" spans="1:4" ht="15">
      <c r="A283" s="214"/>
      <c r="B283" s="214"/>
      <c r="C283" s="214"/>
      <c r="D283" s="214"/>
    </row>
    <row r="288" spans="1:4" ht="15">
      <c r="A288" s="214"/>
      <c r="B288" s="214"/>
      <c r="C288" s="214"/>
      <c r="D288" s="214"/>
    </row>
  </sheetData>
  <mergeCells count="5">
    <mergeCell ref="A6:E6"/>
    <mergeCell ref="A7:E7"/>
    <mergeCell ref="A8:E8"/>
    <mergeCell ref="A18:A19"/>
    <mergeCell ref="B18:B19"/>
  </mergeCells>
  <pageMargins left="1.24" right="0.26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8"/>
  <sheetViews>
    <sheetView view="pageBreakPreview" zoomScale="85" zoomScaleNormal="100" zoomScaleSheetLayoutView="85" workbookViewId="0">
      <selection activeCell="D13" sqref="D13:D14"/>
    </sheetView>
  </sheetViews>
  <sheetFormatPr defaultRowHeight="12.75"/>
  <cols>
    <col min="1" max="1" width="6.5703125" style="156" customWidth="1"/>
    <col min="2" max="2" width="8" style="156" customWidth="1"/>
    <col min="3" max="3" width="8.85546875" style="156" customWidth="1"/>
    <col min="4" max="4" width="79.5703125" style="156" customWidth="1"/>
    <col min="5" max="5" width="11.5703125" style="156" customWidth="1"/>
    <col min="6" max="256" width="9.140625" style="156"/>
    <col min="257" max="257" width="7.140625" style="156" customWidth="1"/>
    <col min="258" max="258" width="11.42578125" style="156" customWidth="1"/>
    <col min="259" max="259" width="11" style="156" customWidth="1"/>
    <col min="260" max="260" width="57.28515625" style="156" customWidth="1"/>
    <col min="261" max="261" width="19.5703125" style="156" customWidth="1"/>
    <col min="262" max="512" width="9.140625" style="156"/>
    <col min="513" max="513" width="7.140625" style="156" customWidth="1"/>
    <col min="514" max="514" width="11.42578125" style="156" customWidth="1"/>
    <col min="515" max="515" width="11" style="156" customWidth="1"/>
    <col min="516" max="516" width="57.28515625" style="156" customWidth="1"/>
    <col min="517" max="517" width="19.5703125" style="156" customWidth="1"/>
    <col min="518" max="768" width="9.140625" style="156"/>
    <col min="769" max="769" width="7.140625" style="156" customWidth="1"/>
    <col min="770" max="770" width="11.42578125" style="156" customWidth="1"/>
    <col min="771" max="771" width="11" style="156" customWidth="1"/>
    <col min="772" max="772" width="57.28515625" style="156" customWidth="1"/>
    <col min="773" max="773" width="19.5703125" style="156" customWidth="1"/>
    <col min="774" max="1024" width="9.140625" style="156"/>
    <col min="1025" max="1025" width="7.140625" style="156" customWidth="1"/>
    <col min="1026" max="1026" width="11.42578125" style="156" customWidth="1"/>
    <col min="1027" max="1027" width="11" style="156" customWidth="1"/>
    <col min="1028" max="1028" width="57.28515625" style="156" customWidth="1"/>
    <col min="1029" max="1029" width="19.5703125" style="156" customWidth="1"/>
    <col min="1030" max="1280" width="9.140625" style="156"/>
    <col min="1281" max="1281" width="7.140625" style="156" customWidth="1"/>
    <col min="1282" max="1282" width="11.42578125" style="156" customWidth="1"/>
    <col min="1283" max="1283" width="11" style="156" customWidth="1"/>
    <col min="1284" max="1284" width="57.28515625" style="156" customWidth="1"/>
    <col min="1285" max="1285" width="19.5703125" style="156" customWidth="1"/>
    <col min="1286" max="1536" width="9.140625" style="156"/>
    <col min="1537" max="1537" width="7.140625" style="156" customWidth="1"/>
    <col min="1538" max="1538" width="11.42578125" style="156" customWidth="1"/>
    <col min="1539" max="1539" width="11" style="156" customWidth="1"/>
    <col min="1540" max="1540" width="57.28515625" style="156" customWidth="1"/>
    <col min="1541" max="1541" width="19.5703125" style="156" customWidth="1"/>
    <col min="1542" max="1792" width="9.140625" style="156"/>
    <col min="1793" max="1793" width="7.140625" style="156" customWidth="1"/>
    <col min="1794" max="1794" width="11.42578125" style="156" customWidth="1"/>
    <col min="1795" max="1795" width="11" style="156" customWidth="1"/>
    <col min="1796" max="1796" width="57.28515625" style="156" customWidth="1"/>
    <col min="1797" max="1797" width="19.5703125" style="156" customWidth="1"/>
    <col min="1798" max="2048" width="9.140625" style="156"/>
    <col min="2049" max="2049" width="7.140625" style="156" customWidth="1"/>
    <col min="2050" max="2050" width="11.42578125" style="156" customWidth="1"/>
    <col min="2051" max="2051" width="11" style="156" customWidth="1"/>
    <col min="2052" max="2052" width="57.28515625" style="156" customWidth="1"/>
    <col min="2053" max="2053" width="19.5703125" style="156" customWidth="1"/>
    <col min="2054" max="2304" width="9.140625" style="156"/>
    <col min="2305" max="2305" width="7.140625" style="156" customWidth="1"/>
    <col min="2306" max="2306" width="11.42578125" style="156" customWidth="1"/>
    <col min="2307" max="2307" width="11" style="156" customWidth="1"/>
    <col min="2308" max="2308" width="57.28515625" style="156" customWidth="1"/>
    <col min="2309" max="2309" width="19.5703125" style="156" customWidth="1"/>
    <col min="2310" max="2560" width="9.140625" style="156"/>
    <col min="2561" max="2561" width="7.140625" style="156" customWidth="1"/>
    <col min="2562" max="2562" width="11.42578125" style="156" customWidth="1"/>
    <col min="2563" max="2563" width="11" style="156" customWidth="1"/>
    <col min="2564" max="2564" width="57.28515625" style="156" customWidth="1"/>
    <col min="2565" max="2565" width="19.5703125" style="156" customWidth="1"/>
    <col min="2566" max="2816" width="9.140625" style="156"/>
    <col min="2817" max="2817" width="7.140625" style="156" customWidth="1"/>
    <col min="2818" max="2818" width="11.42578125" style="156" customWidth="1"/>
    <col min="2819" max="2819" width="11" style="156" customWidth="1"/>
    <col min="2820" max="2820" width="57.28515625" style="156" customWidth="1"/>
    <col min="2821" max="2821" width="19.5703125" style="156" customWidth="1"/>
    <col min="2822" max="3072" width="9.140625" style="156"/>
    <col min="3073" max="3073" width="7.140625" style="156" customWidth="1"/>
    <col min="3074" max="3074" width="11.42578125" style="156" customWidth="1"/>
    <col min="3075" max="3075" width="11" style="156" customWidth="1"/>
    <col min="3076" max="3076" width="57.28515625" style="156" customWidth="1"/>
    <col min="3077" max="3077" width="19.5703125" style="156" customWidth="1"/>
    <col min="3078" max="3328" width="9.140625" style="156"/>
    <col min="3329" max="3329" width="7.140625" style="156" customWidth="1"/>
    <col min="3330" max="3330" width="11.42578125" style="156" customWidth="1"/>
    <col min="3331" max="3331" width="11" style="156" customWidth="1"/>
    <col min="3332" max="3332" width="57.28515625" style="156" customWidth="1"/>
    <col min="3333" max="3333" width="19.5703125" style="156" customWidth="1"/>
    <col min="3334" max="3584" width="9.140625" style="156"/>
    <col min="3585" max="3585" width="7.140625" style="156" customWidth="1"/>
    <col min="3586" max="3586" width="11.42578125" style="156" customWidth="1"/>
    <col min="3587" max="3587" width="11" style="156" customWidth="1"/>
    <col min="3588" max="3588" width="57.28515625" style="156" customWidth="1"/>
    <col min="3589" max="3589" width="19.5703125" style="156" customWidth="1"/>
    <col min="3590" max="3840" width="9.140625" style="156"/>
    <col min="3841" max="3841" width="7.140625" style="156" customWidth="1"/>
    <col min="3842" max="3842" width="11.42578125" style="156" customWidth="1"/>
    <col min="3843" max="3843" width="11" style="156" customWidth="1"/>
    <col min="3844" max="3844" width="57.28515625" style="156" customWidth="1"/>
    <col min="3845" max="3845" width="19.5703125" style="156" customWidth="1"/>
    <col min="3846" max="4096" width="9.140625" style="156"/>
    <col min="4097" max="4097" width="7.140625" style="156" customWidth="1"/>
    <col min="4098" max="4098" width="11.42578125" style="156" customWidth="1"/>
    <col min="4099" max="4099" width="11" style="156" customWidth="1"/>
    <col min="4100" max="4100" width="57.28515625" style="156" customWidth="1"/>
    <col min="4101" max="4101" width="19.5703125" style="156" customWidth="1"/>
    <col min="4102" max="4352" width="9.140625" style="156"/>
    <col min="4353" max="4353" width="7.140625" style="156" customWidth="1"/>
    <col min="4354" max="4354" width="11.42578125" style="156" customWidth="1"/>
    <col min="4355" max="4355" width="11" style="156" customWidth="1"/>
    <col min="4356" max="4356" width="57.28515625" style="156" customWidth="1"/>
    <col min="4357" max="4357" width="19.5703125" style="156" customWidth="1"/>
    <col min="4358" max="4608" width="9.140625" style="156"/>
    <col min="4609" max="4609" width="7.140625" style="156" customWidth="1"/>
    <col min="4610" max="4610" width="11.42578125" style="156" customWidth="1"/>
    <col min="4611" max="4611" width="11" style="156" customWidth="1"/>
    <col min="4612" max="4612" width="57.28515625" style="156" customWidth="1"/>
    <col min="4613" max="4613" width="19.5703125" style="156" customWidth="1"/>
    <col min="4614" max="4864" width="9.140625" style="156"/>
    <col min="4865" max="4865" width="7.140625" style="156" customWidth="1"/>
    <col min="4866" max="4866" width="11.42578125" style="156" customWidth="1"/>
    <col min="4867" max="4867" width="11" style="156" customWidth="1"/>
    <col min="4868" max="4868" width="57.28515625" style="156" customWidth="1"/>
    <col min="4869" max="4869" width="19.5703125" style="156" customWidth="1"/>
    <col min="4870" max="5120" width="9.140625" style="156"/>
    <col min="5121" max="5121" width="7.140625" style="156" customWidth="1"/>
    <col min="5122" max="5122" width="11.42578125" style="156" customWidth="1"/>
    <col min="5123" max="5123" width="11" style="156" customWidth="1"/>
    <col min="5124" max="5124" width="57.28515625" style="156" customWidth="1"/>
    <col min="5125" max="5125" width="19.5703125" style="156" customWidth="1"/>
    <col min="5126" max="5376" width="9.140625" style="156"/>
    <col min="5377" max="5377" width="7.140625" style="156" customWidth="1"/>
    <col min="5378" max="5378" width="11.42578125" style="156" customWidth="1"/>
    <col min="5379" max="5379" width="11" style="156" customWidth="1"/>
    <col min="5380" max="5380" width="57.28515625" style="156" customWidth="1"/>
    <col min="5381" max="5381" width="19.5703125" style="156" customWidth="1"/>
    <col min="5382" max="5632" width="9.140625" style="156"/>
    <col min="5633" max="5633" width="7.140625" style="156" customWidth="1"/>
    <col min="5634" max="5634" width="11.42578125" style="156" customWidth="1"/>
    <col min="5635" max="5635" width="11" style="156" customWidth="1"/>
    <col min="5636" max="5636" width="57.28515625" style="156" customWidth="1"/>
    <col min="5637" max="5637" width="19.5703125" style="156" customWidth="1"/>
    <col min="5638" max="5888" width="9.140625" style="156"/>
    <col min="5889" max="5889" width="7.140625" style="156" customWidth="1"/>
    <col min="5890" max="5890" width="11.42578125" style="156" customWidth="1"/>
    <col min="5891" max="5891" width="11" style="156" customWidth="1"/>
    <col min="5892" max="5892" width="57.28515625" style="156" customWidth="1"/>
    <col min="5893" max="5893" width="19.5703125" style="156" customWidth="1"/>
    <col min="5894" max="6144" width="9.140625" style="156"/>
    <col min="6145" max="6145" width="7.140625" style="156" customWidth="1"/>
    <col min="6146" max="6146" width="11.42578125" style="156" customWidth="1"/>
    <col min="6147" max="6147" width="11" style="156" customWidth="1"/>
    <col min="6148" max="6148" width="57.28515625" style="156" customWidth="1"/>
    <col min="6149" max="6149" width="19.5703125" style="156" customWidth="1"/>
    <col min="6150" max="6400" width="9.140625" style="156"/>
    <col min="6401" max="6401" width="7.140625" style="156" customWidth="1"/>
    <col min="6402" max="6402" width="11.42578125" style="156" customWidth="1"/>
    <col min="6403" max="6403" width="11" style="156" customWidth="1"/>
    <col min="6404" max="6404" width="57.28515625" style="156" customWidth="1"/>
    <col min="6405" max="6405" width="19.5703125" style="156" customWidth="1"/>
    <col min="6406" max="6656" width="9.140625" style="156"/>
    <col min="6657" max="6657" width="7.140625" style="156" customWidth="1"/>
    <col min="6658" max="6658" width="11.42578125" style="156" customWidth="1"/>
    <col min="6659" max="6659" width="11" style="156" customWidth="1"/>
    <col min="6660" max="6660" width="57.28515625" style="156" customWidth="1"/>
    <col min="6661" max="6661" width="19.5703125" style="156" customWidth="1"/>
    <col min="6662" max="6912" width="9.140625" style="156"/>
    <col min="6913" max="6913" width="7.140625" style="156" customWidth="1"/>
    <col min="6914" max="6914" width="11.42578125" style="156" customWidth="1"/>
    <col min="6915" max="6915" width="11" style="156" customWidth="1"/>
    <col min="6916" max="6916" width="57.28515625" style="156" customWidth="1"/>
    <col min="6917" max="6917" width="19.5703125" style="156" customWidth="1"/>
    <col min="6918" max="7168" width="9.140625" style="156"/>
    <col min="7169" max="7169" width="7.140625" style="156" customWidth="1"/>
    <col min="7170" max="7170" width="11.42578125" style="156" customWidth="1"/>
    <col min="7171" max="7171" width="11" style="156" customWidth="1"/>
    <col min="7172" max="7172" width="57.28515625" style="156" customWidth="1"/>
    <col min="7173" max="7173" width="19.5703125" style="156" customWidth="1"/>
    <col min="7174" max="7424" width="9.140625" style="156"/>
    <col min="7425" max="7425" width="7.140625" style="156" customWidth="1"/>
    <col min="7426" max="7426" width="11.42578125" style="156" customWidth="1"/>
    <col min="7427" max="7427" width="11" style="156" customWidth="1"/>
    <col min="7428" max="7428" width="57.28515625" style="156" customWidth="1"/>
    <col min="7429" max="7429" width="19.5703125" style="156" customWidth="1"/>
    <col min="7430" max="7680" width="9.140625" style="156"/>
    <col min="7681" max="7681" width="7.140625" style="156" customWidth="1"/>
    <col min="7682" max="7682" width="11.42578125" style="156" customWidth="1"/>
    <col min="7683" max="7683" width="11" style="156" customWidth="1"/>
    <col min="7684" max="7684" width="57.28515625" style="156" customWidth="1"/>
    <col min="7685" max="7685" width="19.5703125" style="156" customWidth="1"/>
    <col min="7686" max="7936" width="9.140625" style="156"/>
    <col min="7937" max="7937" width="7.140625" style="156" customWidth="1"/>
    <col min="7938" max="7938" width="11.42578125" style="156" customWidth="1"/>
    <col min="7939" max="7939" width="11" style="156" customWidth="1"/>
    <col min="7940" max="7940" width="57.28515625" style="156" customWidth="1"/>
    <col min="7941" max="7941" width="19.5703125" style="156" customWidth="1"/>
    <col min="7942" max="8192" width="9.140625" style="156"/>
    <col min="8193" max="8193" width="7.140625" style="156" customWidth="1"/>
    <col min="8194" max="8194" width="11.42578125" style="156" customWidth="1"/>
    <col min="8195" max="8195" width="11" style="156" customWidth="1"/>
    <col min="8196" max="8196" width="57.28515625" style="156" customWidth="1"/>
    <col min="8197" max="8197" width="19.5703125" style="156" customWidth="1"/>
    <col min="8198" max="8448" width="9.140625" style="156"/>
    <col min="8449" max="8449" width="7.140625" style="156" customWidth="1"/>
    <col min="8450" max="8450" width="11.42578125" style="156" customWidth="1"/>
    <col min="8451" max="8451" width="11" style="156" customWidth="1"/>
    <col min="8452" max="8452" width="57.28515625" style="156" customWidth="1"/>
    <col min="8453" max="8453" width="19.5703125" style="156" customWidth="1"/>
    <col min="8454" max="8704" width="9.140625" style="156"/>
    <col min="8705" max="8705" width="7.140625" style="156" customWidth="1"/>
    <col min="8706" max="8706" width="11.42578125" style="156" customWidth="1"/>
    <col min="8707" max="8707" width="11" style="156" customWidth="1"/>
    <col min="8708" max="8708" width="57.28515625" style="156" customWidth="1"/>
    <col min="8709" max="8709" width="19.5703125" style="156" customWidth="1"/>
    <col min="8710" max="8960" width="9.140625" style="156"/>
    <col min="8961" max="8961" width="7.140625" style="156" customWidth="1"/>
    <col min="8962" max="8962" width="11.42578125" style="156" customWidth="1"/>
    <col min="8963" max="8963" width="11" style="156" customWidth="1"/>
    <col min="8964" max="8964" width="57.28515625" style="156" customWidth="1"/>
    <col min="8965" max="8965" width="19.5703125" style="156" customWidth="1"/>
    <col min="8966" max="9216" width="9.140625" style="156"/>
    <col min="9217" max="9217" width="7.140625" style="156" customWidth="1"/>
    <col min="9218" max="9218" width="11.42578125" style="156" customWidth="1"/>
    <col min="9219" max="9219" width="11" style="156" customWidth="1"/>
    <col min="9220" max="9220" width="57.28515625" style="156" customWidth="1"/>
    <col min="9221" max="9221" width="19.5703125" style="156" customWidth="1"/>
    <col min="9222" max="9472" width="9.140625" style="156"/>
    <col min="9473" max="9473" width="7.140625" style="156" customWidth="1"/>
    <col min="9474" max="9474" width="11.42578125" style="156" customWidth="1"/>
    <col min="9475" max="9475" width="11" style="156" customWidth="1"/>
    <col min="9476" max="9476" width="57.28515625" style="156" customWidth="1"/>
    <col min="9477" max="9477" width="19.5703125" style="156" customWidth="1"/>
    <col min="9478" max="9728" width="9.140625" style="156"/>
    <col min="9729" max="9729" width="7.140625" style="156" customWidth="1"/>
    <col min="9730" max="9730" width="11.42578125" style="156" customWidth="1"/>
    <col min="9731" max="9731" width="11" style="156" customWidth="1"/>
    <col min="9732" max="9732" width="57.28515625" style="156" customWidth="1"/>
    <col min="9733" max="9733" width="19.5703125" style="156" customWidth="1"/>
    <col min="9734" max="9984" width="9.140625" style="156"/>
    <col min="9985" max="9985" width="7.140625" style="156" customWidth="1"/>
    <col min="9986" max="9986" width="11.42578125" style="156" customWidth="1"/>
    <col min="9987" max="9987" width="11" style="156" customWidth="1"/>
    <col min="9988" max="9988" width="57.28515625" style="156" customWidth="1"/>
    <col min="9989" max="9989" width="19.5703125" style="156" customWidth="1"/>
    <col min="9990" max="10240" width="9.140625" style="156"/>
    <col min="10241" max="10241" width="7.140625" style="156" customWidth="1"/>
    <col min="10242" max="10242" width="11.42578125" style="156" customWidth="1"/>
    <col min="10243" max="10243" width="11" style="156" customWidth="1"/>
    <col min="10244" max="10244" width="57.28515625" style="156" customWidth="1"/>
    <col min="10245" max="10245" width="19.5703125" style="156" customWidth="1"/>
    <col min="10246" max="10496" width="9.140625" style="156"/>
    <col min="10497" max="10497" width="7.140625" style="156" customWidth="1"/>
    <col min="10498" max="10498" width="11.42578125" style="156" customWidth="1"/>
    <col min="10499" max="10499" width="11" style="156" customWidth="1"/>
    <col min="10500" max="10500" width="57.28515625" style="156" customWidth="1"/>
    <col min="10501" max="10501" width="19.5703125" style="156" customWidth="1"/>
    <col min="10502" max="10752" width="9.140625" style="156"/>
    <col min="10753" max="10753" width="7.140625" style="156" customWidth="1"/>
    <col min="10754" max="10754" width="11.42578125" style="156" customWidth="1"/>
    <col min="10755" max="10755" width="11" style="156" customWidth="1"/>
    <col min="10756" max="10756" width="57.28515625" style="156" customWidth="1"/>
    <col min="10757" max="10757" width="19.5703125" style="156" customWidth="1"/>
    <col min="10758" max="11008" width="9.140625" style="156"/>
    <col min="11009" max="11009" width="7.140625" style="156" customWidth="1"/>
    <col min="11010" max="11010" width="11.42578125" style="156" customWidth="1"/>
    <col min="11011" max="11011" width="11" style="156" customWidth="1"/>
    <col min="11012" max="11012" width="57.28515625" style="156" customWidth="1"/>
    <col min="11013" max="11013" width="19.5703125" style="156" customWidth="1"/>
    <col min="11014" max="11264" width="9.140625" style="156"/>
    <col min="11265" max="11265" width="7.140625" style="156" customWidth="1"/>
    <col min="11266" max="11266" width="11.42578125" style="156" customWidth="1"/>
    <col min="11267" max="11267" width="11" style="156" customWidth="1"/>
    <col min="11268" max="11268" width="57.28515625" style="156" customWidth="1"/>
    <col min="11269" max="11269" width="19.5703125" style="156" customWidth="1"/>
    <col min="11270" max="11520" width="9.140625" style="156"/>
    <col min="11521" max="11521" width="7.140625" style="156" customWidth="1"/>
    <col min="11522" max="11522" width="11.42578125" style="156" customWidth="1"/>
    <col min="11523" max="11523" width="11" style="156" customWidth="1"/>
    <col min="11524" max="11524" width="57.28515625" style="156" customWidth="1"/>
    <col min="11525" max="11525" width="19.5703125" style="156" customWidth="1"/>
    <col min="11526" max="11776" width="9.140625" style="156"/>
    <col min="11777" max="11777" width="7.140625" style="156" customWidth="1"/>
    <col min="11778" max="11778" width="11.42578125" style="156" customWidth="1"/>
    <col min="11779" max="11779" width="11" style="156" customWidth="1"/>
    <col min="11780" max="11780" width="57.28515625" style="156" customWidth="1"/>
    <col min="11781" max="11781" width="19.5703125" style="156" customWidth="1"/>
    <col min="11782" max="12032" width="9.140625" style="156"/>
    <col min="12033" max="12033" width="7.140625" style="156" customWidth="1"/>
    <col min="12034" max="12034" width="11.42578125" style="156" customWidth="1"/>
    <col min="12035" max="12035" width="11" style="156" customWidth="1"/>
    <col min="12036" max="12036" width="57.28515625" style="156" customWidth="1"/>
    <col min="12037" max="12037" width="19.5703125" style="156" customWidth="1"/>
    <col min="12038" max="12288" width="9.140625" style="156"/>
    <col min="12289" max="12289" width="7.140625" style="156" customWidth="1"/>
    <col min="12290" max="12290" width="11.42578125" style="156" customWidth="1"/>
    <col min="12291" max="12291" width="11" style="156" customWidth="1"/>
    <col min="12292" max="12292" width="57.28515625" style="156" customWidth="1"/>
    <col min="12293" max="12293" width="19.5703125" style="156" customWidth="1"/>
    <col min="12294" max="12544" width="9.140625" style="156"/>
    <col min="12545" max="12545" width="7.140625" style="156" customWidth="1"/>
    <col min="12546" max="12546" width="11.42578125" style="156" customWidth="1"/>
    <col min="12547" max="12547" width="11" style="156" customWidth="1"/>
    <col min="12548" max="12548" width="57.28515625" style="156" customWidth="1"/>
    <col min="12549" max="12549" width="19.5703125" style="156" customWidth="1"/>
    <col min="12550" max="12800" width="9.140625" style="156"/>
    <col min="12801" max="12801" width="7.140625" style="156" customWidth="1"/>
    <col min="12802" max="12802" width="11.42578125" style="156" customWidth="1"/>
    <col min="12803" max="12803" width="11" style="156" customWidth="1"/>
    <col min="12804" max="12804" width="57.28515625" style="156" customWidth="1"/>
    <col min="12805" max="12805" width="19.5703125" style="156" customWidth="1"/>
    <col min="12806" max="13056" width="9.140625" style="156"/>
    <col min="13057" max="13057" width="7.140625" style="156" customWidth="1"/>
    <col min="13058" max="13058" width="11.42578125" style="156" customWidth="1"/>
    <col min="13059" max="13059" width="11" style="156" customWidth="1"/>
    <col min="13060" max="13060" width="57.28515625" style="156" customWidth="1"/>
    <col min="13061" max="13061" width="19.5703125" style="156" customWidth="1"/>
    <col min="13062" max="13312" width="9.140625" style="156"/>
    <col min="13313" max="13313" width="7.140625" style="156" customWidth="1"/>
    <col min="13314" max="13314" width="11.42578125" style="156" customWidth="1"/>
    <col min="13315" max="13315" width="11" style="156" customWidth="1"/>
    <col min="13316" max="13316" width="57.28515625" style="156" customWidth="1"/>
    <col min="13317" max="13317" width="19.5703125" style="156" customWidth="1"/>
    <col min="13318" max="13568" width="9.140625" style="156"/>
    <col min="13569" max="13569" width="7.140625" style="156" customWidth="1"/>
    <col min="13570" max="13570" width="11.42578125" style="156" customWidth="1"/>
    <col min="13571" max="13571" width="11" style="156" customWidth="1"/>
    <col min="13572" max="13572" width="57.28515625" style="156" customWidth="1"/>
    <col min="13573" max="13573" width="19.5703125" style="156" customWidth="1"/>
    <col min="13574" max="13824" width="9.140625" style="156"/>
    <col min="13825" max="13825" width="7.140625" style="156" customWidth="1"/>
    <col min="13826" max="13826" width="11.42578125" style="156" customWidth="1"/>
    <col min="13827" max="13827" width="11" style="156" customWidth="1"/>
    <col min="13828" max="13828" width="57.28515625" style="156" customWidth="1"/>
    <col min="13829" max="13829" width="19.5703125" style="156" customWidth="1"/>
    <col min="13830" max="14080" width="9.140625" style="156"/>
    <col min="14081" max="14081" width="7.140625" style="156" customWidth="1"/>
    <col min="14082" max="14082" width="11.42578125" style="156" customWidth="1"/>
    <col min="14083" max="14083" width="11" style="156" customWidth="1"/>
    <col min="14084" max="14084" width="57.28515625" style="156" customWidth="1"/>
    <col min="14085" max="14085" width="19.5703125" style="156" customWidth="1"/>
    <col min="14086" max="14336" width="9.140625" style="156"/>
    <col min="14337" max="14337" width="7.140625" style="156" customWidth="1"/>
    <col min="14338" max="14338" width="11.42578125" style="156" customWidth="1"/>
    <col min="14339" max="14339" width="11" style="156" customWidth="1"/>
    <col min="14340" max="14340" width="57.28515625" style="156" customWidth="1"/>
    <col min="14341" max="14341" width="19.5703125" style="156" customWidth="1"/>
    <col min="14342" max="14592" width="9.140625" style="156"/>
    <col min="14593" max="14593" width="7.140625" style="156" customWidth="1"/>
    <col min="14594" max="14594" width="11.42578125" style="156" customWidth="1"/>
    <col min="14595" max="14595" width="11" style="156" customWidth="1"/>
    <col min="14596" max="14596" width="57.28515625" style="156" customWidth="1"/>
    <col min="14597" max="14597" width="19.5703125" style="156" customWidth="1"/>
    <col min="14598" max="14848" width="9.140625" style="156"/>
    <col min="14849" max="14849" width="7.140625" style="156" customWidth="1"/>
    <col min="14850" max="14850" width="11.42578125" style="156" customWidth="1"/>
    <col min="14851" max="14851" width="11" style="156" customWidth="1"/>
    <col min="14852" max="14852" width="57.28515625" style="156" customWidth="1"/>
    <col min="14853" max="14853" width="19.5703125" style="156" customWidth="1"/>
    <col min="14854" max="15104" width="9.140625" style="156"/>
    <col min="15105" max="15105" width="7.140625" style="156" customWidth="1"/>
    <col min="15106" max="15106" width="11.42578125" style="156" customWidth="1"/>
    <col min="15107" max="15107" width="11" style="156" customWidth="1"/>
    <col min="15108" max="15108" width="57.28515625" style="156" customWidth="1"/>
    <col min="15109" max="15109" width="19.5703125" style="156" customWidth="1"/>
    <col min="15110" max="15360" width="9.140625" style="156"/>
    <col min="15361" max="15361" width="7.140625" style="156" customWidth="1"/>
    <col min="15362" max="15362" width="11.42578125" style="156" customWidth="1"/>
    <col min="15363" max="15363" width="11" style="156" customWidth="1"/>
    <col min="15364" max="15364" width="57.28515625" style="156" customWidth="1"/>
    <col min="15365" max="15365" width="19.5703125" style="156" customWidth="1"/>
    <col min="15366" max="15616" width="9.140625" style="156"/>
    <col min="15617" max="15617" width="7.140625" style="156" customWidth="1"/>
    <col min="15618" max="15618" width="11.42578125" style="156" customWidth="1"/>
    <col min="15619" max="15619" width="11" style="156" customWidth="1"/>
    <col min="15620" max="15620" width="57.28515625" style="156" customWidth="1"/>
    <col min="15621" max="15621" width="19.5703125" style="156" customWidth="1"/>
    <col min="15622" max="15872" width="9.140625" style="156"/>
    <col min="15873" max="15873" width="7.140625" style="156" customWidth="1"/>
    <col min="15874" max="15874" width="11.42578125" style="156" customWidth="1"/>
    <col min="15875" max="15875" width="11" style="156" customWidth="1"/>
    <col min="15876" max="15876" width="57.28515625" style="156" customWidth="1"/>
    <col min="15877" max="15877" width="19.5703125" style="156" customWidth="1"/>
    <col min="15878" max="16128" width="9.140625" style="156"/>
    <col min="16129" max="16129" width="7.140625" style="156" customWidth="1"/>
    <col min="16130" max="16130" width="11.42578125" style="156" customWidth="1"/>
    <col min="16131" max="16131" width="11" style="156" customWidth="1"/>
    <col min="16132" max="16132" width="57.28515625" style="156" customWidth="1"/>
    <col min="16133" max="16133" width="19.5703125" style="156" customWidth="1"/>
    <col min="16134" max="16384" width="9.140625" style="156"/>
  </cols>
  <sheetData>
    <row r="1" spans="1:9">
      <c r="E1" s="157" t="s">
        <v>248</v>
      </c>
    </row>
    <row r="2" spans="1:9">
      <c r="E2" s="124" t="s">
        <v>268</v>
      </c>
    </row>
    <row r="3" spans="1:9">
      <c r="E3" s="124" t="s">
        <v>212</v>
      </c>
    </row>
    <row r="4" spans="1:9">
      <c r="E4" s="124" t="s">
        <v>269</v>
      </c>
    </row>
    <row r="5" spans="1:9">
      <c r="E5" s="158"/>
    </row>
    <row r="6" spans="1:9" ht="33" customHeight="1">
      <c r="A6" s="479" t="s">
        <v>257</v>
      </c>
      <c r="B6" s="479"/>
      <c r="C6" s="479"/>
      <c r="D6" s="479"/>
      <c r="E6" s="479"/>
      <c r="F6" s="159"/>
      <c r="G6" s="159"/>
      <c r="H6" s="159"/>
      <c r="I6" s="159"/>
    </row>
    <row r="7" spans="1:9" ht="15">
      <c r="A7" s="480" t="s">
        <v>237</v>
      </c>
      <c r="B7" s="480"/>
      <c r="C7" s="480"/>
      <c r="D7" s="480"/>
      <c r="E7" s="480"/>
      <c r="F7" s="159"/>
      <c r="G7" s="159"/>
      <c r="H7" s="159"/>
      <c r="I7" s="159"/>
    </row>
    <row r="8" spans="1:9" ht="15">
      <c r="A8" s="480" t="s">
        <v>267</v>
      </c>
      <c r="B8" s="480"/>
      <c r="C8" s="480"/>
      <c r="D8" s="480"/>
      <c r="E8" s="480"/>
      <c r="F8" s="159"/>
      <c r="G8" s="159"/>
      <c r="H8" s="159"/>
      <c r="I8" s="159"/>
    </row>
    <row r="9" spans="1:9" ht="18">
      <c r="A9" s="160"/>
      <c r="B9" s="161"/>
      <c r="C9" s="161"/>
      <c r="D9" s="161"/>
      <c r="E9" s="160"/>
      <c r="F9" s="159"/>
      <c r="G9" s="159"/>
      <c r="H9" s="159"/>
      <c r="I9" s="159"/>
    </row>
    <row r="10" spans="1:9">
      <c r="E10" s="158" t="s">
        <v>235</v>
      </c>
    </row>
    <row r="11" spans="1:9">
      <c r="A11" s="162"/>
      <c r="B11" s="163"/>
      <c r="C11" s="163"/>
      <c r="D11" s="163"/>
      <c r="E11" s="164"/>
    </row>
    <row r="12" spans="1:9">
      <c r="A12" s="165" t="s">
        <v>0</v>
      </c>
      <c r="B12" s="166" t="s">
        <v>1</v>
      </c>
      <c r="C12" s="166" t="s">
        <v>238</v>
      </c>
      <c r="D12" s="166" t="s">
        <v>239</v>
      </c>
      <c r="E12" s="167" t="s">
        <v>12</v>
      </c>
    </row>
    <row r="13" spans="1:9">
      <c r="A13" s="168"/>
      <c r="B13" s="169"/>
      <c r="C13" s="169"/>
      <c r="D13" s="169"/>
      <c r="E13" s="170"/>
    </row>
    <row r="14" spans="1:9" ht="9.75" customHeight="1">
      <c r="A14" s="171">
        <v>1</v>
      </c>
      <c r="B14" s="172">
        <v>2</v>
      </c>
      <c r="C14" s="172">
        <v>3</v>
      </c>
      <c r="D14" s="171">
        <v>4</v>
      </c>
      <c r="E14" s="172">
        <v>5</v>
      </c>
    </row>
    <row r="15" spans="1:9">
      <c r="A15" s="173"/>
      <c r="B15" s="174"/>
      <c r="C15" s="174"/>
      <c r="D15" s="174"/>
      <c r="E15" s="175"/>
    </row>
    <row r="16" spans="1:9" ht="16.5">
      <c r="A16" s="481" t="s">
        <v>240</v>
      </c>
      <c r="B16" s="482"/>
      <c r="C16" s="482"/>
      <c r="D16" s="176"/>
      <c r="E16" s="177">
        <f>E18</f>
        <v>15652</v>
      </c>
    </row>
    <row r="17" spans="1:9">
      <c r="A17" s="173"/>
      <c r="B17" s="174"/>
      <c r="C17" s="174"/>
      <c r="D17" s="174"/>
      <c r="E17" s="178"/>
    </row>
    <row r="18" spans="1:9" ht="15.75">
      <c r="A18" s="483" t="s">
        <v>241</v>
      </c>
      <c r="B18" s="482"/>
      <c r="C18" s="482"/>
      <c r="D18" s="484"/>
      <c r="E18" s="179">
        <f>E20+E38</f>
        <v>15652</v>
      </c>
    </row>
    <row r="19" spans="1:9" ht="15">
      <c r="A19" s="485"/>
      <c r="B19" s="486"/>
      <c r="C19" s="486"/>
      <c r="D19" s="487"/>
      <c r="E19" s="180"/>
    </row>
    <row r="20" spans="1:9" ht="15">
      <c r="A20" s="488" t="s">
        <v>243</v>
      </c>
      <c r="B20" s="482"/>
      <c r="C20" s="482"/>
      <c r="D20" s="484"/>
      <c r="E20" s="181">
        <f>E22</f>
        <v>194</v>
      </c>
    </row>
    <row r="21" spans="1:9">
      <c r="A21" s="173"/>
      <c r="B21" s="174"/>
      <c r="C21" s="174"/>
      <c r="D21" s="174"/>
      <c r="E21" s="178"/>
    </row>
    <row r="22" spans="1:9">
      <c r="A22" s="182" t="s">
        <v>246</v>
      </c>
      <c r="B22" s="477" t="s">
        <v>242</v>
      </c>
      <c r="C22" s="477"/>
      <c r="D22" s="478"/>
      <c r="E22" s="184">
        <f>E24</f>
        <v>194</v>
      </c>
    </row>
    <row r="23" spans="1:9">
      <c r="A23" s="182"/>
      <c r="B23" s="183"/>
      <c r="C23" s="183"/>
      <c r="D23" s="183"/>
      <c r="E23" s="184"/>
    </row>
    <row r="24" spans="1:9">
      <c r="A24" s="185">
        <v>750</v>
      </c>
      <c r="B24" s="186"/>
      <c r="C24" s="186"/>
      <c r="D24" s="187" t="s">
        <v>76</v>
      </c>
      <c r="E24" s="184">
        <f>E26+E30</f>
        <v>194</v>
      </c>
    </row>
    <row r="25" spans="1:9">
      <c r="A25" s="166"/>
      <c r="B25" s="166"/>
      <c r="C25" s="188"/>
      <c r="D25" s="189"/>
      <c r="E25" s="190"/>
    </row>
    <row r="26" spans="1:9">
      <c r="A26" s="166"/>
      <c r="B26" s="191">
        <v>75011</v>
      </c>
      <c r="C26" s="192"/>
      <c r="D26" s="193" t="s">
        <v>132</v>
      </c>
      <c r="E26" s="194">
        <f>SUM(E27:E28)</f>
        <v>78</v>
      </c>
    </row>
    <row r="27" spans="1:9">
      <c r="A27" s="166"/>
      <c r="B27" s="166"/>
      <c r="C27" s="188">
        <v>4027</v>
      </c>
      <c r="D27" s="195" t="s">
        <v>260</v>
      </c>
      <c r="E27" s="196">
        <v>65</v>
      </c>
      <c r="G27" s="197"/>
      <c r="I27" s="197"/>
    </row>
    <row r="28" spans="1:9">
      <c r="A28" s="166"/>
      <c r="B28" s="166"/>
      <c r="C28" s="188">
        <v>4117</v>
      </c>
      <c r="D28" s="195" t="s">
        <v>244</v>
      </c>
      <c r="E28" s="190">
        <v>13</v>
      </c>
      <c r="G28" s="197"/>
      <c r="I28" s="197"/>
    </row>
    <row r="29" spans="1:9">
      <c r="A29" s="166"/>
      <c r="B29" s="166"/>
      <c r="C29" s="188"/>
      <c r="D29" s="195"/>
      <c r="E29" s="190"/>
      <c r="G29" s="197"/>
      <c r="I29" s="197"/>
    </row>
    <row r="30" spans="1:9">
      <c r="A30" s="185">
        <v>855</v>
      </c>
      <c r="B30" s="186"/>
      <c r="C30" s="198"/>
      <c r="D30" s="199" t="s">
        <v>110</v>
      </c>
      <c r="E30" s="184">
        <f>E32</f>
        <v>116</v>
      </c>
    </row>
    <row r="31" spans="1:9">
      <c r="A31" s="166"/>
      <c r="B31" s="166"/>
      <c r="C31" s="188"/>
      <c r="D31" s="200"/>
      <c r="E31" s="190"/>
    </row>
    <row r="32" spans="1:9">
      <c r="A32" s="166"/>
      <c r="B32" s="191">
        <v>85516</v>
      </c>
      <c r="C32" s="201"/>
      <c r="D32" s="202" t="s">
        <v>232</v>
      </c>
      <c r="E32" s="194">
        <f>SUM(E33:E36)</f>
        <v>116</v>
      </c>
    </row>
    <row r="33" spans="1:9">
      <c r="A33" s="166"/>
      <c r="B33" s="166"/>
      <c r="C33" s="188">
        <v>4027</v>
      </c>
      <c r="D33" s="195" t="s">
        <v>260</v>
      </c>
      <c r="E33" s="196">
        <v>90</v>
      </c>
      <c r="G33" s="197"/>
      <c r="I33" s="197"/>
    </row>
    <row r="34" spans="1:9">
      <c r="A34" s="166"/>
      <c r="B34" s="166"/>
      <c r="C34" s="188">
        <v>4047</v>
      </c>
      <c r="D34" s="195" t="s">
        <v>261</v>
      </c>
      <c r="E34" s="190">
        <v>7</v>
      </c>
      <c r="G34" s="197"/>
      <c r="I34" s="197"/>
    </row>
    <row r="35" spans="1:9">
      <c r="A35" s="166"/>
      <c r="B35" s="166"/>
      <c r="C35" s="188">
        <v>4117</v>
      </c>
      <c r="D35" s="195" t="s">
        <v>244</v>
      </c>
      <c r="E35" s="190">
        <v>17</v>
      </c>
      <c r="G35" s="197"/>
      <c r="I35" s="197"/>
    </row>
    <row r="36" spans="1:9">
      <c r="A36" s="166"/>
      <c r="B36" s="166"/>
      <c r="C36" s="188">
        <v>4127</v>
      </c>
      <c r="D36" s="195" t="s">
        <v>245</v>
      </c>
      <c r="E36" s="190">
        <v>2</v>
      </c>
      <c r="G36" s="197"/>
      <c r="I36" s="197"/>
    </row>
    <row r="37" spans="1:9">
      <c r="A37" s="203"/>
      <c r="B37" s="203"/>
      <c r="C37" s="204"/>
      <c r="D37" s="205"/>
      <c r="E37" s="206"/>
    </row>
    <row r="38" spans="1:9" ht="15">
      <c r="A38" s="488" t="s">
        <v>259</v>
      </c>
      <c r="B38" s="482"/>
      <c r="C38" s="482"/>
      <c r="D38" s="484"/>
      <c r="E38" s="181">
        <f>E40</f>
        <v>15458</v>
      </c>
    </row>
    <row r="39" spans="1:9">
      <c r="A39" s="173"/>
      <c r="B39" s="174"/>
      <c r="C39" s="174"/>
      <c r="D39" s="174"/>
      <c r="E39" s="178"/>
    </row>
    <row r="40" spans="1:9">
      <c r="A40" s="207" t="s">
        <v>258</v>
      </c>
      <c r="B40" s="477" t="s">
        <v>242</v>
      </c>
      <c r="C40" s="477"/>
      <c r="D40" s="478"/>
      <c r="E40" s="184">
        <f>E42</f>
        <v>15458</v>
      </c>
    </row>
    <row r="41" spans="1:9">
      <c r="A41" s="173"/>
      <c r="B41" s="174"/>
      <c r="C41" s="174"/>
      <c r="D41" s="174"/>
      <c r="E41" s="178"/>
    </row>
    <row r="42" spans="1:9">
      <c r="A42" s="185">
        <v>855</v>
      </c>
      <c r="B42" s="186"/>
      <c r="C42" s="186"/>
      <c r="D42" s="187" t="s">
        <v>83</v>
      </c>
      <c r="E42" s="184">
        <f>E44</f>
        <v>15458</v>
      </c>
    </row>
    <row r="43" spans="1:9">
      <c r="A43" s="166"/>
      <c r="B43" s="166"/>
      <c r="C43" s="188"/>
      <c r="D43" s="189"/>
      <c r="E43" s="190"/>
    </row>
    <row r="44" spans="1:9">
      <c r="A44" s="166"/>
      <c r="B44" s="191">
        <v>85516</v>
      </c>
      <c r="C44" s="192"/>
      <c r="D44" s="193" t="s">
        <v>232</v>
      </c>
      <c r="E44" s="194">
        <f>SUM(E45:E48)</f>
        <v>15458</v>
      </c>
    </row>
    <row r="45" spans="1:9" ht="76.5">
      <c r="A45" s="166"/>
      <c r="B45" s="208"/>
      <c r="C45" s="188">
        <v>2007</v>
      </c>
      <c r="D45" s="209" t="s">
        <v>262</v>
      </c>
      <c r="E45" s="190">
        <v>6241</v>
      </c>
    </row>
    <row r="46" spans="1:9" ht="89.25">
      <c r="A46" s="166"/>
      <c r="B46" s="208"/>
      <c r="C46" s="188">
        <v>2057</v>
      </c>
      <c r="D46" s="209" t="s">
        <v>263</v>
      </c>
      <c r="E46" s="190">
        <v>1897</v>
      </c>
    </row>
    <row r="47" spans="1:9" ht="51">
      <c r="A47" s="166"/>
      <c r="B47" s="166"/>
      <c r="C47" s="188">
        <v>6207</v>
      </c>
      <c r="D47" s="195" t="s">
        <v>264</v>
      </c>
      <c r="E47" s="190">
        <v>7311</v>
      </c>
      <c r="G47" s="197"/>
      <c r="I47" s="197"/>
    </row>
    <row r="48" spans="1:9" ht="51">
      <c r="A48" s="203"/>
      <c r="B48" s="203"/>
      <c r="C48" s="204">
        <v>6257</v>
      </c>
      <c r="D48" s="210" t="s">
        <v>265</v>
      </c>
      <c r="E48" s="206">
        <v>9</v>
      </c>
    </row>
  </sheetData>
  <mergeCells count="10">
    <mergeCell ref="B40:D40"/>
    <mergeCell ref="A6:E6"/>
    <mergeCell ref="A7:E7"/>
    <mergeCell ref="A8:E8"/>
    <mergeCell ref="A16:C16"/>
    <mergeCell ref="A18:D18"/>
    <mergeCell ref="A19:D19"/>
    <mergeCell ref="A20:D20"/>
    <mergeCell ref="A38:D38"/>
    <mergeCell ref="B22:D22"/>
  </mergeCells>
  <pageMargins left="0.55118110236220474" right="0.55118110236220474" top="0.98425196850393704" bottom="0.98425196850393704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6</vt:i4>
      </vt:variant>
    </vt:vector>
  </HeadingPairs>
  <TitlesOfParts>
    <vt:vector size="13" baseType="lpstr">
      <vt:lpstr>Zał. 1_korekta</vt:lpstr>
      <vt:lpstr>Zał.1</vt:lpstr>
      <vt:lpstr>Zał.1 (BP)</vt:lpstr>
      <vt:lpstr>Zał.1a (BP)</vt:lpstr>
      <vt:lpstr>Zał. 1b (BP) </vt:lpstr>
      <vt:lpstr>Zał. 1c (BŚE)</vt:lpstr>
      <vt:lpstr>Zał. 1d (BŚE)</vt:lpstr>
      <vt:lpstr>'Zał. 1b (BP) '!Obszar_wydruku</vt:lpstr>
      <vt:lpstr>'Zał. 1c (BŚE)'!Obszar_wydruku</vt:lpstr>
      <vt:lpstr>'Zał. 1d (BŚE)'!Obszar_wydruku</vt:lpstr>
      <vt:lpstr>'Zał.1a (BP)'!Obszar_wydruku</vt:lpstr>
      <vt:lpstr>'Zał. 1c (BŚE)'!Tytuły_wydruku</vt:lpstr>
      <vt:lpstr>'Zał.1a (BP)'!Tytuły_wydruku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Natalia Kurdyła</cp:lastModifiedBy>
  <cp:lastPrinted>2024-02-20T12:24:34Z</cp:lastPrinted>
  <dcterms:created xsi:type="dcterms:W3CDTF">2006-10-11T08:10:34Z</dcterms:created>
  <dcterms:modified xsi:type="dcterms:W3CDTF">2024-02-22T08:56:33Z</dcterms:modified>
</cp:coreProperties>
</file>