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.luszczynska\Desktop\PLIKI\Plan finansowy NFZ 20.09\"/>
    </mc:Choice>
  </mc:AlternateContent>
  <bookViews>
    <workbookView xWindow="360" yWindow="720" windowWidth="12120" windowHeight="7770" tabRatio="910"/>
  </bookViews>
  <sheets>
    <sheet name="NFZ" sheetId="22" r:id="rId1"/>
    <sheet name="Centrala" sheetId="21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 localSheetId="0">NFZ!___C</definedName>
    <definedName name="___C">NFZ!___C</definedName>
    <definedName name="__C" localSheetId="0">NFZ!__C</definedName>
    <definedName name="__C">NFZ!__C</definedName>
    <definedName name="_1_0_0kos" localSheetId="1">[1]plan!#REF!</definedName>
    <definedName name="_1_0_0kos" localSheetId="0">[1]plan!#REF!</definedName>
    <definedName name="_1_0_0kos" localSheetId="2">[1]plan!#REF!</definedName>
    <definedName name="_1_0_0kos">[1]plan!#REF!</definedName>
    <definedName name="_2_0_0ra" localSheetId="1">[1]plan!#REF!</definedName>
    <definedName name="_2_0_0ra" localSheetId="0">[1]plan!#REF!</definedName>
    <definedName name="_2_0_0ra" localSheetId="2">[1]plan!#REF!</definedName>
    <definedName name="_2_0_0ra">[1]plan!#REF!</definedName>
    <definedName name="_C" localSheetId="0">#N/A</definedName>
    <definedName name="_C" localSheetId="18">Zachodniopomorski!_C</definedName>
    <definedName name="_C">NFZ!_C</definedName>
    <definedName name="_xlnm._FilterDatabase" localSheetId="16" hidden="1">WarmińskoMazurski!$A$7:$C$66</definedName>
    <definedName name="A" localSheetId="0">#N/A</definedName>
    <definedName name="A" localSheetId="18">Zachodniopomorski!A</definedName>
    <definedName name="A">NFZ!A</definedName>
    <definedName name="A_2" localSheetId="0">NFZ!A_2</definedName>
    <definedName name="A_2">NFZ!A_2</definedName>
    <definedName name="aa" localSheetId="0">#N/A</definedName>
    <definedName name="aa" localSheetId="18">Zachodniopomorski!aa</definedName>
    <definedName name="aa">NFZ!aa</definedName>
    <definedName name="aa_2" localSheetId="0">NFZ!aa_2</definedName>
    <definedName name="aa_2">NFZ!aa_2</definedName>
    <definedName name="B" localSheetId="0">NFZ!B</definedName>
    <definedName name="B">NFZ!B</definedName>
    <definedName name="BILANS" localSheetId="1">[2]plan!#REF!</definedName>
    <definedName name="BILANS" localSheetId="0">[2]plan!#REF!</definedName>
    <definedName name="BILANS" localSheetId="2">[2]plan!#REF!</definedName>
    <definedName name="BILANS">[2]plan!#REF!</definedName>
    <definedName name="BILANSSPZ" localSheetId="1">[2]plan!#REF!</definedName>
    <definedName name="BILANSSPZ" localSheetId="0">[2]plan!#REF!</definedName>
    <definedName name="BILANSSPZ" localSheetId="2">[2]plan!#REF!</definedName>
    <definedName name="BILANSSPZ">[2]plan!#REF!</definedName>
    <definedName name="BV" localSheetId="0">#N/A</definedName>
    <definedName name="BV" localSheetId="18">Zachodniopomorski!BV</definedName>
    <definedName name="BV">NFZ!BV</definedName>
    <definedName name="cr" localSheetId="0">#N/A</definedName>
    <definedName name="cr" localSheetId="18">Zachodniopomorski!cr</definedName>
    <definedName name="cr">NFZ!cr</definedName>
    <definedName name="d" localSheetId="0">#N/A</definedName>
    <definedName name="d" localSheetId="18">Zachodniopomorski!d</definedName>
    <definedName name="d">NFZ!d</definedName>
    <definedName name="depozyty" localSheetId="1">#REF!</definedName>
    <definedName name="depozyty" localSheetId="0">#REF!</definedName>
    <definedName name="depozyty" localSheetId="2">#REF!</definedName>
    <definedName name="depozyty">#REF!</definedName>
    <definedName name="g" localSheetId="0">NFZ!g</definedName>
    <definedName name="g">NFZ!g</definedName>
    <definedName name="koszty" localSheetId="1">[1]plan!#REF!</definedName>
    <definedName name="koszty" localSheetId="0">[1]plan!#REF!</definedName>
    <definedName name="koszty" localSheetId="2">[1]plan!#REF!</definedName>
    <definedName name="koszty">[1]plan!#REF!</definedName>
    <definedName name="licznikn" localSheetId="1">#REF!</definedName>
    <definedName name="licznikn" localSheetId="0">#REF!</definedName>
    <definedName name="licznikn" localSheetId="2">#REF!</definedName>
    <definedName name="licznikn">#REF!</definedName>
    <definedName name="licznikr" localSheetId="1">#REF!</definedName>
    <definedName name="licznikr" localSheetId="0">#REF!</definedName>
    <definedName name="licznikr" localSheetId="2">#REF!</definedName>
    <definedName name="licznikr">#REF!</definedName>
    <definedName name="licznikz" localSheetId="1">#REF!</definedName>
    <definedName name="licznikz" localSheetId="0">#REF!</definedName>
    <definedName name="licznikz" localSheetId="2">#REF!</definedName>
    <definedName name="licznikz">#REF!</definedName>
    <definedName name="mn" localSheetId="0">#N/A</definedName>
    <definedName name="mn" localSheetId="18">Zachodniopomorski!mn</definedName>
    <definedName name="mn">NFZ!mn</definedName>
    <definedName name="mon" localSheetId="0">#N/A</definedName>
    <definedName name="mon" localSheetId="18">Zachodniopomorski!mon</definedName>
    <definedName name="mon">NFZ!mon</definedName>
    <definedName name="naleznosci" localSheetId="1">#REF!</definedName>
    <definedName name="naleznosci" localSheetId="0">#REF!</definedName>
    <definedName name="naleznosci" localSheetId="2">#REF!</definedName>
    <definedName name="naleznosci">#REF!</definedName>
    <definedName name="_xlnm.Print_Area" localSheetId="1">Centrala!$A$1:$C$67</definedName>
    <definedName name="_xlnm.Print_Area" localSheetId="3">Dolnośląski!$A$1:$C$67</definedName>
    <definedName name="_xlnm.Print_Area" localSheetId="4">KujawskoPomorski!$A$1:$C$67</definedName>
    <definedName name="_xlnm.Print_Area" localSheetId="5">Lubelski!$A$1:$C$67</definedName>
    <definedName name="_xlnm.Print_Area" localSheetId="6">Lubuski!$A$1:$C$67</definedName>
    <definedName name="_xlnm.Print_Area" localSheetId="7">Łódzki!$A$1:$C$67</definedName>
    <definedName name="_xlnm.Print_Area" localSheetId="8">Małopolski!$A$1:$C$67</definedName>
    <definedName name="_xlnm.Print_Area" localSheetId="9">Mazowiecki!$A$1:$C$67</definedName>
    <definedName name="_xlnm.Print_Area" localSheetId="0">NFZ!$A$1:$C$95</definedName>
    <definedName name="_xlnm.Print_Area" localSheetId="10">Opolski!$A$1:$C$67</definedName>
    <definedName name="_xlnm.Print_Area" localSheetId="11">Podkarpacki!$A$1:$C$67</definedName>
    <definedName name="_xlnm.Print_Area" localSheetId="12">Podlaski!$A$1:$C$67</definedName>
    <definedName name="_xlnm.Print_Area" localSheetId="13">Pomorski!$A$1:$C$67</definedName>
    <definedName name="_xlnm.Print_Area" localSheetId="2">'Razem OW'!$A$1:$C$67</definedName>
    <definedName name="_xlnm.Print_Area" localSheetId="14">Śląski!$A$1:$C$67</definedName>
    <definedName name="_xlnm.Print_Area" localSheetId="15">Świętokrzyski!$A$1:$C$67</definedName>
    <definedName name="_xlnm.Print_Area" localSheetId="16">WarmińskoMazurski!$A$1:$C$67</definedName>
    <definedName name="_xlnm.Print_Area" localSheetId="17">Wielkopolski!$A$1:$C$67</definedName>
    <definedName name="_xlnm.Print_Area" localSheetId="18">Zachodniopomorski!$A$1:$C$67</definedName>
    <definedName name="PETLA" localSheetId="1">[3]!PETLA</definedName>
    <definedName name="PETLA" localSheetId="2">[3]!PETLA</definedName>
    <definedName name="PETLA">[3]!PETLA</definedName>
    <definedName name="rach1" localSheetId="1">#REF!</definedName>
    <definedName name="rach1" localSheetId="0">#REF!</definedName>
    <definedName name="rach1" localSheetId="2">#REF!</definedName>
    <definedName name="rach1">#REF!</definedName>
    <definedName name="rach2" localSheetId="1">#REF!</definedName>
    <definedName name="rach2" localSheetId="0">#REF!</definedName>
    <definedName name="rach2" localSheetId="2">#REF!</definedName>
    <definedName name="rach2">#REF!</definedName>
    <definedName name="rach3" localSheetId="1">#REF!</definedName>
    <definedName name="rach3" localSheetId="0">#REF!</definedName>
    <definedName name="rach3" localSheetId="2">#REF!</definedName>
    <definedName name="rach3">#REF!</definedName>
    <definedName name="rgds" localSheetId="0">#N/A</definedName>
    <definedName name="rgds" localSheetId="18">Zachodniopomorski!rgds</definedName>
    <definedName name="rgds">NFZ!rgds</definedName>
    <definedName name="_xlnm.Print_Titles" localSheetId="0">NFZ!$1:$6</definedName>
    <definedName name="wybkosz1" localSheetId="1">#REF!</definedName>
    <definedName name="wybkosz1" localSheetId="0">#REF!</definedName>
    <definedName name="wybkosz1" localSheetId="2">#REF!</definedName>
    <definedName name="wybkosz1">#REF!</definedName>
    <definedName name="wybkosz2" localSheetId="1">#REF!</definedName>
    <definedName name="wybkosz2" localSheetId="0">#REF!</definedName>
    <definedName name="wybkosz2" localSheetId="2">#REF!</definedName>
    <definedName name="wybkosz2">#REF!</definedName>
    <definedName name="za" localSheetId="0">#N/A</definedName>
    <definedName name="za" localSheetId="18">Zachodniopomorski!za</definedName>
    <definedName name="za">NFZ!za</definedName>
  </definedNames>
  <calcPr calcId="152511" calcMode="manual" fullPrecision="0"/>
</workbook>
</file>

<file path=xl/calcChain.xml><?xml version="1.0" encoding="utf-8"?>
<calcChain xmlns="http://schemas.openxmlformats.org/spreadsheetml/2006/main">
  <c r="C43" i="21" l="1"/>
  <c r="C56" i="21"/>
  <c r="C55" i="21"/>
  <c r="C52" i="21"/>
  <c r="C56" i="3"/>
  <c r="C55" i="3"/>
  <c r="C52" i="3"/>
  <c r="C56" i="5"/>
  <c r="C55" i="5"/>
  <c r="C52" i="5"/>
  <c r="C56" i="6"/>
  <c r="C55" i="6"/>
  <c r="C52" i="6"/>
  <c r="C56" i="7"/>
  <c r="C55" i="7"/>
  <c r="C52" i="7"/>
  <c r="C56" i="8"/>
  <c r="C55" i="8"/>
  <c r="C52" i="8"/>
  <c r="C56" i="9"/>
  <c r="C55" i="9"/>
  <c r="C52" i="9"/>
  <c r="C56" i="10"/>
  <c r="C55" i="10"/>
  <c r="C52" i="10"/>
  <c r="C56" i="11"/>
  <c r="C55" i="11"/>
  <c r="C52" i="11"/>
  <c r="C56" i="12"/>
  <c r="C55" i="12"/>
  <c r="C52" i="12"/>
  <c r="C56" i="13"/>
  <c r="C55" i="13"/>
  <c r="C52" i="13"/>
  <c r="C56" i="14"/>
  <c r="C55" i="14"/>
  <c r="C52" i="14"/>
  <c r="C56" i="15"/>
  <c r="C55" i="15"/>
  <c r="C52" i="15"/>
  <c r="C56" i="16"/>
  <c r="C55" i="16"/>
  <c r="C52" i="16"/>
  <c r="C56" i="17"/>
  <c r="C55" i="17"/>
  <c r="C52" i="17"/>
  <c r="C56" i="18"/>
  <c r="C55" i="18"/>
  <c r="C52" i="18"/>
  <c r="C56" i="19"/>
  <c r="C55" i="19"/>
  <c r="C52" i="19"/>
  <c r="C54" i="19" l="1"/>
  <c r="C44" i="19"/>
  <c r="C40" i="19"/>
  <c r="C62" i="19"/>
  <c r="C7" i="19"/>
  <c r="C41" i="19" l="1"/>
  <c r="C44" i="15"/>
  <c r="C40" i="15"/>
  <c r="C7" i="15"/>
  <c r="C62" i="15"/>
  <c r="C54" i="15"/>
  <c r="C41" i="15" l="1"/>
  <c r="C54" i="7"/>
  <c r="C44" i="7"/>
  <c r="C7" i="7"/>
  <c r="C62" i="7"/>
  <c r="C40" i="7"/>
  <c r="C41" i="7" l="1"/>
  <c r="C62" i="6"/>
  <c r="C54" i="6"/>
  <c r="C40" i="6"/>
  <c r="C7" i="6"/>
  <c r="C44" i="6"/>
  <c r="C41" i="6" l="1"/>
  <c r="C62" i="9"/>
  <c r="C54" i="9"/>
  <c r="C40" i="9"/>
  <c r="C7" i="9"/>
  <c r="C44" i="9"/>
  <c r="C41" i="9" s="1"/>
  <c r="C54" i="14" l="1"/>
  <c r="C44" i="14"/>
  <c r="C40" i="14"/>
  <c r="C62" i="14"/>
  <c r="C7" i="14"/>
  <c r="C41" i="14" l="1"/>
  <c r="C54" i="18"/>
  <c r="C40" i="18"/>
  <c r="C62" i="18"/>
  <c r="C44" i="18"/>
  <c r="C7" i="18"/>
  <c r="C41" i="18" l="1"/>
  <c r="C44" i="13" l="1"/>
  <c r="C7" i="13" l="1"/>
  <c r="C54" i="13"/>
  <c r="C41" i="13" s="1"/>
  <c r="C40" i="13"/>
  <c r="C62" i="13"/>
  <c r="C54" i="3" l="1"/>
  <c r="C7" i="3"/>
  <c r="C62" i="3"/>
  <c r="C44" i="3"/>
  <c r="C40" i="3"/>
  <c r="C62" i="17"/>
  <c r="C54" i="17"/>
  <c r="C40" i="17"/>
  <c r="C7" i="17"/>
  <c r="C44" i="17"/>
  <c r="C41" i="3" l="1"/>
  <c r="C41" i="17"/>
  <c r="C62" i="5" l="1"/>
  <c r="C54" i="5"/>
  <c r="C41" i="5"/>
  <c r="C40" i="5"/>
  <c r="C7" i="5"/>
  <c r="C44" i="5"/>
  <c r="C62" i="8"/>
  <c r="C54" i="8"/>
  <c r="C40" i="8"/>
  <c r="C7" i="8"/>
  <c r="C44" i="8"/>
  <c r="C62" i="10"/>
  <c r="C54" i="10"/>
  <c r="C40" i="10"/>
  <c r="C7" i="10"/>
  <c r="C44" i="10"/>
  <c r="C62" i="11"/>
  <c r="C54" i="11"/>
  <c r="C40" i="11"/>
  <c r="C7" i="11"/>
  <c r="C44" i="11"/>
  <c r="C54" i="12"/>
  <c r="C44" i="12"/>
  <c r="C7" i="12"/>
  <c r="C62" i="12"/>
  <c r="C40" i="12"/>
  <c r="C41" i="10" l="1"/>
  <c r="C41" i="8"/>
  <c r="C41" i="11"/>
  <c r="C41" i="12"/>
  <c r="C44" i="21" l="1"/>
  <c r="C40" i="21"/>
  <c r="A1" i="20" l="1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3"/>
  <c r="A1" i="21"/>
  <c r="C89" i="22"/>
  <c r="C13" i="22"/>
  <c r="C10" i="22"/>
  <c r="C18" i="22"/>
  <c r="C7" i="22" l="1"/>
  <c r="C17" i="22"/>
  <c r="C19" i="22" l="1"/>
  <c r="C26" i="22"/>
  <c r="C16" i="22"/>
  <c r="C20" i="22" l="1"/>
  <c r="C62" i="21"/>
  <c r="C54" i="21"/>
  <c r="C41" i="21" s="1"/>
  <c r="C7" i="21"/>
  <c r="C67" i="20"/>
  <c r="C64" i="20"/>
  <c r="C65" i="20"/>
  <c r="C66" i="20"/>
  <c r="C63" i="20"/>
  <c r="C56" i="20"/>
  <c r="C57" i="20"/>
  <c r="C58" i="20"/>
  <c r="C59" i="20"/>
  <c r="C60" i="20"/>
  <c r="C61" i="20"/>
  <c r="C55" i="20"/>
  <c r="C43" i="20"/>
  <c r="C64" i="22" s="1"/>
  <c r="C45" i="20"/>
  <c r="C46" i="20"/>
  <c r="C47" i="20"/>
  <c r="C48" i="20"/>
  <c r="C49" i="20"/>
  <c r="C50" i="20"/>
  <c r="C51" i="20"/>
  <c r="C52" i="20"/>
  <c r="C53" i="20"/>
  <c r="C42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8" i="20"/>
  <c r="C63" i="22" l="1"/>
  <c r="C88" i="22"/>
  <c r="C87" i="22"/>
  <c r="C86" i="22"/>
  <c r="C85" i="22"/>
  <c r="C81" i="22"/>
  <c r="C77" i="22"/>
  <c r="C80" i="22"/>
  <c r="C79" i="22"/>
  <c r="C82" i="22"/>
  <c r="C78" i="22"/>
  <c r="C54" i="20"/>
  <c r="C76" i="22"/>
  <c r="C73" i="22"/>
  <c r="C69" i="22"/>
  <c r="C72" i="22"/>
  <c r="C68" i="22"/>
  <c r="C71" i="22"/>
  <c r="C67" i="22"/>
  <c r="C74" i="22"/>
  <c r="C70" i="22"/>
  <c r="C66" i="22"/>
  <c r="C54" i="22"/>
  <c r="C46" i="22"/>
  <c r="C38" i="22"/>
  <c r="C34" i="22"/>
  <c r="C57" i="22"/>
  <c r="C45" i="22"/>
  <c r="C37" i="22"/>
  <c r="C29" i="22"/>
  <c r="C56" i="22"/>
  <c r="C52" i="22"/>
  <c r="C48" i="22"/>
  <c r="C44" i="22"/>
  <c r="C40" i="22"/>
  <c r="C36" i="22"/>
  <c r="C32" i="22"/>
  <c r="C58" i="22"/>
  <c r="C50" i="22"/>
  <c r="C42" i="22"/>
  <c r="C30" i="22"/>
  <c r="C53" i="22"/>
  <c r="C49" i="22"/>
  <c r="C41" i="22"/>
  <c r="C33" i="22"/>
  <c r="C59" i="22"/>
  <c r="C55" i="22"/>
  <c r="C51" i="22"/>
  <c r="C47" i="22"/>
  <c r="C43" i="22"/>
  <c r="C39" i="22"/>
  <c r="C35" i="22"/>
  <c r="C31" i="22"/>
  <c r="C28" i="22"/>
  <c r="C44" i="20"/>
  <c r="C7" i="20"/>
  <c r="C40" i="20"/>
  <c r="C62" i="20"/>
  <c r="C84" i="22" l="1"/>
  <c r="C75" i="22"/>
  <c r="C41" i="20"/>
  <c r="C65" i="22"/>
  <c r="C60" i="22"/>
  <c r="C27" i="22"/>
  <c r="C62" i="22" l="1"/>
  <c r="C94" i="22"/>
  <c r="C25" i="22"/>
  <c r="C7" i="16"/>
  <c r="C95" i="22" l="1"/>
  <c r="C61" i="22"/>
  <c r="C40" i="16"/>
  <c r="C44" i="16"/>
  <c r="C62" i="16"/>
  <c r="C54" i="16"/>
  <c r="C93" i="22" l="1"/>
  <c r="C41" i="16"/>
</calcChain>
</file>

<file path=xl/sharedStrings.xml><?xml version="1.0" encoding="utf-8"?>
<sst xmlns="http://schemas.openxmlformats.org/spreadsheetml/2006/main" count="2465" uniqueCount="203">
  <si>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</si>
  <si>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</si>
  <si>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</si>
  <si>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</si>
  <si>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</si>
  <si>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</si>
  <si>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</si>
  <si>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</si>
  <si>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</si>
  <si>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</si>
  <si>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</si>
  <si>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</si>
  <si>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</si>
  <si>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</si>
  <si>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</si>
  <si>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</si>
  <si>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</si>
  <si>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</si>
  <si>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</si>
  <si>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</si>
  <si>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</si>
  <si>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</si>
  <si>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</si>
  <si>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</si>
  <si>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</si>
  <si>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</si>
  <si>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</si>
  <si>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</si>
  <si>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</si>
  <si>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</si>
  <si>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</si>
  <si>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</si>
  <si>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</si>
  <si>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</si>
  <si>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</si>
  <si>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</si>
  <si>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</si>
  <si>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</si>
  <si>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</si>
  <si>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</si>
  <si>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</si>
  <si>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</si>
  <si>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</si>
  <si>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</si>
  <si>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</si>
  <si>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</si>
  <si>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</si>
  <si>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</si>
  <si>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</si>
  <si>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</si>
  <si>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</si>
  <si>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</si>
  <si>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</si>
  <si>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</si>
  <si>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</si>
  <si>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</si>
  <si>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</si>
  <si>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</si>
  <si>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</si>
  <si>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</si>
  <si>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</si>
  <si>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</si>
  <si>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</si>
  <si>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</si>
  <si>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</si>
  <si>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</si>
  <si>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</si>
  <si>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</si>
  <si>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</si>
  <si>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</si>
  <si>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</si>
  <si>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</si>
  <si>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</si>
  <si>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</si>
  <si>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</si>
  <si>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F1</t>
  </si>
  <si>
    <t>F4</t>
  </si>
  <si>
    <t>inne rezerwy</t>
  </si>
  <si>
    <t>inne koszty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</si>
  <si>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</si>
  <si>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</si>
  <si>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</si>
  <si>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</si>
  <si>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</si>
  <si>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</si>
  <si>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</si>
  <si>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</si>
  <si>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</si>
  <si>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</si>
  <si>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</si>
  <si>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</si>
  <si>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</si>
  <si>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</si>
  <si>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</si>
  <si>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</si>
  <si>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</si>
  <si>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</si>
  <si>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</si>
  <si>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</si>
  <si>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D</t>
  </si>
  <si>
    <t>F</t>
  </si>
  <si>
    <t>H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</si>
  <si>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</si>
  <si>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</si>
  <si>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</si>
  <si>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</si>
  <si>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</si>
  <si>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</si>
  <si>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</si>
  <si>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</si>
  <si>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</si>
  <si>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</si>
  <si>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</si>
  <si>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</si>
  <si>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</si>
  <si>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</si>
  <si>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</si>
  <si>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</si>
  <si>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</si>
  <si>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</si>
  <si>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</si>
  <si>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</si>
  <si>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</si>
  <si>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świadczenia opieki zdrowotnej kontraktowane odrębnie</t>
  </si>
  <si>
    <t>koszty świadczeń opieki zdrowotnej z lat ubiegłych</t>
  </si>
  <si>
    <t>rezerwa, o której mowa w art. 118 ust. 2 pkt 2 lit. c ustawy</t>
  </si>
  <si>
    <t>B2.19</t>
  </si>
  <si>
    <t>rezerwa na koszty świadczeń opieki zdrowotnej udzielone w ramach transgranicznej opieki zdrowotnej</t>
  </si>
  <si>
    <t>refundacja, z tego:</t>
  </si>
  <si>
    <t>ubezpieczenie społeczne i inne świadczenia, z tego:</t>
  </si>
  <si>
    <t>Koszty administracyjne ( D1+...+D8 )</t>
  </si>
  <si>
    <t>podatki i opłaty, z tego</t>
  </si>
  <si>
    <t>B2.20</t>
  </si>
  <si>
    <t>B5</t>
  </si>
  <si>
    <t>rezerwa na dofinansowanie programów polityki zdrowotnej na podstawie art. 48d ustawy</t>
  </si>
  <si>
    <t>Koszty finansowania leku, środka spożywczego specjalnego przeznaczenia żywieniowego oraz wyrobu medycznego w części finansowanej z budżetu państwa zgodnie z art. 43a ust. 3 ustawy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</si>
  <si>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</si>
  <si>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</si>
  <si>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</si>
  <si>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</si>
  <si>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w tys. zł</t>
  </si>
  <si>
    <t>Składka należna brutto w roku planowania równa przypisowi składki
(1.1 + 1.2)</t>
  </si>
  <si>
    <t>1.1</t>
  </si>
  <si>
    <t>od ZUS</t>
  </si>
  <si>
    <t>1.2</t>
  </si>
  <si>
    <t>od KRUS</t>
  </si>
  <si>
    <t>Planowany odpis aktualizujący składkę należną (2.1 + 2.2)</t>
  </si>
  <si>
    <t>2.1</t>
  </si>
  <si>
    <t>w stosunku do ZUS</t>
  </si>
  <si>
    <t>2.2</t>
  </si>
  <si>
    <t>w stosunku do KRUS</t>
  </si>
  <si>
    <t>Przychody ze składek z lat ubiegłych (3.1+3.2)</t>
  </si>
  <si>
    <t>3.1</t>
  </si>
  <si>
    <t>3.2</t>
  </si>
  <si>
    <t>Koszt poboru i ewidencjonowania składek (4.1 + 4.2)</t>
  </si>
  <si>
    <t>4.1</t>
  </si>
  <si>
    <t>koszty poboru i ewidencjonowania składek przez ZUS</t>
  </si>
  <si>
    <t>4.2</t>
  </si>
  <si>
    <t>koszty poboru i ewidencjonowania składek przez KRUS</t>
  </si>
  <si>
    <t>Odpis dla Agencji Oceny Technologii Medycznych i Taryfikacji, o którym mowa w art. 31t ust. 5-9 ustawy</t>
  </si>
  <si>
    <t>A</t>
  </si>
  <si>
    <t>Przychody netto z działalności
(1-2+3-4-5) + A1 + A2 + A3 + A4</t>
  </si>
  <si>
    <t>A1</t>
  </si>
  <si>
    <t>przychody wynikające z przepisów o koordynacji</t>
  </si>
  <si>
    <t>A2</t>
  </si>
  <si>
    <t>przychody z tytułu realizacji zadań zleconych</t>
  </si>
  <si>
    <t>A3</t>
  </si>
  <si>
    <t>dotacje z budżetu państwa na finansowanie zadań, o których mowa w art. 97 ust. 3
pkt 2a-2c, 3 i 3b ustawy</t>
  </si>
  <si>
    <t>A4</t>
  </si>
  <si>
    <t>dotacja z budżetu państwa na realizację zadań zespołów ratownictwa medycznego</t>
  </si>
  <si>
    <t>B</t>
  </si>
  <si>
    <t>Koszty realizacji zadań (B1 + B2 + B3 + B4 + B5)</t>
  </si>
  <si>
    <t>B1</t>
  </si>
  <si>
    <t>Obowiazkowy odpis na rezerwę ogólną</t>
  </si>
  <si>
    <t>Koszty świadczeń opieki zdrowotnej  (B2.1 + … + B2.21)</t>
  </si>
  <si>
    <t>Koszty programów polityki zdrowotnej realizowanych na zlecenie</t>
  </si>
  <si>
    <t>C</t>
  </si>
  <si>
    <t>WYNIK NA DZIAŁALNOŚCI (A - B)</t>
  </si>
  <si>
    <t>Koszty administracyjne (D1 + … + D8)</t>
  </si>
  <si>
    <t>podatki i opłaty, z tego:</t>
  </si>
  <si>
    <t>E</t>
  </si>
  <si>
    <t>Pozostałe przychody</t>
  </si>
  <si>
    <t>Pozostałe koszty (F1+ … +F4)</t>
  </si>
  <si>
    <t>G</t>
  </si>
  <si>
    <t>Przychody finansowe (G1 + G2)</t>
  </si>
  <si>
    <t>G1</t>
  </si>
  <si>
    <t xml:space="preserve">odsetki uzyskane z lokat </t>
  </si>
  <si>
    <t>G2</t>
  </si>
  <si>
    <t>inne przychody finansowe</t>
  </si>
  <si>
    <t>I</t>
  </si>
  <si>
    <t>WYNIK FINANSOWY OGÓŁEM NETTO
(C - D + E - F + G - H)</t>
  </si>
  <si>
    <t>J</t>
  </si>
  <si>
    <t xml:space="preserve"> PRZYCHODY - ogółem</t>
  </si>
  <si>
    <t>K</t>
  </si>
  <si>
    <t xml:space="preserve"> KOSZTY - ogółem</t>
  </si>
  <si>
    <t>ROCZNY PLAN FINANSOWY NARODOWEGO FUNDUSZU ZDROWIA NA ROK 2019</t>
  </si>
  <si>
    <t>Plan finansowy Narodowego Funduszu Zdrowia na rok 2019</t>
  </si>
  <si>
    <t>Plan finansowy Centrali Narodowego Funduszu Zdrowia na rok 2019</t>
  </si>
  <si>
    <t>Koszty Centrali Narodowego Funduszu Zdrowia</t>
  </si>
  <si>
    <t>Koszty OW NFZ - Razem</t>
  </si>
  <si>
    <t>Plan finansowy OW NFZ łącznie na rok 2019</t>
  </si>
  <si>
    <t>Plan finansowy oddziału wojewódzkiego Narodowego Funduszu Zdrowia na rok 2019</t>
  </si>
  <si>
    <t>Przychody i koszty Narodowego Funduszu Zdrowia - 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</si>
</sst>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  <numFmt numFmtId="169" formatCode="0.0000%"/>
    <numFmt numFmtId="170" formatCode="0.0000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8"/>
      <name val="Arial CE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Verdana"/>
      <family val="2"/>
      <charset val="238"/>
    </font>
    <font>
      <sz val="10"/>
      <name val="Verdana"/>
      <family val="2"/>
      <charset val="238"/>
    </font>
    <font>
      <b/>
      <sz val="20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8"/>
      <color theme="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"/>
      <family val="1"/>
      <charset val="238"/>
    </font>
    <font>
      <b/>
      <sz val="20"/>
      <name val="Times New Roman CE"/>
      <family val="1"/>
      <charset val="238"/>
    </font>
    <font>
      <b/>
      <sz val="18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14"/>
      <name val="Times New Roman"/>
      <family val="1"/>
    </font>
    <font>
      <b/>
      <sz val="12"/>
      <name val="Times New Roman CE"/>
      <charset val="238"/>
    </font>
    <font>
      <b/>
      <sz val="14"/>
      <name val="Times New Roman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24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4" fillId="0" borderId="0"/>
    <xf numFmtId="0" fontId="2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107">
    <xf numFmtId="0" fontId="0" fillId="0" borderId="0" xfId="0"/>
    <xf numFmtId="0" fontId="13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7" fillId="0" borderId="1" xfId="17" applyFont="1" applyFill="1" applyBorder="1" applyAlignment="1" applyProtection="1">
      <alignment horizontal="center" vertical="center" wrapText="1"/>
    </xf>
    <xf numFmtId="0" fontId="18" fillId="0" borderId="1" xfId="17" applyFont="1" applyFill="1" applyBorder="1" applyAlignment="1" applyProtection="1">
      <alignment horizontal="center" vertical="center" wrapText="1"/>
    </xf>
    <xf numFmtId="0" fontId="19" fillId="0" borderId="1" xfId="17" applyFont="1" applyFill="1" applyBorder="1" applyAlignment="1" applyProtection="1">
      <alignment horizontal="center" vertical="center" wrapText="1"/>
    </xf>
    <xf numFmtId="0" fontId="9" fillId="0" borderId="1" xfId="17" applyFont="1" applyFill="1" applyBorder="1" applyAlignment="1" applyProtection="1">
      <alignment horizontal="center" vertical="center" wrapText="1"/>
    </xf>
    <xf numFmtId="0" fontId="17" fillId="0" borderId="1" xfId="15" applyFont="1" applyFill="1" applyBorder="1" applyAlignment="1" applyProtection="1">
      <alignment horizontal="left" vertical="center" wrapText="1" indent="2"/>
    </xf>
    <xf numFmtId="0" fontId="20" fillId="0" borderId="1" xfId="17" applyFont="1" applyFill="1" applyBorder="1" applyAlignment="1" applyProtection="1">
      <alignment horizontal="left" vertical="center" wrapText="1" indent="2"/>
    </xf>
    <xf numFmtId="0" fontId="9" fillId="0" borderId="1" xfId="17" applyFont="1" applyFill="1" applyBorder="1" applyAlignment="1" applyProtection="1">
      <alignment horizontal="left" vertical="center" wrapText="1" indent="1"/>
    </xf>
    <xf numFmtId="0" fontId="19" fillId="0" borderId="1" xfId="17" applyFont="1" applyFill="1" applyBorder="1" applyAlignment="1" applyProtection="1">
      <alignment horizontal="left" vertical="center" wrapText="1" indent="2"/>
    </xf>
    <xf numFmtId="0" fontId="19" fillId="0" borderId="1" xfId="16" applyFont="1" applyFill="1" applyBorder="1" applyAlignment="1" applyProtection="1">
      <alignment horizontal="left" vertical="center" wrapText="1" indent="2"/>
    </xf>
    <xf numFmtId="0" fontId="21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8" fillId="0" borderId="1" xfId="17" applyFont="1" applyFill="1" applyBorder="1" applyAlignment="1" applyProtection="1">
      <alignment horizontal="left" vertical="center" wrapText="1" indent="2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3" fontId="15" fillId="0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168" fontId="25" fillId="2" borderId="0" xfId="18" applyNumberFormat="1" applyFont="1" applyFill="1" applyBorder="1" applyAlignment="1" applyProtection="1">
      <alignment vertical="center"/>
      <protection locked="0"/>
    </xf>
    <xf numFmtId="3" fontId="11" fillId="5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 applyProtection="1">
      <alignment vertical="center"/>
      <protection locked="0"/>
    </xf>
    <xf numFmtId="0" fontId="10" fillId="5" borderId="1" xfId="17" applyFont="1" applyFill="1" applyBorder="1" applyAlignment="1" applyProtection="1">
      <alignment horizontal="center" vertical="center" wrapText="1"/>
    </xf>
    <xf numFmtId="0" fontId="9" fillId="5" borderId="1" xfId="17" applyFont="1" applyFill="1" applyBorder="1" applyAlignment="1" applyProtection="1">
      <alignment horizontal="left" vertical="center" wrapText="1" indent="1"/>
    </xf>
    <xf numFmtId="3" fontId="11" fillId="5" borderId="1" xfId="0" applyNumberFormat="1" applyFont="1" applyFill="1" applyBorder="1" applyAlignment="1" applyProtection="1">
      <alignment horizontal="right" vertical="center"/>
    </xf>
    <xf numFmtId="0" fontId="5" fillId="5" borderId="1" xfId="17" applyFont="1" applyFill="1" applyBorder="1" applyAlignment="1" applyProtection="1">
      <alignment horizontal="center" vertical="center" wrapText="1"/>
      <protection locked="0"/>
    </xf>
    <xf numFmtId="0" fontId="12" fillId="5" borderId="1" xfId="17" applyFont="1" applyFill="1" applyBorder="1" applyAlignment="1" applyProtection="1">
      <alignment horizontal="left" vertical="center" wrapText="1" indent="1"/>
    </xf>
    <xf numFmtId="0" fontId="10" fillId="5" borderId="1" xfId="17" applyFont="1" applyFill="1" applyBorder="1" applyAlignment="1" applyProtection="1">
      <alignment horizontal="center" vertical="center" wrapText="1"/>
      <protection locked="0"/>
    </xf>
    <xf numFmtId="168" fontId="26" fillId="2" borderId="0" xfId="18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8" fillId="0" borderId="1" xfId="17" applyFont="1" applyFill="1" applyBorder="1" applyAlignment="1" applyProtection="1">
      <alignment horizontal="left" vertical="center" wrapText="1" indent="3"/>
    </xf>
    <xf numFmtId="0" fontId="19" fillId="0" borderId="1" xfId="16" applyFont="1" applyFill="1" applyBorder="1" applyAlignment="1" applyProtection="1">
      <alignment horizontal="left" vertical="center" wrapText="1" indent="3"/>
    </xf>
    <xf numFmtId="0" fontId="19" fillId="0" borderId="1" xfId="16" applyFont="1" applyFill="1" applyBorder="1" applyAlignment="1" applyProtection="1">
      <alignment horizontal="left" vertical="center" wrapText="1" indent="4"/>
    </xf>
    <xf numFmtId="0" fontId="18" fillId="4" borderId="1" xfId="17" applyFont="1" applyFill="1" applyBorder="1" applyAlignment="1" applyProtection="1">
      <alignment horizontal="center" vertical="center" wrapText="1"/>
    </xf>
    <xf numFmtId="0" fontId="18" fillId="4" borderId="1" xfId="17" applyFont="1" applyFill="1" applyBorder="1" applyAlignment="1" applyProtection="1">
      <alignment horizontal="left" vertical="center" wrapText="1" indent="3"/>
    </xf>
    <xf numFmtId="49" fontId="12" fillId="5" borderId="1" xfId="15" applyNumberFormat="1" applyFont="1" applyFill="1" applyBorder="1" applyAlignment="1" applyProtection="1">
      <alignment horizontal="center" vertical="center" wrapText="1"/>
      <protection locked="0"/>
    </xf>
    <xf numFmtId="49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168" fontId="16" fillId="2" borderId="0" xfId="18" applyNumberFormat="1" applyFont="1" applyFill="1" applyBorder="1" applyAlignment="1" applyProtection="1">
      <alignment vertical="center"/>
      <protection locked="0"/>
    </xf>
    <xf numFmtId="0" fontId="21" fillId="0" borderId="0" xfId="0" applyFont="1" applyFill="1"/>
    <xf numFmtId="10" fontId="2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27" fillId="0" borderId="0" xfId="0" applyFont="1" applyFill="1" applyBorder="1"/>
    <xf numFmtId="0" fontId="28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7" fillId="0" borderId="0" xfId="0" applyFont="1" applyFill="1"/>
    <xf numFmtId="0" fontId="3" fillId="0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49" fontId="29" fillId="5" borderId="1" xfId="15" applyNumberFormat="1" applyFont="1" applyFill="1" applyBorder="1" applyAlignment="1" applyProtection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/>
    </xf>
    <xf numFmtId="3" fontId="29" fillId="5" borderId="1" xfId="15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3" fillId="5" borderId="0" xfId="0" applyFont="1" applyFill="1"/>
    <xf numFmtId="0" fontId="30" fillId="5" borderId="1" xfId="17" applyFont="1" applyFill="1" applyBorder="1" applyAlignment="1" applyProtection="1">
      <alignment horizontal="center" vertical="center" wrapText="1"/>
    </xf>
    <xf numFmtId="0" fontId="30" fillId="5" borderId="1" xfId="17" applyFont="1" applyFill="1" applyBorder="1" applyAlignment="1" applyProtection="1">
      <alignment horizontal="left" vertical="center" wrapText="1" indent="1"/>
    </xf>
    <xf numFmtId="0" fontId="32" fillId="0" borderId="0" xfId="0" applyFont="1" applyFill="1"/>
    <xf numFmtId="0" fontId="32" fillId="5" borderId="0" xfId="0" applyFont="1" applyFill="1"/>
    <xf numFmtId="0" fontId="10" fillId="0" borderId="1" xfId="17" applyFont="1" applyFill="1" applyBorder="1" applyAlignment="1" applyProtection="1">
      <alignment horizontal="center" vertical="center" wrapText="1"/>
    </xf>
    <xf numFmtId="0" fontId="10" fillId="0" borderId="1" xfId="17" applyFont="1" applyFill="1" applyBorder="1" applyAlignment="1" applyProtection="1">
      <alignment horizontal="left" vertical="center" wrapText="1" indent="2"/>
    </xf>
    <xf numFmtId="3" fontId="15" fillId="0" borderId="1" xfId="0" applyNumberFormat="1" applyFont="1" applyFill="1" applyBorder="1" applyAlignment="1">
      <alignment horizontal="right" vertical="center"/>
    </xf>
    <xf numFmtId="0" fontId="10" fillId="0" borderId="1" xfId="17" quotePrefix="1" applyFont="1" applyFill="1" applyBorder="1" applyAlignment="1" applyProtection="1">
      <alignment horizontal="center" vertical="center" wrapText="1"/>
    </xf>
    <xf numFmtId="169" fontId="31" fillId="0" borderId="0" xfId="18" applyNumberFormat="1" applyFont="1" applyFill="1" applyAlignment="1">
      <alignment horizontal="right" vertical="center"/>
    </xf>
    <xf numFmtId="0" fontId="30" fillId="5" borderId="1" xfId="17" quotePrefix="1" applyFont="1" applyFill="1" applyBorder="1" applyAlignment="1" applyProtection="1">
      <alignment horizontal="center" vertical="center" wrapText="1"/>
    </xf>
    <xf numFmtId="0" fontId="30" fillId="5" borderId="1" xfId="17" quotePrefix="1" applyFont="1" applyFill="1" applyBorder="1" applyAlignment="1" applyProtection="1">
      <alignment horizontal="left" vertical="center" wrapText="1" indent="1"/>
    </xf>
    <xf numFmtId="0" fontId="10" fillId="0" borderId="1" xfId="16" applyFont="1" applyFill="1" applyBorder="1" applyAlignment="1" applyProtection="1">
      <alignment horizontal="left" vertical="center" wrapText="1" indent="2"/>
    </xf>
    <xf numFmtId="0" fontId="10" fillId="0" borderId="1" xfId="16" quotePrefix="1" applyFont="1" applyFill="1" applyBorder="1" applyAlignment="1" applyProtection="1">
      <alignment horizontal="left" vertical="center" wrapText="1" indent="2"/>
    </xf>
    <xf numFmtId="0" fontId="28" fillId="0" borderId="1" xfId="17" applyFont="1" applyFill="1" applyBorder="1" applyAlignment="1" applyProtection="1">
      <alignment horizontal="center" vertical="center" wrapText="1"/>
    </xf>
    <xf numFmtId="0" fontId="5" fillId="0" borderId="1" xfId="17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5" fillId="0" borderId="1" xfId="15" applyFont="1" applyFill="1" applyBorder="1" applyAlignment="1" applyProtection="1">
      <alignment horizontal="left" vertical="center" wrapText="1" indent="2"/>
    </xf>
    <xf numFmtId="0" fontId="10" fillId="5" borderId="1" xfId="17" applyFont="1" applyFill="1" applyBorder="1" applyAlignment="1" applyProtection="1">
      <alignment horizontal="left" vertical="center" wrapText="1" indent="2"/>
    </xf>
    <xf numFmtId="0" fontId="9" fillId="0" borderId="1" xfId="17" applyFont="1" applyFill="1" applyBorder="1" applyAlignment="1" applyProtection="1">
      <alignment horizontal="left" vertical="center" wrapText="1" indent="2"/>
    </xf>
    <xf numFmtId="0" fontId="9" fillId="0" borderId="1" xfId="16" applyFont="1" applyFill="1" applyBorder="1" applyAlignment="1" applyProtection="1">
      <alignment horizontal="left" vertical="center" wrapText="1" indent="2"/>
    </xf>
    <xf numFmtId="0" fontId="34" fillId="0" borderId="1" xfId="17" applyFont="1" applyFill="1" applyBorder="1" applyAlignment="1" applyProtection="1">
      <alignment horizontal="center" vertical="center" wrapText="1"/>
    </xf>
    <xf numFmtId="0" fontId="35" fillId="0" borderId="1" xfId="16" applyFont="1" applyFill="1" applyBorder="1" applyAlignment="1" applyProtection="1">
      <alignment horizontal="left" vertical="center" wrapText="1" indent="3"/>
    </xf>
    <xf numFmtId="0" fontId="36" fillId="0" borderId="0" xfId="0" applyFont="1" applyFill="1"/>
    <xf numFmtId="0" fontId="35" fillId="0" borderId="1" xfId="16" applyFont="1" applyFill="1" applyBorder="1" applyAlignment="1" applyProtection="1">
      <alignment horizontal="left" vertical="center" wrapText="1" indent="4"/>
    </xf>
    <xf numFmtId="0" fontId="37" fillId="0" borderId="0" xfId="0" applyFont="1" applyFill="1"/>
    <xf numFmtId="170" fontId="3" fillId="0" borderId="0" xfId="0" applyNumberFormat="1" applyFont="1" applyFill="1"/>
    <xf numFmtId="0" fontId="30" fillId="5" borderId="1" xfId="16" applyFont="1" applyFill="1" applyBorder="1" applyAlignment="1" applyProtection="1">
      <alignment horizontal="center" vertical="center" wrapText="1"/>
    </xf>
    <xf numFmtId="0" fontId="30" fillId="5" borderId="1" xfId="16" applyFont="1" applyFill="1" applyBorder="1" applyAlignment="1" applyProtection="1">
      <alignment horizontal="left" vertical="center" wrapText="1" indent="1"/>
    </xf>
    <xf numFmtId="0" fontId="30" fillId="5" borderId="4" xfId="17" applyFont="1" applyFill="1" applyBorder="1" applyAlignment="1" applyProtection="1">
      <alignment horizontal="left" vertical="center" wrapText="1" indent="1"/>
    </xf>
    <xf numFmtId="0" fontId="30" fillId="5" borderId="4" xfId="16" applyFont="1" applyFill="1" applyBorder="1" applyAlignment="1" applyProtection="1">
      <alignment horizontal="left" vertical="center" wrapText="1" indent="1"/>
    </xf>
    <xf numFmtId="3" fontId="38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15" fillId="0" borderId="1" xfId="0" applyNumberFormat="1" applyFont="1" applyFill="1" applyBorder="1" applyAlignment="1" applyProtection="1">
      <alignment vertical="center"/>
    </xf>
    <xf numFmtId="10" fontId="2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49" fontId="29" fillId="5" borderId="1" xfId="15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8" fillId="5" borderId="1" xfId="15" applyFont="1" applyFill="1" applyBorder="1" applyAlignment="1" applyProtection="1">
      <alignment horizontal="center" vertical="center" wrapText="1"/>
    </xf>
    <xf numFmtId="3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15" applyFont="1" applyFill="1" applyBorder="1" applyAlignment="1" applyProtection="1">
      <alignment horizontal="center" vertical="center" wrapText="1"/>
      <protection locked="0"/>
    </xf>
    <xf numFmtId="3" fontId="3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3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15" applyFont="1" applyFill="1" applyBorder="1" applyAlignment="1" applyProtection="1">
      <alignment horizontal="center" vertical="center" wrapText="1"/>
      <protection locked="0"/>
    </xf>
  </cellXfs>
  <cellStyles count="20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Normal_laroux" xfId="13"/>
    <cellStyle name="normální_laroux" xfId="14"/>
    <cellStyle name="Normalny" xfId="0" builtinId="0"/>
    <cellStyle name="Normalny_03PlFin_0403" xfId="15"/>
    <cellStyle name="Normalny_WfMgkr1" xfId="16"/>
    <cellStyle name="Normalny_Wzór z 09.10.2001" xfId="17"/>
    <cellStyle name="Procentowy" xfId="18" builtinId="5"/>
    <cellStyle name="Styl 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99"/>
  <sheetViews>
    <sheetView showGridLines="0" tabSelected="1" view="pageBreakPreview" zoomScale="60" zoomScaleNormal="60" workbookViewId="0">
      <pane xSplit="2" ySplit="6" topLeftCell="C7" activePane="bottomRight" state="frozen"/>
      <selection activeCell="B24" sqref="B24"/>
      <selection pane="topRight" activeCell="B24" sqref="B24"/>
      <selection pane="bottomLeft" activeCell="B24" sqref="B24"/>
      <selection pane="bottomRight" activeCell="D1" sqref="D1"/>
    </sheetView>
  </sheetViews>
  <sheetFormatPr defaultRowHeight="12.75" x14ac:dyDescent="0.2"/>
  <cols>
    <col min="1" max="1" width="12.7109375" style="91" customWidth="1"/>
    <col min="2" max="2" width="150.7109375" style="91" customWidth="1"/>
    <col min="3" max="3" width="25.7109375" style="57" customWidth="1"/>
    <col min="4" max="4" width="15.7109375" style="57" bestFit="1" customWidth="1"/>
    <col min="5" max="16384" width="9.140625" style="57"/>
  </cols>
  <sheetData>
    <row r="1" spans="1:4" s="45" customFormat="1" ht="54.95" customHeight="1" x14ac:dyDescent="0.35">
      <c r="A1" s="99" t="s">
        <v>195</v>
      </c>
      <c r="B1" s="99"/>
      <c r="C1" s="99"/>
    </row>
    <row r="2" spans="1:4" s="47" customFormat="1" ht="35.25" customHeight="1" x14ac:dyDescent="0.3">
      <c r="A2" s="100" t="s">
        <v>202</v>
      </c>
      <c r="B2" s="100"/>
      <c r="C2" s="46"/>
    </row>
    <row r="3" spans="1:4" s="51" customFormat="1" ht="36" customHeight="1" x14ac:dyDescent="0.25">
      <c r="A3" s="48"/>
      <c r="B3" s="49"/>
      <c r="C3" s="50" t="s">
        <v>140</v>
      </c>
    </row>
    <row r="4" spans="1:4" s="53" customFormat="1" ht="38.25" customHeight="1" x14ac:dyDescent="0.2">
      <c r="A4" s="101" t="s">
        <v>87</v>
      </c>
      <c r="B4" s="101" t="s">
        <v>52</v>
      </c>
      <c r="C4" s="102" t="s">
        <v>196</v>
      </c>
      <c r="D4" s="52"/>
    </row>
    <row r="5" spans="1:4" s="53" customFormat="1" ht="38.25" customHeight="1" x14ac:dyDescent="0.2">
      <c r="A5" s="101"/>
      <c r="B5" s="101"/>
      <c r="C5" s="102"/>
      <c r="D5" s="52"/>
    </row>
    <row r="6" spans="1:4" s="58" customFormat="1" ht="19.5" customHeight="1" x14ac:dyDescent="0.2">
      <c r="A6" s="54">
        <v>1</v>
      </c>
      <c r="B6" s="55">
        <v>2</v>
      </c>
      <c r="C6" s="56">
        <v>3</v>
      </c>
      <c r="D6" s="57"/>
    </row>
    <row r="7" spans="1:4" s="62" customFormat="1" ht="63.75" customHeight="1" x14ac:dyDescent="0.4">
      <c r="A7" s="59">
        <v>1</v>
      </c>
      <c r="B7" s="60" t="s">
        <v>141</v>
      </c>
      <c r="C7" s="26">
        <f>C8+C9</f>
        <v>84255511</v>
      </c>
      <c r="D7" s="61"/>
    </row>
    <row r="8" spans="1:4" ht="30" customHeight="1" x14ac:dyDescent="0.2">
      <c r="A8" s="63" t="s">
        <v>142</v>
      </c>
      <c r="B8" s="64" t="s">
        <v>143</v>
      </c>
      <c r="C8" s="65">
        <v>80905171</v>
      </c>
    </row>
    <row r="9" spans="1:4" ht="30" customHeight="1" x14ac:dyDescent="0.2">
      <c r="A9" s="63" t="s">
        <v>144</v>
      </c>
      <c r="B9" s="64" t="s">
        <v>145</v>
      </c>
      <c r="C9" s="65">
        <v>3350340</v>
      </c>
    </row>
    <row r="10" spans="1:4" s="62" customFormat="1" ht="63.75" customHeight="1" x14ac:dyDescent="0.4">
      <c r="A10" s="59">
        <v>2</v>
      </c>
      <c r="B10" s="60" t="s">
        <v>146</v>
      </c>
      <c r="C10" s="26">
        <f>C11+C12</f>
        <v>0</v>
      </c>
      <c r="D10" s="61"/>
    </row>
    <row r="11" spans="1:4" ht="30" customHeight="1" x14ac:dyDescent="0.2">
      <c r="A11" s="63" t="s">
        <v>147</v>
      </c>
      <c r="B11" s="64" t="s">
        <v>148</v>
      </c>
      <c r="C11" s="65">
        <v>0</v>
      </c>
    </row>
    <row r="12" spans="1:4" ht="30" customHeight="1" x14ac:dyDescent="0.2">
      <c r="A12" s="63" t="s">
        <v>149</v>
      </c>
      <c r="B12" s="64" t="s">
        <v>150</v>
      </c>
      <c r="C12" s="65">
        <v>0</v>
      </c>
    </row>
    <row r="13" spans="1:4" s="62" customFormat="1" ht="39.75" customHeight="1" x14ac:dyDescent="0.4">
      <c r="A13" s="59">
        <v>3</v>
      </c>
      <c r="B13" s="60" t="s">
        <v>151</v>
      </c>
      <c r="C13" s="26">
        <f>C14+C15</f>
        <v>115000</v>
      </c>
      <c r="D13" s="61"/>
    </row>
    <row r="14" spans="1:4" ht="30" customHeight="1" x14ac:dyDescent="0.2">
      <c r="A14" s="63" t="s">
        <v>152</v>
      </c>
      <c r="B14" s="64" t="s">
        <v>143</v>
      </c>
      <c r="C14" s="65">
        <v>115000</v>
      </c>
    </row>
    <row r="15" spans="1:4" ht="30" customHeight="1" x14ac:dyDescent="0.2">
      <c r="A15" s="63" t="s">
        <v>153</v>
      </c>
      <c r="B15" s="64" t="s">
        <v>145</v>
      </c>
      <c r="C15" s="65">
        <v>0</v>
      </c>
    </row>
    <row r="16" spans="1:4" s="62" customFormat="1" ht="39" customHeight="1" x14ac:dyDescent="0.4">
      <c r="A16" s="59">
        <v>4</v>
      </c>
      <c r="B16" s="60" t="s">
        <v>154</v>
      </c>
      <c r="C16" s="26">
        <f>C17+C18</f>
        <v>165017</v>
      </c>
      <c r="D16" s="61"/>
    </row>
    <row r="17" spans="1:4" ht="30" customHeight="1" x14ac:dyDescent="0.2">
      <c r="A17" s="66" t="s">
        <v>155</v>
      </c>
      <c r="B17" s="64" t="s">
        <v>156</v>
      </c>
      <c r="C17" s="65">
        <f>ROUND((C8-C11+C14)*0.002,0)</f>
        <v>162040</v>
      </c>
    </row>
    <row r="18" spans="1:4" ht="30" customHeight="1" x14ac:dyDescent="0.2">
      <c r="A18" s="66" t="s">
        <v>157</v>
      </c>
      <c r="B18" s="64" t="s">
        <v>158</v>
      </c>
      <c r="C18" s="65">
        <f>ROUND((C9-1862004)*0.002,0)</f>
        <v>2977</v>
      </c>
    </row>
    <row r="19" spans="1:4" s="58" customFormat="1" ht="51" x14ac:dyDescent="0.2">
      <c r="A19" s="59">
        <v>5</v>
      </c>
      <c r="B19" s="60" t="s">
        <v>159</v>
      </c>
      <c r="C19" s="26">
        <f>ROUND(C7*0.06%,0)</f>
        <v>50553</v>
      </c>
      <c r="D19" s="57"/>
    </row>
    <row r="20" spans="1:4" s="62" customFormat="1" ht="63.75" customHeight="1" x14ac:dyDescent="0.4">
      <c r="A20" s="68" t="s">
        <v>160</v>
      </c>
      <c r="B20" s="69" t="s">
        <v>161</v>
      </c>
      <c r="C20" s="26">
        <f>(C7-C10+C13-C16-C19)+C21+C22+C23+C24</f>
        <v>88031581</v>
      </c>
      <c r="D20" s="61"/>
    </row>
    <row r="21" spans="1:4" ht="31.5" customHeight="1" x14ac:dyDescent="0.2">
      <c r="A21" s="63" t="s">
        <v>162</v>
      </c>
      <c r="B21" s="70" t="s">
        <v>163</v>
      </c>
      <c r="C21" s="65">
        <v>267150</v>
      </c>
    </row>
    <row r="22" spans="1:4" ht="31.5" customHeight="1" x14ac:dyDescent="0.2">
      <c r="A22" s="63" t="s">
        <v>164</v>
      </c>
      <c r="B22" s="70" t="s">
        <v>165</v>
      </c>
      <c r="C22" s="65">
        <v>0</v>
      </c>
    </row>
    <row r="23" spans="1:4" ht="50.25" customHeight="1" x14ac:dyDescent="0.2">
      <c r="A23" s="63" t="s">
        <v>166</v>
      </c>
      <c r="B23" s="70" t="s">
        <v>167</v>
      </c>
      <c r="C23" s="65">
        <v>1502658</v>
      </c>
    </row>
    <row r="24" spans="1:4" ht="31.5" customHeight="1" x14ac:dyDescent="0.2">
      <c r="A24" s="63" t="s">
        <v>168</v>
      </c>
      <c r="B24" s="71" t="s">
        <v>169</v>
      </c>
      <c r="C24" s="65">
        <v>2106832</v>
      </c>
    </row>
    <row r="25" spans="1:4" s="62" customFormat="1" ht="36" customHeight="1" x14ac:dyDescent="0.4">
      <c r="A25" s="68" t="s">
        <v>170</v>
      </c>
      <c r="B25" s="69" t="s">
        <v>171</v>
      </c>
      <c r="C25" s="26">
        <f>C26+C27+C57+C58+C59</f>
        <v>87340125</v>
      </c>
      <c r="D25" s="61"/>
    </row>
    <row r="26" spans="1:4" s="62" customFormat="1" ht="36" customHeight="1" x14ac:dyDescent="0.4">
      <c r="A26" s="68" t="s">
        <v>172</v>
      </c>
      <c r="B26" s="69" t="s">
        <v>173</v>
      </c>
      <c r="C26" s="26">
        <f>ROUND(C7/100,0)</f>
        <v>842555</v>
      </c>
      <c r="D26" s="61"/>
    </row>
    <row r="27" spans="1:4" s="62" customFormat="1" ht="36" customHeight="1" x14ac:dyDescent="0.4">
      <c r="A27" s="68" t="s">
        <v>0</v>
      </c>
      <c r="B27" s="69" t="s">
        <v>174</v>
      </c>
      <c r="C27" s="27">
        <f>C28+C29+C30+C35+C36+C37+C38+C39+C40+C41+C42+C43+C44+C45+C49+C50+C52+C53+C54+C55+C56</f>
        <v>83657338</v>
      </c>
      <c r="D27" s="61"/>
    </row>
    <row r="28" spans="1:4" ht="30" customHeight="1" x14ac:dyDescent="0.2">
      <c r="A28" s="72" t="s">
        <v>1</v>
      </c>
      <c r="B28" s="73" t="s">
        <v>88</v>
      </c>
      <c r="C28" s="65">
        <f>Centrala!C8+'Razem OW'!C8</f>
        <v>11114070</v>
      </c>
    </row>
    <row r="29" spans="1:4" ht="30" customHeight="1" x14ac:dyDescent="0.2">
      <c r="A29" s="72" t="s">
        <v>2</v>
      </c>
      <c r="B29" s="73" t="s">
        <v>89</v>
      </c>
      <c r="C29" s="65">
        <f>Centrala!C9+'Razem OW'!C9</f>
        <v>4658233</v>
      </c>
    </row>
    <row r="30" spans="1:4" ht="30" customHeight="1" x14ac:dyDescent="0.2">
      <c r="A30" s="72" t="s">
        <v>3</v>
      </c>
      <c r="B30" s="73" t="s">
        <v>86</v>
      </c>
      <c r="C30" s="65">
        <f>Centrala!C10+'Razem OW'!C10</f>
        <v>38814383</v>
      </c>
    </row>
    <row r="31" spans="1:4" ht="30" customHeight="1" x14ac:dyDescent="0.2">
      <c r="A31" s="72" t="s">
        <v>54</v>
      </c>
      <c r="B31" s="74" t="s">
        <v>139</v>
      </c>
      <c r="C31" s="65">
        <f>Centrala!C11+'Razem OW'!C11</f>
        <v>3505046</v>
      </c>
    </row>
    <row r="32" spans="1:4" ht="30" customHeight="1" x14ac:dyDescent="0.2">
      <c r="A32" s="72" t="s">
        <v>102</v>
      </c>
      <c r="B32" s="74" t="s">
        <v>105</v>
      </c>
      <c r="C32" s="65">
        <f>Centrala!C12+'Razem OW'!C12</f>
        <v>3159290</v>
      </c>
    </row>
    <row r="33" spans="1:3" ht="30" customHeight="1" x14ac:dyDescent="0.2">
      <c r="A33" s="72" t="s">
        <v>103</v>
      </c>
      <c r="B33" s="74" t="s">
        <v>106</v>
      </c>
      <c r="C33" s="65">
        <f>Centrala!C13+'Razem OW'!C13</f>
        <v>1367732</v>
      </c>
    </row>
    <row r="34" spans="1:3" ht="30" customHeight="1" x14ac:dyDescent="0.2">
      <c r="A34" s="72" t="s">
        <v>104</v>
      </c>
      <c r="B34" s="74" t="s">
        <v>107</v>
      </c>
      <c r="C34" s="65">
        <f>Centrala!C14+'Razem OW'!C14</f>
        <v>632261</v>
      </c>
    </row>
    <row r="35" spans="1:3" ht="30" customHeight="1" x14ac:dyDescent="0.2">
      <c r="A35" s="72" t="s">
        <v>4</v>
      </c>
      <c r="B35" s="73" t="s">
        <v>94</v>
      </c>
      <c r="C35" s="65">
        <f>Centrala!C15+'Razem OW'!C15</f>
        <v>2517277</v>
      </c>
    </row>
    <row r="36" spans="1:3" ht="30" customHeight="1" x14ac:dyDescent="0.2">
      <c r="A36" s="72" t="s">
        <v>5</v>
      </c>
      <c r="B36" s="73" t="s">
        <v>90</v>
      </c>
      <c r="C36" s="65">
        <f>Centrala!C16+'Razem OW'!C16</f>
        <v>2513590</v>
      </c>
    </row>
    <row r="37" spans="1:3" ht="30" customHeight="1" x14ac:dyDescent="0.2">
      <c r="A37" s="72" t="s">
        <v>6</v>
      </c>
      <c r="B37" s="73" t="s">
        <v>96</v>
      </c>
      <c r="C37" s="65">
        <f>Centrala!C17+'Razem OW'!C17</f>
        <v>1648202</v>
      </c>
    </row>
    <row r="38" spans="1:3" ht="30" customHeight="1" x14ac:dyDescent="0.2">
      <c r="A38" s="72" t="s">
        <v>7</v>
      </c>
      <c r="B38" s="73" t="s">
        <v>95</v>
      </c>
      <c r="C38" s="65">
        <f>Centrala!C18+'Razem OW'!C18</f>
        <v>732722</v>
      </c>
    </row>
    <row r="39" spans="1:3" ht="30" customHeight="1" x14ac:dyDescent="0.2">
      <c r="A39" s="72" t="s">
        <v>8</v>
      </c>
      <c r="B39" s="73" t="s">
        <v>91</v>
      </c>
      <c r="C39" s="65">
        <f>Centrala!C19+'Razem OW'!C19</f>
        <v>1847184</v>
      </c>
    </row>
    <row r="40" spans="1:3" ht="30" customHeight="1" x14ac:dyDescent="0.2">
      <c r="A40" s="72" t="s">
        <v>9</v>
      </c>
      <c r="B40" s="73" t="s">
        <v>92</v>
      </c>
      <c r="C40" s="65">
        <f>Centrala!C20+'Razem OW'!C20</f>
        <v>716045</v>
      </c>
    </row>
    <row r="41" spans="1:3" ht="30" customHeight="1" x14ac:dyDescent="0.2">
      <c r="A41" s="72" t="s">
        <v>10</v>
      </c>
      <c r="B41" s="73" t="s">
        <v>97</v>
      </c>
      <c r="C41" s="65">
        <f>Centrala!C21+'Razem OW'!C21</f>
        <v>53297</v>
      </c>
    </row>
    <row r="42" spans="1:3" ht="25.5" x14ac:dyDescent="0.2">
      <c r="A42" s="72" t="s">
        <v>11</v>
      </c>
      <c r="B42" s="73" t="s">
        <v>93</v>
      </c>
      <c r="C42" s="65">
        <f>Centrala!C22+'Razem OW'!C22</f>
        <v>198413</v>
      </c>
    </row>
    <row r="43" spans="1:3" ht="30" customHeight="1" x14ac:dyDescent="0.2">
      <c r="A43" s="72" t="s">
        <v>12</v>
      </c>
      <c r="B43" s="73" t="s">
        <v>123</v>
      </c>
      <c r="C43" s="65">
        <f>Centrala!C23+'Razem OW'!C23</f>
        <v>1998289</v>
      </c>
    </row>
    <row r="44" spans="1:3" ht="25.5" x14ac:dyDescent="0.2">
      <c r="A44" s="72" t="s">
        <v>13</v>
      </c>
      <c r="B44" s="73" t="s">
        <v>108</v>
      </c>
      <c r="C44" s="65">
        <f>Centrala!C24+'Razem OW'!C24</f>
        <v>1214320</v>
      </c>
    </row>
    <row r="45" spans="1:3" ht="30" customHeight="1" x14ac:dyDescent="0.2">
      <c r="A45" s="72" t="s">
        <v>14</v>
      </c>
      <c r="B45" s="75" t="s">
        <v>128</v>
      </c>
      <c r="C45" s="65">
        <f>Centrala!C25+'Razem OW'!C25</f>
        <v>8204435</v>
      </c>
    </row>
    <row r="46" spans="1:3" ht="41.25" customHeight="1" x14ac:dyDescent="0.2">
      <c r="A46" s="72" t="s">
        <v>98</v>
      </c>
      <c r="B46" s="74" t="s">
        <v>110</v>
      </c>
      <c r="C46" s="65">
        <f>Centrala!C26+'Razem OW'!C26</f>
        <v>8170107</v>
      </c>
    </row>
    <row r="47" spans="1:3" ht="30" customHeight="1" x14ac:dyDescent="0.2">
      <c r="A47" s="72" t="s">
        <v>109</v>
      </c>
      <c r="B47" s="74" t="s">
        <v>112</v>
      </c>
      <c r="C47" s="65">
        <f>Centrala!C27+'Razem OW'!C27</f>
        <v>20131</v>
      </c>
    </row>
    <row r="48" spans="1:3" ht="41.25" customHeight="1" x14ac:dyDescent="0.2">
      <c r="A48" s="72" t="s">
        <v>113</v>
      </c>
      <c r="B48" s="74" t="s">
        <v>111</v>
      </c>
      <c r="C48" s="65">
        <f>Centrala!C28+'Razem OW'!C28</f>
        <v>14197</v>
      </c>
    </row>
    <row r="49" spans="1:4" ht="36" customHeight="1" x14ac:dyDescent="0.2">
      <c r="A49" s="72" t="s">
        <v>15</v>
      </c>
      <c r="B49" s="76" t="s">
        <v>82</v>
      </c>
      <c r="C49" s="65">
        <f>Centrala!C29+'Razem OW'!C29</f>
        <v>748250</v>
      </c>
    </row>
    <row r="50" spans="1:4" ht="25.5" x14ac:dyDescent="0.2">
      <c r="A50" s="72" t="s">
        <v>79</v>
      </c>
      <c r="B50" s="64" t="s">
        <v>114</v>
      </c>
      <c r="C50" s="65">
        <f>Centrala!C30+'Razem OW'!C30</f>
        <v>823150</v>
      </c>
    </row>
    <row r="51" spans="1:4" ht="30" customHeight="1" x14ac:dyDescent="0.2">
      <c r="A51" s="72" t="s">
        <v>115</v>
      </c>
      <c r="B51" s="74" t="s">
        <v>125</v>
      </c>
      <c r="C51" s="65">
        <f>Centrala!C31+'Razem OW'!C31</f>
        <v>225265</v>
      </c>
    </row>
    <row r="52" spans="1:4" ht="30" customHeight="1" x14ac:dyDescent="0.2">
      <c r="A52" s="72" t="s">
        <v>80</v>
      </c>
      <c r="B52" s="64" t="s">
        <v>83</v>
      </c>
      <c r="C52" s="65">
        <f>Centrala!C32+'Razem OW'!C32</f>
        <v>4952154</v>
      </c>
    </row>
    <row r="53" spans="1:4" ht="30" customHeight="1" x14ac:dyDescent="0.2">
      <c r="A53" s="72" t="s">
        <v>81</v>
      </c>
      <c r="B53" s="64" t="s">
        <v>124</v>
      </c>
      <c r="C53" s="65">
        <f>Centrala!C33+'Razem OW'!C33</f>
        <v>114218</v>
      </c>
    </row>
    <row r="54" spans="1:4" ht="25.5" x14ac:dyDescent="0.2">
      <c r="A54" s="72" t="s">
        <v>126</v>
      </c>
      <c r="B54" s="64" t="s">
        <v>127</v>
      </c>
      <c r="C54" s="65">
        <f>Centrala!C34+'Razem OW'!C34</f>
        <v>414719</v>
      </c>
    </row>
    <row r="55" spans="1:4" ht="25.5" x14ac:dyDescent="0.2">
      <c r="A55" s="72" t="s">
        <v>132</v>
      </c>
      <c r="B55" s="64" t="s">
        <v>134</v>
      </c>
      <c r="C55" s="65">
        <f>Centrala!C35+'Razem OW'!C35</f>
        <v>21279</v>
      </c>
    </row>
    <row r="56" spans="1:4" ht="25.5" x14ac:dyDescent="0.2">
      <c r="A56" s="72" t="s">
        <v>136</v>
      </c>
      <c r="B56" s="64" t="s">
        <v>137</v>
      </c>
      <c r="C56" s="65">
        <f>Centrala!C36+'Razem OW'!C36</f>
        <v>353108</v>
      </c>
    </row>
    <row r="57" spans="1:4" s="62" customFormat="1" ht="30.75" customHeight="1" x14ac:dyDescent="0.4">
      <c r="A57" s="28" t="s">
        <v>56</v>
      </c>
      <c r="B57" s="77" t="s">
        <v>175</v>
      </c>
      <c r="C57" s="26">
        <f>Centrala!C37+'Razem OW'!C37</f>
        <v>0</v>
      </c>
      <c r="D57" s="61"/>
    </row>
    <row r="58" spans="1:4" s="62" customFormat="1" ht="30.75" customHeight="1" x14ac:dyDescent="0.4">
      <c r="A58" s="28" t="s">
        <v>55</v>
      </c>
      <c r="B58" s="77" t="s">
        <v>58</v>
      </c>
      <c r="C58" s="26">
        <f>Centrala!C38+'Razem OW'!C38</f>
        <v>2106832</v>
      </c>
      <c r="D58" s="61"/>
    </row>
    <row r="59" spans="1:4" s="62" customFormat="1" ht="40.5" x14ac:dyDescent="0.4">
      <c r="A59" s="28" t="s">
        <v>133</v>
      </c>
      <c r="B59" s="77" t="s">
        <v>135</v>
      </c>
      <c r="C59" s="26">
        <f>Centrala!C39+'Razem OW'!C39</f>
        <v>733400</v>
      </c>
      <c r="D59" s="61"/>
    </row>
    <row r="60" spans="1:4" s="62" customFormat="1" ht="45.75" customHeight="1" x14ac:dyDescent="0.4">
      <c r="A60" s="28" t="s">
        <v>116</v>
      </c>
      <c r="B60" s="77" t="s">
        <v>117</v>
      </c>
      <c r="C60" s="26">
        <f>C32+C34+C45+C51</f>
        <v>12221251</v>
      </c>
      <c r="D60" s="61"/>
    </row>
    <row r="61" spans="1:4" s="62" customFormat="1" ht="33" customHeight="1" x14ac:dyDescent="0.4">
      <c r="A61" s="59" t="s">
        <v>176</v>
      </c>
      <c r="B61" s="60" t="s">
        <v>177</v>
      </c>
      <c r="C61" s="26">
        <f>C20-C25</f>
        <v>691456</v>
      </c>
      <c r="D61" s="61"/>
    </row>
    <row r="62" spans="1:4" s="62" customFormat="1" ht="33" customHeight="1" x14ac:dyDescent="0.4">
      <c r="A62" s="59" t="s">
        <v>99</v>
      </c>
      <c r="B62" s="60" t="s">
        <v>178</v>
      </c>
      <c r="C62" s="26">
        <f>C63+C64+C65+C73+C75+C80+C81+C82</f>
        <v>827223</v>
      </c>
      <c r="D62" s="61"/>
    </row>
    <row r="63" spans="1:4" ht="30" customHeight="1" x14ac:dyDescent="0.2">
      <c r="A63" s="63" t="s">
        <v>16</v>
      </c>
      <c r="B63" s="78" t="s">
        <v>17</v>
      </c>
      <c r="C63" s="65">
        <f>Centrala!C42+'Razem OW'!C42</f>
        <v>25505</v>
      </c>
    </row>
    <row r="64" spans="1:4" ht="30" customHeight="1" x14ac:dyDescent="0.2">
      <c r="A64" s="63" t="s">
        <v>18</v>
      </c>
      <c r="B64" s="78" t="s">
        <v>19</v>
      </c>
      <c r="C64" s="65">
        <f>Centrala!C43+'Razem OW'!C43</f>
        <v>224285</v>
      </c>
    </row>
    <row r="65" spans="1:4" ht="30" customHeight="1" x14ac:dyDescent="0.2">
      <c r="A65" s="63" t="s">
        <v>20</v>
      </c>
      <c r="B65" s="79" t="s">
        <v>179</v>
      </c>
      <c r="C65" s="94">
        <f>C66+C68+C69+C70+C71+C72</f>
        <v>4880</v>
      </c>
    </row>
    <row r="66" spans="1:4" s="82" customFormat="1" ht="30" customHeight="1" x14ac:dyDescent="0.2">
      <c r="A66" s="80" t="s">
        <v>37</v>
      </c>
      <c r="B66" s="81" t="s">
        <v>30</v>
      </c>
      <c r="C66" s="65">
        <f>Centrala!C45+'Razem OW'!C45</f>
        <v>675</v>
      </c>
    </row>
    <row r="67" spans="1:4" s="82" customFormat="1" ht="30" customHeight="1" x14ac:dyDescent="0.2">
      <c r="A67" s="80" t="s">
        <v>38</v>
      </c>
      <c r="B67" s="83" t="s">
        <v>31</v>
      </c>
      <c r="C67" s="65">
        <f>Centrala!C46+'Razem OW'!C46</f>
        <v>672</v>
      </c>
    </row>
    <row r="68" spans="1:4" s="82" customFormat="1" ht="30" customHeight="1" x14ac:dyDescent="0.2">
      <c r="A68" s="80" t="s">
        <v>39</v>
      </c>
      <c r="B68" s="81" t="s">
        <v>32</v>
      </c>
      <c r="C68" s="65">
        <f>Centrala!C47+'Razem OW'!C47</f>
        <v>733</v>
      </c>
    </row>
    <row r="69" spans="1:4" s="82" customFormat="1" ht="30" customHeight="1" x14ac:dyDescent="0.2">
      <c r="A69" s="80" t="s">
        <v>40</v>
      </c>
      <c r="B69" s="81" t="s">
        <v>33</v>
      </c>
      <c r="C69" s="65">
        <f>Centrala!C48+'Razem OW'!C48</f>
        <v>17</v>
      </c>
    </row>
    <row r="70" spans="1:4" s="82" customFormat="1" ht="30" customHeight="1" x14ac:dyDescent="0.2">
      <c r="A70" s="80" t="s">
        <v>41</v>
      </c>
      <c r="B70" s="81" t="s">
        <v>34</v>
      </c>
      <c r="C70" s="65">
        <f>Centrala!C49+'Razem OW'!C49</f>
        <v>0</v>
      </c>
    </row>
    <row r="71" spans="1:4" s="82" customFormat="1" ht="30" customHeight="1" x14ac:dyDescent="0.2">
      <c r="A71" s="80" t="s">
        <v>42</v>
      </c>
      <c r="B71" s="81" t="s">
        <v>35</v>
      </c>
      <c r="C71" s="65">
        <f>Centrala!C50+'Razem OW'!C50</f>
        <v>3004</v>
      </c>
    </row>
    <row r="72" spans="1:4" s="84" customFormat="1" ht="30" customHeight="1" x14ac:dyDescent="0.25">
      <c r="A72" s="80" t="s">
        <v>43</v>
      </c>
      <c r="B72" s="81" t="s">
        <v>36</v>
      </c>
      <c r="C72" s="65">
        <f>Centrala!C51+'Razem OW'!C51</f>
        <v>451</v>
      </c>
    </row>
    <row r="73" spans="1:4" ht="30" customHeight="1" x14ac:dyDescent="0.2">
      <c r="A73" s="9" t="s">
        <v>21</v>
      </c>
      <c r="B73" s="78" t="s">
        <v>118</v>
      </c>
      <c r="C73" s="65">
        <f>Centrala!C52+'Razem OW'!C52</f>
        <v>367017</v>
      </c>
    </row>
    <row r="74" spans="1:4" ht="30" customHeight="1" x14ac:dyDescent="0.2">
      <c r="A74" s="80" t="s">
        <v>119</v>
      </c>
      <c r="B74" s="81" t="s">
        <v>120</v>
      </c>
      <c r="C74" s="65">
        <f>Centrala!C53+'Razem OW'!C53</f>
        <v>1424</v>
      </c>
    </row>
    <row r="75" spans="1:4" ht="30" customHeight="1" x14ac:dyDescent="0.2">
      <c r="A75" s="63" t="s">
        <v>22</v>
      </c>
      <c r="B75" s="79" t="s">
        <v>129</v>
      </c>
      <c r="C75" s="65">
        <f>SUM(C76:C79)</f>
        <v>83586</v>
      </c>
    </row>
    <row r="76" spans="1:4" s="82" customFormat="1" ht="30" customHeight="1" x14ac:dyDescent="0.2">
      <c r="A76" s="80" t="s">
        <v>48</v>
      </c>
      <c r="B76" s="81" t="s">
        <v>44</v>
      </c>
      <c r="C76" s="65">
        <f>Centrala!C55+'Razem OW'!C55</f>
        <v>63023</v>
      </c>
    </row>
    <row r="77" spans="1:4" s="82" customFormat="1" ht="30" customHeight="1" x14ac:dyDescent="0.2">
      <c r="A77" s="80" t="s">
        <v>49</v>
      </c>
      <c r="B77" s="81" t="s">
        <v>45</v>
      </c>
      <c r="C77" s="65">
        <f>Centrala!C56+'Razem OW'!C56</f>
        <v>8983</v>
      </c>
    </row>
    <row r="78" spans="1:4" s="82" customFormat="1" ht="30" customHeight="1" x14ac:dyDescent="0.2">
      <c r="A78" s="80" t="s">
        <v>50</v>
      </c>
      <c r="B78" s="81" t="s">
        <v>46</v>
      </c>
      <c r="C78" s="65">
        <f>Centrala!C57+'Razem OW'!C57</f>
        <v>0</v>
      </c>
    </row>
    <row r="79" spans="1:4" s="82" customFormat="1" ht="30" customHeight="1" x14ac:dyDescent="0.2">
      <c r="A79" s="80" t="s">
        <v>51</v>
      </c>
      <c r="B79" s="81" t="s">
        <v>47</v>
      </c>
      <c r="C79" s="65">
        <f>Centrala!C58+'Razem OW'!C58</f>
        <v>11580</v>
      </c>
    </row>
    <row r="80" spans="1:4" ht="30" customHeight="1" x14ac:dyDescent="0.2">
      <c r="A80" s="63" t="s">
        <v>23</v>
      </c>
      <c r="B80" s="78" t="s">
        <v>24</v>
      </c>
      <c r="C80" s="65">
        <f>Centrala!C59+'Razem OW'!C59</f>
        <v>50</v>
      </c>
      <c r="D80" s="85"/>
    </row>
    <row r="81" spans="1:4" ht="42" customHeight="1" x14ac:dyDescent="0.2">
      <c r="A81" s="63" t="s">
        <v>25</v>
      </c>
      <c r="B81" s="78" t="s">
        <v>121</v>
      </c>
      <c r="C81" s="65">
        <f>Centrala!C60+'Razem OW'!C60</f>
        <v>115111</v>
      </c>
    </row>
    <row r="82" spans="1:4" ht="30" customHeight="1" x14ac:dyDescent="0.2">
      <c r="A82" s="63" t="s">
        <v>26</v>
      </c>
      <c r="B82" s="78" t="s">
        <v>27</v>
      </c>
      <c r="C82" s="65">
        <f>Centrala!C61+'Razem OW'!C61</f>
        <v>6789</v>
      </c>
    </row>
    <row r="83" spans="1:4" s="62" customFormat="1" ht="33" customHeight="1" x14ac:dyDescent="0.4">
      <c r="A83" s="86" t="s">
        <v>180</v>
      </c>
      <c r="B83" s="87" t="s">
        <v>181</v>
      </c>
      <c r="C83" s="26">
        <v>427081</v>
      </c>
      <c r="D83" s="61"/>
    </row>
    <row r="84" spans="1:4" s="62" customFormat="1" ht="33" customHeight="1" x14ac:dyDescent="0.4">
      <c r="A84" s="86" t="s">
        <v>100</v>
      </c>
      <c r="B84" s="87" t="s">
        <v>182</v>
      </c>
      <c r="C84" s="26">
        <f>C85+C86+C87+C88</f>
        <v>275903</v>
      </c>
      <c r="D84" s="61"/>
    </row>
    <row r="85" spans="1:4" ht="47.25" customHeight="1" x14ac:dyDescent="0.2">
      <c r="A85" s="63" t="s">
        <v>75</v>
      </c>
      <c r="B85" s="64" t="s">
        <v>84</v>
      </c>
      <c r="C85" s="65">
        <f>Centrala!C63+'Razem OW'!C63</f>
        <v>1592</v>
      </c>
      <c r="D85" s="67"/>
    </row>
    <row r="86" spans="1:4" ht="33.75" customHeight="1" x14ac:dyDescent="0.2">
      <c r="A86" s="63" t="s">
        <v>28</v>
      </c>
      <c r="B86" s="64" t="s">
        <v>53</v>
      </c>
      <c r="C86" s="65">
        <f>Centrala!C64+'Razem OW'!C64</f>
        <v>122128</v>
      </c>
    </row>
    <row r="87" spans="1:4" ht="30" customHeight="1" x14ac:dyDescent="0.2">
      <c r="A87" s="63" t="s">
        <v>29</v>
      </c>
      <c r="B87" s="64" t="s">
        <v>77</v>
      </c>
      <c r="C87" s="65">
        <f>Centrala!C65+'Razem OW'!C65</f>
        <v>115480</v>
      </c>
    </row>
    <row r="88" spans="1:4" ht="30" customHeight="1" x14ac:dyDescent="0.2">
      <c r="A88" s="63" t="s">
        <v>76</v>
      </c>
      <c r="B88" s="70" t="s">
        <v>78</v>
      </c>
      <c r="C88" s="65">
        <f>Centrala!C66+'Razem OW'!C66</f>
        <v>36703</v>
      </c>
    </row>
    <row r="89" spans="1:4" s="62" customFormat="1" ht="33" customHeight="1" x14ac:dyDescent="0.4">
      <c r="A89" s="86" t="s">
        <v>183</v>
      </c>
      <c r="B89" s="87" t="s">
        <v>184</v>
      </c>
      <c r="C89" s="26">
        <f>SUM(C90:C91)</f>
        <v>42027</v>
      </c>
      <c r="D89" s="61"/>
    </row>
    <row r="90" spans="1:4" ht="30" customHeight="1" x14ac:dyDescent="0.2">
      <c r="A90" s="63" t="s">
        <v>185</v>
      </c>
      <c r="B90" s="64" t="s">
        <v>186</v>
      </c>
      <c r="C90" s="65">
        <v>36161</v>
      </c>
    </row>
    <row r="91" spans="1:4" ht="30" customHeight="1" x14ac:dyDescent="0.2">
      <c r="A91" s="63" t="s">
        <v>187</v>
      </c>
      <c r="B91" s="70" t="s">
        <v>188</v>
      </c>
      <c r="C91" s="65">
        <v>5866</v>
      </c>
    </row>
    <row r="92" spans="1:4" s="62" customFormat="1" ht="39.75" customHeight="1" x14ac:dyDescent="0.4">
      <c r="A92" s="86" t="s">
        <v>101</v>
      </c>
      <c r="B92" s="87" t="s">
        <v>85</v>
      </c>
      <c r="C92" s="26">
        <v>57438</v>
      </c>
      <c r="D92" s="61"/>
    </row>
    <row r="93" spans="1:4" s="62" customFormat="1" ht="64.5" customHeight="1" x14ac:dyDescent="0.4">
      <c r="A93" s="86" t="s">
        <v>189</v>
      </c>
      <c r="B93" s="87" t="s">
        <v>190</v>
      </c>
      <c r="C93" s="26">
        <f>C61-C62+C83-C84+C89-C92</f>
        <v>0</v>
      </c>
      <c r="D93" s="61"/>
    </row>
    <row r="94" spans="1:4" s="62" customFormat="1" ht="33" customHeight="1" x14ac:dyDescent="0.4">
      <c r="A94" s="59" t="s">
        <v>191</v>
      </c>
      <c r="B94" s="88" t="s">
        <v>192</v>
      </c>
      <c r="C94" s="26">
        <f>C7-C10+C13+C21+C22+C23+C24+C83+C89-C19</f>
        <v>88665706</v>
      </c>
      <c r="D94" s="61"/>
    </row>
    <row r="95" spans="1:4" s="62" customFormat="1" ht="33" customHeight="1" x14ac:dyDescent="0.4">
      <c r="A95" s="86" t="s">
        <v>193</v>
      </c>
      <c r="B95" s="89" t="s">
        <v>194</v>
      </c>
      <c r="C95" s="90">
        <f>C10+C16+C26+C27+C57+C58+C59+C62+C84+C92</f>
        <v>88665706</v>
      </c>
      <c r="D95" s="61"/>
    </row>
    <row r="96" spans="1:4" ht="26.25" x14ac:dyDescent="0.2">
      <c r="C96" s="92"/>
    </row>
    <row r="97" spans="3:3" ht="26.25" x14ac:dyDescent="0.2">
      <c r="C97" s="93"/>
    </row>
    <row r="98" spans="3:3" ht="26.25" x14ac:dyDescent="0.2">
      <c r="C98" s="93"/>
    </row>
    <row r="99" spans="3:3" ht="26.45" customHeight="1" x14ac:dyDescent="0.2"/>
  </sheetData>
  <mergeCells count="5">
    <mergeCell ref="A1:C1"/>
    <mergeCell ref="A2:B2"/>
    <mergeCell ref="A4:A5"/>
    <mergeCell ref="B4:B5"/>
    <mergeCell ref="C4:C5"/>
  </mergeCells>
  <printOptions horizontalCentered="1"/>
  <pageMargins left="0" right="0" top="0.39370078740157483" bottom="0.39370078740157483" header="0.51181102362204722" footer="0.39370078740157483"/>
  <pageSetup paperSize="9" scale="35" fitToHeight="0" orientation="portrait" r:id="rId1"/>
  <headerFooter alignWithMargins="0">
    <oddFooter>&amp;R&amp;20&amp;P</oddFooter>
  </headerFooter>
  <rowBreaks count="1" manualBreakCount="1">
    <brk id="60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92D050"/>
  </sheetPr>
  <dimension ref="A1:C67"/>
  <sheetViews>
    <sheetView showGridLines="0" view="pageBreakPreview" zoomScale="60" zoomScaleNormal="50" workbookViewId="0">
      <pane xSplit="2" ySplit="7" topLeftCell="C10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65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12133330</v>
      </c>
    </row>
    <row r="8" spans="1:3" ht="30" customHeight="1" x14ac:dyDescent="0.2">
      <c r="A8" s="6" t="s">
        <v>1</v>
      </c>
      <c r="B8" s="18" t="s">
        <v>88</v>
      </c>
      <c r="C8" s="19">
        <v>1661712</v>
      </c>
    </row>
    <row r="9" spans="1:3" ht="30" customHeight="1" x14ac:dyDescent="0.2">
      <c r="A9" s="6" t="s">
        <v>2</v>
      </c>
      <c r="B9" s="18" t="s">
        <v>89</v>
      </c>
      <c r="C9" s="19">
        <v>627124</v>
      </c>
    </row>
    <row r="10" spans="1:3" ht="30" customHeight="1" x14ac:dyDescent="0.2">
      <c r="A10" s="6" t="s">
        <v>3</v>
      </c>
      <c r="B10" s="18" t="s">
        <v>86</v>
      </c>
      <c r="C10" s="19">
        <v>6151229</v>
      </c>
    </row>
    <row r="11" spans="1:3" ht="30" customHeight="1" x14ac:dyDescent="0.2">
      <c r="A11" s="7" t="s">
        <v>54</v>
      </c>
      <c r="B11" s="36" t="s">
        <v>139</v>
      </c>
      <c r="C11" s="19">
        <v>522691</v>
      </c>
    </row>
    <row r="12" spans="1:3" ht="30" customHeight="1" x14ac:dyDescent="0.2">
      <c r="A12" s="7" t="s">
        <v>102</v>
      </c>
      <c r="B12" s="36" t="s">
        <v>105</v>
      </c>
      <c r="C12" s="19">
        <v>469138</v>
      </c>
    </row>
    <row r="13" spans="1:3" ht="30" customHeight="1" x14ac:dyDescent="0.2">
      <c r="A13" s="7" t="s">
        <v>103</v>
      </c>
      <c r="B13" s="36" t="s">
        <v>106</v>
      </c>
      <c r="C13" s="19">
        <v>223786</v>
      </c>
    </row>
    <row r="14" spans="1:3" ht="30" customHeight="1" x14ac:dyDescent="0.2">
      <c r="A14" s="7" t="s">
        <v>104</v>
      </c>
      <c r="B14" s="36" t="s">
        <v>107</v>
      </c>
      <c r="C14" s="19">
        <v>98958</v>
      </c>
    </row>
    <row r="15" spans="1:3" ht="30" customHeight="1" x14ac:dyDescent="0.2">
      <c r="A15" s="6" t="s">
        <v>4</v>
      </c>
      <c r="B15" s="18" t="s">
        <v>94</v>
      </c>
      <c r="C15" s="19">
        <v>399725</v>
      </c>
    </row>
    <row r="16" spans="1:3" ht="30" customHeight="1" x14ac:dyDescent="0.2">
      <c r="A16" s="6" t="s">
        <v>5</v>
      </c>
      <c r="B16" s="18" t="s">
        <v>90</v>
      </c>
      <c r="C16" s="19">
        <v>455845</v>
      </c>
    </row>
    <row r="17" spans="1:3" ht="30" customHeight="1" x14ac:dyDescent="0.2">
      <c r="A17" s="6" t="s">
        <v>6</v>
      </c>
      <c r="B17" s="18" t="s">
        <v>96</v>
      </c>
      <c r="C17" s="19">
        <v>217880</v>
      </c>
    </row>
    <row r="18" spans="1:3" ht="30" customHeight="1" x14ac:dyDescent="0.2">
      <c r="A18" s="6" t="s">
        <v>7</v>
      </c>
      <c r="B18" s="18" t="s">
        <v>95</v>
      </c>
      <c r="C18" s="19">
        <v>89743</v>
      </c>
    </row>
    <row r="19" spans="1:3" ht="30" customHeight="1" x14ac:dyDescent="0.2">
      <c r="A19" s="6" t="s">
        <v>8</v>
      </c>
      <c r="B19" s="18" t="s">
        <v>91</v>
      </c>
      <c r="C19" s="19">
        <v>229078</v>
      </c>
    </row>
    <row r="20" spans="1:3" ht="30" customHeight="1" x14ac:dyDescent="0.2">
      <c r="A20" s="6" t="s">
        <v>9</v>
      </c>
      <c r="B20" s="18" t="s">
        <v>92</v>
      </c>
      <c r="C20" s="19">
        <v>110000</v>
      </c>
    </row>
    <row r="21" spans="1:3" ht="30" customHeight="1" x14ac:dyDescent="0.2">
      <c r="A21" s="6" t="s">
        <v>10</v>
      </c>
      <c r="B21" s="18" t="s">
        <v>97</v>
      </c>
      <c r="C21" s="19">
        <v>8675</v>
      </c>
    </row>
    <row r="22" spans="1:3" ht="30" customHeight="1" x14ac:dyDescent="0.2">
      <c r="A22" s="6" t="s">
        <v>11</v>
      </c>
      <c r="B22" s="18" t="s">
        <v>93</v>
      </c>
      <c r="C22" s="19">
        <v>25463</v>
      </c>
    </row>
    <row r="23" spans="1:3" ht="30" customHeight="1" x14ac:dyDescent="0.2">
      <c r="A23" s="6" t="s">
        <v>12</v>
      </c>
      <c r="B23" s="18" t="s">
        <v>123</v>
      </c>
      <c r="C23" s="19">
        <v>210213</v>
      </c>
    </row>
    <row r="24" spans="1:3" ht="30" customHeight="1" x14ac:dyDescent="0.2">
      <c r="A24" s="6" t="s">
        <v>13</v>
      </c>
      <c r="B24" s="18" t="s">
        <v>108</v>
      </c>
      <c r="C24" s="19">
        <v>185000</v>
      </c>
    </row>
    <row r="25" spans="1:3" ht="30" customHeight="1" x14ac:dyDescent="0.2">
      <c r="A25" s="7" t="s">
        <v>14</v>
      </c>
      <c r="B25" s="18" t="s">
        <v>128</v>
      </c>
      <c r="C25" s="19">
        <v>1147984</v>
      </c>
    </row>
    <row r="26" spans="1:3" ht="45" customHeight="1" x14ac:dyDescent="0.2">
      <c r="A26" s="6" t="s">
        <v>98</v>
      </c>
      <c r="B26" s="36" t="s">
        <v>110</v>
      </c>
      <c r="C26" s="19">
        <v>1140378</v>
      </c>
    </row>
    <row r="27" spans="1:3" ht="30" customHeight="1" x14ac:dyDescent="0.2">
      <c r="A27" s="7" t="s">
        <v>109</v>
      </c>
      <c r="B27" s="36" t="s">
        <v>112</v>
      </c>
      <c r="C27" s="19">
        <v>3058</v>
      </c>
    </row>
    <row r="28" spans="1:3" ht="45" customHeight="1" x14ac:dyDescent="0.2">
      <c r="A28" s="7" t="s">
        <v>113</v>
      </c>
      <c r="B28" s="36" t="s">
        <v>111</v>
      </c>
      <c r="C28" s="19">
        <v>4548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110650</v>
      </c>
    </row>
    <row r="31" spans="1:3" ht="30" customHeight="1" x14ac:dyDescent="0.2">
      <c r="A31" s="7" t="s">
        <v>115</v>
      </c>
      <c r="B31" s="36" t="s">
        <v>125</v>
      </c>
      <c r="C31" s="19">
        <v>110650</v>
      </c>
    </row>
    <row r="32" spans="1:3" ht="30" customHeight="1" x14ac:dyDescent="0.2">
      <c r="A32" s="8" t="s">
        <v>80</v>
      </c>
      <c r="B32" s="11" t="s">
        <v>83</v>
      </c>
      <c r="C32" s="19">
        <v>456559</v>
      </c>
    </row>
    <row r="33" spans="1:3" ht="30" customHeight="1" x14ac:dyDescent="0.2">
      <c r="A33" s="8" t="s">
        <v>81</v>
      </c>
      <c r="B33" s="13" t="s">
        <v>124</v>
      </c>
      <c r="C33" s="19">
        <v>5000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1000</v>
      </c>
    </row>
    <row r="36" spans="1:3" ht="30" customHeight="1" x14ac:dyDescent="0.2">
      <c r="A36" s="8" t="s">
        <v>136</v>
      </c>
      <c r="B36" s="13" t="s">
        <v>137</v>
      </c>
      <c r="C36" s="19">
        <v>40450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263357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102864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1826730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72719</v>
      </c>
    </row>
    <row r="42" spans="1:3" ht="30" customHeight="1" x14ac:dyDescent="0.2">
      <c r="A42" s="8" t="s">
        <v>16</v>
      </c>
      <c r="B42" s="13" t="s">
        <v>17</v>
      </c>
      <c r="C42" s="19">
        <v>2121</v>
      </c>
    </row>
    <row r="43" spans="1:3" ht="30" customHeight="1" x14ac:dyDescent="0.2">
      <c r="A43" s="8" t="s">
        <v>18</v>
      </c>
      <c r="B43" s="13" t="s">
        <v>19</v>
      </c>
      <c r="C43" s="19">
        <v>12722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243</v>
      </c>
    </row>
    <row r="45" spans="1:3" ht="30" customHeight="1" x14ac:dyDescent="0.2">
      <c r="A45" s="8" t="s">
        <v>37</v>
      </c>
      <c r="B45" s="37" t="s">
        <v>30</v>
      </c>
      <c r="C45" s="19">
        <v>20</v>
      </c>
    </row>
    <row r="46" spans="1:3" ht="30" customHeight="1" x14ac:dyDescent="0.2">
      <c r="A46" s="8" t="s">
        <v>38</v>
      </c>
      <c r="B46" s="38" t="s">
        <v>31</v>
      </c>
      <c r="C46" s="19">
        <v>20</v>
      </c>
    </row>
    <row r="47" spans="1:3" ht="30" customHeight="1" x14ac:dyDescent="0.2">
      <c r="A47" s="8" t="s">
        <v>39</v>
      </c>
      <c r="B47" s="37" t="s">
        <v>32</v>
      </c>
      <c r="C47" s="19">
        <v>12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208</v>
      </c>
    </row>
    <row r="51" spans="1:3" ht="30" customHeight="1" x14ac:dyDescent="0.2">
      <c r="A51" s="8" t="s">
        <v>43</v>
      </c>
      <c r="B51" s="37" t="s">
        <v>36</v>
      </c>
      <c r="C51" s="19">
        <v>3</v>
      </c>
    </row>
    <row r="52" spans="1:3" ht="30" customHeight="1" x14ac:dyDescent="0.2">
      <c r="A52" s="8" t="s">
        <v>21</v>
      </c>
      <c r="B52" s="13" t="s">
        <v>118</v>
      </c>
      <c r="C52" s="19">
        <f>47353-2084</f>
        <v>45269</v>
      </c>
    </row>
    <row r="53" spans="1:3" ht="30" customHeight="1" x14ac:dyDescent="0.2">
      <c r="A53" s="8" t="s">
        <v>119</v>
      </c>
      <c r="B53" s="37" t="s">
        <v>120</v>
      </c>
      <c r="C53" s="19">
        <v>71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10157</v>
      </c>
    </row>
    <row r="55" spans="1:3" ht="30" customHeight="1" x14ac:dyDescent="0.2">
      <c r="A55" s="8" t="s">
        <v>48</v>
      </c>
      <c r="B55" s="37" t="s">
        <v>44</v>
      </c>
      <c r="C55" s="19">
        <f>8130-358</f>
        <v>7772</v>
      </c>
    </row>
    <row r="56" spans="1:3" ht="30" customHeight="1" x14ac:dyDescent="0.2">
      <c r="A56" s="8" t="s">
        <v>49</v>
      </c>
      <c r="B56" s="37" t="s">
        <v>45</v>
      </c>
      <c r="C56" s="19">
        <f>1160-52</f>
        <v>1108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1277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1794</v>
      </c>
    </row>
    <row r="61" spans="1:3" ht="30" customHeight="1" x14ac:dyDescent="0.2">
      <c r="A61" s="8" t="s">
        <v>26</v>
      </c>
      <c r="B61" s="13" t="s">
        <v>27</v>
      </c>
      <c r="C61" s="19">
        <v>413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16940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9671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7269</v>
      </c>
    </row>
    <row r="67" spans="1:3" ht="30" customHeight="1" x14ac:dyDescent="0.2">
      <c r="A67" s="28" t="s">
        <v>101</v>
      </c>
      <c r="B67" s="29" t="s">
        <v>85</v>
      </c>
      <c r="C67" s="30">
        <v>5617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2D050"/>
  </sheetPr>
  <dimension ref="A1:C67"/>
  <sheetViews>
    <sheetView showGridLines="0" view="pageBreakPreview" zoomScale="60" zoomScaleNormal="6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66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1977110</v>
      </c>
    </row>
    <row r="8" spans="1:3" ht="30" customHeight="1" x14ac:dyDescent="0.2">
      <c r="A8" s="6" t="s">
        <v>1</v>
      </c>
      <c r="B8" s="18" t="s">
        <v>88</v>
      </c>
      <c r="C8" s="19">
        <v>264807</v>
      </c>
    </row>
    <row r="9" spans="1:3" ht="30" customHeight="1" x14ac:dyDescent="0.2">
      <c r="A9" s="6" t="s">
        <v>2</v>
      </c>
      <c r="B9" s="18" t="s">
        <v>89</v>
      </c>
      <c r="C9" s="19">
        <v>94330</v>
      </c>
    </row>
    <row r="10" spans="1:3" ht="30" customHeight="1" x14ac:dyDescent="0.2">
      <c r="A10" s="6" t="s">
        <v>3</v>
      </c>
      <c r="B10" s="18" t="s">
        <v>86</v>
      </c>
      <c r="C10" s="19">
        <v>859708</v>
      </c>
    </row>
    <row r="11" spans="1:3" ht="30" customHeight="1" x14ac:dyDescent="0.2">
      <c r="A11" s="7" t="s">
        <v>54</v>
      </c>
      <c r="B11" s="36" t="s">
        <v>139</v>
      </c>
      <c r="C11" s="19">
        <v>58500</v>
      </c>
    </row>
    <row r="12" spans="1:3" ht="30" customHeight="1" x14ac:dyDescent="0.2">
      <c r="A12" s="7" t="s">
        <v>102</v>
      </c>
      <c r="B12" s="36" t="s">
        <v>105</v>
      </c>
      <c r="C12" s="19">
        <v>54000</v>
      </c>
    </row>
    <row r="13" spans="1:3" ht="30" customHeight="1" x14ac:dyDescent="0.2">
      <c r="A13" s="7" t="s">
        <v>103</v>
      </c>
      <c r="B13" s="36" t="s">
        <v>106</v>
      </c>
      <c r="C13" s="19">
        <v>23225</v>
      </c>
    </row>
    <row r="14" spans="1:3" ht="30" customHeight="1" x14ac:dyDescent="0.2">
      <c r="A14" s="7" t="s">
        <v>104</v>
      </c>
      <c r="B14" s="36" t="s">
        <v>107</v>
      </c>
      <c r="C14" s="19">
        <v>10870</v>
      </c>
    </row>
    <row r="15" spans="1:3" ht="30" customHeight="1" x14ac:dyDescent="0.2">
      <c r="A15" s="6" t="s">
        <v>4</v>
      </c>
      <c r="B15" s="18" t="s">
        <v>94</v>
      </c>
      <c r="C15" s="19">
        <v>49818</v>
      </c>
    </row>
    <row r="16" spans="1:3" ht="30" customHeight="1" x14ac:dyDescent="0.2">
      <c r="A16" s="6" t="s">
        <v>5</v>
      </c>
      <c r="B16" s="18" t="s">
        <v>90</v>
      </c>
      <c r="C16" s="19">
        <v>53394</v>
      </c>
    </row>
    <row r="17" spans="1:3" ht="30" customHeight="1" x14ac:dyDescent="0.2">
      <c r="A17" s="6" t="s">
        <v>6</v>
      </c>
      <c r="B17" s="18" t="s">
        <v>96</v>
      </c>
      <c r="C17" s="19">
        <v>67273</v>
      </c>
    </row>
    <row r="18" spans="1:3" ht="30" customHeight="1" x14ac:dyDescent="0.2">
      <c r="A18" s="6" t="s">
        <v>7</v>
      </c>
      <c r="B18" s="18" t="s">
        <v>95</v>
      </c>
      <c r="C18" s="19">
        <v>23120</v>
      </c>
    </row>
    <row r="19" spans="1:3" ht="30" customHeight="1" x14ac:dyDescent="0.2">
      <c r="A19" s="6" t="s">
        <v>8</v>
      </c>
      <c r="B19" s="18" t="s">
        <v>91</v>
      </c>
      <c r="C19" s="19">
        <v>41048</v>
      </c>
    </row>
    <row r="20" spans="1:3" ht="30" customHeight="1" x14ac:dyDescent="0.2">
      <c r="A20" s="6" t="s">
        <v>9</v>
      </c>
      <c r="B20" s="18" t="s">
        <v>92</v>
      </c>
      <c r="C20" s="19">
        <v>13500</v>
      </c>
    </row>
    <row r="21" spans="1:3" ht="30" customHeight="1" x14ac:dyDescent="0.2">
      <c r="A21" s="6" t="s">
        <v>10</v>
      </c>
      <c r="B21" s="18" t="s">
        <v>97</v>
      </c>
      <c r="C21" s="19">
        <v>1360</v>
      </c>
    </row>
    <row r="22" spans="1:3" ht="30" customHeight="1" x14ac:dyDescent="0.2">
      <c r="A22" s="6" t="s">
        <v>11</v>
      </c>
      <c r="B22" s="18" t="s">
        <v>93</v>
      </c>
      <c r="C22" s="19">
        <v>4135</v>
      </c>
    </row>
    <row r="23" spans="1:3" ht="30" customHeight="1" x14ac:dyDescent="0.2">
      <c r="A23" s="6" t="s">
        <v>12</v>
      </c>
      <c r="B23" s="18" t="s">
        <v>123</v>
      </c>
      <c r="C23" s="19">
        <v>41649</v>
      </c>
    </row>
    <row r="24" spans="1:3" ht="30" customHeight="1" x14ac:dyDescent="0.2">
      <c r="A24" s="6" t="s">
        <v>13</v>
      </c>
      <c r="B24" s="18" t="s">
        <v>108</v>
      </c>
      <c r="C24" s="19">
        <v>30000</v>
      </c>
    </row>
    <row r="25" spans="1:3" ht="30" customHeight="1" x14ac:dyDescent="0.2">
      <c r="A25" s="7" t="s">
        <v>14</v>
      </c>
      <c r="B25" s="18" t="s">
        <v>128</v>
      </c>
      <c r="C25" s="19">
        <v>196255</v>
      </c>
    </row>
    <row r="26" spans="1:3" ht="45" customHeight="1" x14ac:dyDescent="0.2">
      <c r="A26" s="6" t="s">
        <v>98</v>
      </c>
      <c r="B26" s="36" t="s">
        <v>110</v>
      </c>
      <c r="C26" s="19">
        <v>195405</v>
      </c>
    </row>
    <row r="27" spans="1:3" ht="30" customHeight="1" x14ac:dyDescent="0.2">
      <c r="A27" s="7" t="s">
        <v>109</v>
      </c>
      <c r="B27" s="36" t="s">
        <v>112</v>
      </c>
      <c r="C27" s="19">
        <v>600</v>
      </c>
    </row>
    <row r="28" spans="1:3" ht="45" customHeight="1" x14ac:dyDescent="0.2">
      <c r="A28" s="7" t="s">
        <v>113</v>
      </c>
      <c r="B28" s="36" t="s">
        <v>111</v>
      </c>
      <c r="C28" s="19">
        <v>250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13745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211614</v>
      </c>
    </row>
    <row r="33" spans="1:3" ht="30" customHeight="1" x14ac:dyDescent="0.2">
      <c r="A33" s="8" t="s">
        <v>81</v>
      </c>
      <c r="B33" s="13" t="s">
        <v>124</v>
      </c>
      <c r="C33" s="19">
        <v>1000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400</v>
      </c>
    </row>
    <row r="36" spans="1:3" ht="30" customHeight="1" x14ac:dyDescent="0.2">
      <c r="A36" s="8" t="s">
        <v>136</v>
      </c>
      <c r="B36" s="13" t="s">
        <v>137</v>
      </c>
      <c r="C36" s="19">
        <v>9954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59587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20015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261125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17160</v>
      </c>
    </row>
    <row r="42" spans="1:3" ht="30" customHeight="1" x14ac:dyDescent="0.2">
      <c r="A42" s="8" t="s">
        <v>16</v>
      </c>
      <c r="B42" s="13" t="s">
        <v>17</v>
      </c>
      <c r="C42" s="19">
        <v>864</v>
      </c>
    </row>
    <row r="43" spans="1:3" ht="30" customHeight="1" x14ac:dyDescent="0.2">
      <c r="A43" s="8" t="s">
        <v>18</v>
      </c>
      <c r="B43" s="13" t="s">
        <v>19</v>
      </c>
      <c r="C43" s="19">
        <v>2592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173</v>
      </c>
    </row>
    <row r="45" spans="1:3" ht="30" customHeight="1" x14ac:dyDescent="0.2">
      <c r="A45" s="8" t="s">
        <v>37</v>
      </c>
      <c r="B45" s="37" t="s">
        <v>30</v>
      </c>
      <c r="C45" s="19">
        <v>0</v>
      </c>
    </row>
    <row r="46" spans="1:3" ht="30" customHeight="1" x14ac:dyDescent="0.2">
      <c r="A46" s="8" t="s">
        <v>38</v>
      </c>
      <c r="B46" s="38" t="s">
        <v>31</v>
      </c>
      <c r="C46" s="19">
        <v>0</v>
      </c>
    </row>
    <row r="47" spans="1:3" ht="30" customHeight="1" x14ac:dyDescent="0.2">
      <c r="A47" s="8" t="s">
        <v>39</v>
      </c>
      <c r="B47" s="37" t="s">
        <v>32</v>
      </c>
      <c r="C47" s="19">
        <v>8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159</v>
      </c>
    </row>
    <row r="51" spans="1:3" ht="30" customHeight="1" x14ac:dyDescent="0.2">
      <c r="A51" s="8" t="s">
        <v>43</v>
      </c>
      <c r="B51" s="37" t="s">
        <v>36</v>
      </c>
      <c r="C51" s="19">
        <v>6</v>
      </c>
    </row>
    <row r="52" spans="1:3" ht="30" customHeight="1" x14ac:dyDescent="0.2">
      <c r="A52" s="8" t="s">
        <v>21</v>
      </c>
      <c r="B52" s="13" t="s">
        <v>118</v>
      </c>
      <c r="C52" s="19">
        <f>10662-682</f>
        <v>9980</v>
      </c>
    </row>
    <row r="53" spans="1:3" ht="30" customHeight="1" x14ac:dyDescent="0.2">
      <c r="A53" s="8" t="s">
        <v>119</v>
      </c>
      <c r="B53" s="37" t="s">
        <v>120</v>
      </c>
      <c r="C53" s="19">
        <v>31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2248</v>
      </c>
    </row>
    <row r="55" spans="1:3" ht="30" customHeight="1" x14ac:dyDescent="0.2">
      <c r="A55" s="8" t="s">
        <v>48</v>
      </c>
      <c r="B55" s="37" t="s">
        <v>44</v>
      </c>
      <c r="C55" s="19">
        <f>1828-117</f>
        <v>1711</v>
      </c>
    </row>
    <row r="56" spans="1:3" ht="30" customHeight="1" x14ac:dyDescent="0.2">
      <c r="A56" s="8" t="s">
        <v>49</v>
      </c>
      <c r="B56" s="37" t="s">
        <v>45</v>
      </c>
      <c r="C56" s="19">
        <f>262-17</f>
        <v>245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292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1110</v>
      </c>
    </row>
    <row r="61" spans="1:3" ht="30" customHeight="1" x14ac:dyDescent="0.2">
      <c r="A61" s="8" t="s">
        <v>26</v>
      </c>
      <c r="B61" s="13" t="s">
        <v>27</v>
      </c>
      <c r="C61" s="19">
        <v>193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4725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4217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508</v>
      </c>
    </row>
    <row r="67" spans="1:3" ht="30" customHeight="1" x14ac:dyDescent="0.2">
      <c r="A67" s="28" t="s">
        <v>101</v>
      </c>
      <c r="B67" s="29" t="s">
        <v>85</v>
      </c>
      <c r="C67" s="30">
        <v>1238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67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4383899</v>
      </c>
    </row>
    <row r="8" spans="1:3" ht="30" customHeight="1" x14ac:dyDescent="0.2">
      <c r="A8" s="6" t="s">
        <v>1</v>
      </c>
      <c r="B8" s="18" t="s">
        <v>88</v>
      </c>
      <c r="C8" s="19">
        <v>595336</v>
      </c>
    </row>
    <row r="9" spans="1:3" ht="30" customHeight="1" x14ac:dyDescent="0.2">
      <c r="A9" s="6" t="s">
        <v>2</v>
      </c>
      <c r="B9" s="18" t="s">
        <v>89</v>
      </c>
      <c r="C9" s="19">
        <v>235005</v>
      </c>
    </row>
    <row r="10" spans="1:3" ht="30" customHeight="1" x14ac:dyDescent="0.2">
      <c r="A10" s="6" t="s">
        <v>3</v>
      </c>
      <c r="B10" s="18" t="s">
        <v>86</v>
      </c>
      <c r="C10" s="19">
        <v>1944662</v>
      </c>
    </row>
    <row r="11" spans="1:3" ht="30" customHeight="1" x14ac:dyDescent="0.2">
      <c r="A11" s="7" t="s">
        <v>54</v>
      </c>
      <c r="B11" s="36" t="s">
        <v>139</v>
      </c>
      <c r="C11" s="19">
        <v>150511</v>
      </c>
    </row>
    <row r="12" spans="1:3" ht="30" customHeight="1" x14ac:dyDescent="0.2">
      <c r="A12" s="7" t="s">
        <v>102</v>
      </c>
      <c r="B12" s="36" t="s">
        <v>105</v>
      </c>
      <c r="C12" s="19">
        <v>134786</v>
      </c>
    </row>
    <row r="13" spans="1:3" ht="30" customHeight="1" x14ac:dyDescent="0.2">
      <c r="A13" s="7" t="s">
        <v>103</v>
      </c>
      <c r="B13" s="36" t="s">
        <v>106</v>
      </c>
      <c r="C13" s="19">
        <v>66591</v>
      </c>
    </row>
    <row r="14" spans="1:3" ht="30" customHeight="1" x14ac:dyDescent="0.2">
      <c r="A14" s="7" t="s">
        <v>104</v>
      </c>
      <c r="B14" s="36" t="s">
        <v>107</v>
      </c>
      <c r="C14" s="19">
        <v>29909</v>
      </c>
    </row>
    <row r="15" spans="1:3" ht="30" customHeight="1" x14ac:dyDescent="0.2">
      <c r="A15" s="6" t="s">
        <v>4</v>
      </c>
      <c r="B15" s="18" t="s">
        <v>94</v>
      </c>
      <c r="C15" s="19">
        <v>108131</v>
      </c>
    </row>
    <row r="16" spans="1:3" ht="30" customHeight="1" x14ac:dyDescent="0.2">
      <c r="A16" s="6" t="s">
        <v>5</v>
      </c>
      <c r="B16" s="18" t="s">
        <v>90</v>
      </c>
      <c r="C16" s="19">
        <v>165684</v>
      </c>
    </row>
    <row r="17" spans="1:3" ht="30" customHeight="1" x14ac:dyDescent="0.2">
      <c r="A17" s="6" t="s">
        <v>6</v>
      </c>
      <c r="B17" s="18" t="s">
        <v>96</v>
      </c>
      <c r="C17" s="19">
        <v>139708</v>
      </c>
    </row>
    <row r="18" spans="1:3" ht="30" customHeight="1" x14ac:dyDescent="0.2">
      <c r="A18" s="6" t="s">
        <v>7</v>
      </c>
      <c r="B18" s="18" t="s">
        <v>95</v>
      </c>
      <c r="C18" s="19">
        <v>53994</v>
      </c>
    </row>
    <row r="19" spans="1:3" ht="30" customHeight="1" x14ac:dyDescent="0.2">
      <c r="A19" s="6" t="s">
        <v>8</v>
      </c>
      <c r="B19" s="18" t="s">
        <v>91</v>
      </c>
      <c r="C19" s="19">
        <v>117561</v>
      </c>
    </row>
    <row r="20" spans="1:3" ht="30" customHeight="1" x14ac:dyDescent="0.2">
      <c r="A20" s="6" t="s">
        <v>9</v>
      </c>
      <c r="B20" s="18" t="s">
        <v>92</v>
      </c>
      <c r="C20" s="19">
        <v>39570</v>
      </c>
    </row>
    <row r="21" spans="1:3" ht="30" customHeight="1" x14ac:dyDescent="0.2">
      <c r="A21" s="6" t="s">
        <v>10</v>
      </c>
      <c r="B21" s="18" t="s">
        <v>97</v>
      </c>
      <c r="C21" s="19">
        <v>3286</v>
      </c>
    </row>
    <row r="22" spans="1:3" ht="30" customHeight="1" x14ac:dyDescent="0.2">
      <c r="A22" s="6" t="s">
        <v>11</v>
      </c>
      <c r="B22" s="18" t="s">
        <v>93</v>
      </c>
      <c r="C22" s="19">
        <v>8403</v>
      </c>
    </row>
    <row r="23" spans="1:3" ht="30" customHeight="1" x14ac:dyDescent="0.2">
      <c r="A23" s="6" t="s">
        <v>12</v>
      </c>
      <c r="B23" s="18" t="s">
        <v>123</v>
      </c>
      <c r="C23" s="19">
        <v>94164</v>
      </c>
    </row>
    <row r="24" spans="1:3" ht="30" customHeight="1" x14ac:dyDescent="0.2">
      <c r="A24" s="6" t="s">
        <v>13</v>
      </c>
      <c r="B24" s="18" t="s">
        <v>108</v>
      </c>
      <c r="C24" s="19">
        <v>57454</v>
      </c>
    </row>
    <row r="25" spans="1:3" ht="30" customHeight="1" x14ac:dyDescent="0.2">
      <c r="A25" s="7" t="s">
        <v>14</v>
      </c>
      <c r="B25" s="18" t="s">
        <v>128</v>
      </c>
      <c r="C25" s="19">
        <v>410410</v>
      </c>
    </row>
    <row r="26" spans="1:3" ht="45" customHeight="1" x14ac:dyDescent="0.2">
      <c r="A26" s="6" t="s">
        <v>98</v>
      </c>
      <c r="B26" s="36" t="s">
        <v>110</v>
      </c>
      <c r="C26" s="19">
        <v>407410</v>
      </c>
    </row>
    <row r="27" spans="1:3" ht="30" customHeight="1" x14ac:dyDescent="0.2">
      <c r="A27" s="7" t="s">
        <v>109</v>
      </c>
      <c r="B27" s="36" t="s">
        <v>112</v>
      </c>
      <c r="C27" s="19">
        <v>2000</v>
      </c>
    </row>
    <row r="28" spans="1:3" ht="45" customHeight="1" x14ac:dyDescent="0.2">
      <c r="A28" s="7" t="s">
        <v>113</v>
      </c>
      <c r="B28" s="36" t="s">
        <v>111</v>
      </c>
      <c r="C28" s="19">
        <v>1000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56990</v>
      </c>
    </row>
    <row r="31" spans="1:3" ht="30" customHeight="1" x14ac:dyDescent="0.2">
      <c r="A31" s="7" t="s">
        <v>115</v>
      </c>
      <c r="B31" s="36" t="s">
        <v>125</v>
      </c>
      <c r="C31" s="19">
        <v>15000</v>
      </c>
    </row>
    <row r="32" spans="1:3" ht="30" customHeight="1" x14ac:dyDescent="0.2">
      <c r="A32" s="8" t="s">
        <v>80</v>
      </c>
      <c r="B32" s="11" t="s">
        <v>83</v>
      </c>
      <c r="C32" s="19">
        <v>320895</v>
      </c>
    </row>
    <row r="33" spans="1:3" ht="30" customHeight="1" x14ac:dyDescent="0.2">
      <c r="A33" s="8" t="s">
        <v>81</v>
      </c>
      <c r="B33" s="13" t="s">
        <v>124</v>
      </c>
      <c r="C33" s="19">
        <v>4207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1000</v>
      </c>
    </row>
    <row r="36" spans="1:3" ht="30" customHeight="1" x14ac:dyDescent="0.2">
      <c r="A36" s="8" t="s">
        <v>136</v>
      </c>
      <c r="B36" s="13" t="s">
        <v>137</v>
      </c>
      <c r="C36" s="19">
        <v>27439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121201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35420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590105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27039</v>
      </c>
    </row>
    <row r="42" spans="1:3" ht="30" customHeight="1" x14ac:dyDescent="0.2">
      <c r="A42" s="8" t="s">
        <v>16</v>
      </c>
      <c r="B42" s="13" t="s">
        <v>17</v>
      </c>
      <c r="C42" s="19">
        <v>1413</v>
      </c>
    </row>
    <row r="43" spans="1:3" ht="30" customHeight="1" x14ac:dyDescent="0.2">
      <c r="A43" s="8" t="s">
        <v>18</v>
      </c>
      <c r="B43" s="13" t="s">
        <v>19</v>
      </c>
      <c r="C43" s="19">
        <v>2947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125</v>
      </c>
    </row>
    <row r="45" spans="1:3" ht="30" customHeight="1" x14ac:dyDescent="0.2">
      <c r="A45" s="8" t="s">
        <v>37</v>
      </c>
      <c r="B45" s="37" t="s">
        <v>30</v>
      </c>
      <c r="C45" s="19">
        <v>29</v>
      </c>
    </row>
    <row r="46" spans="1:3" ht="30" customHeight="1" x14ac:dyDescent="0.2">
      <c r="A46" s="8" t="s">
        <v>38</v>
      </c>
      <c r="B46" s="38" t="s">
        <v>31</v>
      </c>
      <c r="C46" s="19">
        <v>29</v>
      </c>
    </row>
    <row r="47" spans="1:3" ht="30" customHeight="1" x14ac:dyDescent="0.2">
      <c r="A47" s="8" t="s">
        <v>39</v>
      </c>
      <c r="B47" s="37" t="s">
        <v>32</v>
      </c>
      <c r="C47" s="19">
        <v>13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45</v>
      </c>
    </row>
    <row r="51" spans="1:3" ht="30" customHeight="1" x14ac:dyDescent="0.2">
      <c r="A51" s="8" t="s">
        <v>43</v>
      </c>
      <c r="B51" s="37" t="s">
        <v>36</v>
      </c>
      <c r="C51" s="19">
        <v>38</v>
      </c>
    </row>
    <row r="52" spans="1:3" ht="30" customHeight="1" x14ac:dyDescent="0.2">
      <c r="A52" s="8" t="s">
        <v>21</v>
      </c>
      <c r="B52" s="13" t="s">
        <v>118</v>
      </c>
      <c r="C52" s="19">
        <f>16251-928</f>
        <v>15323</v>
      </c>
    </row>
    <row r="53" spans="1:3" ht="30" customHeight="1" x14ac:dyDescent="0.2">
      <c r="A53" s="8" t="s">
        <v>119</v>
      </c>
      <c r="B53" s="37" t="s">
        <v>120</v>
      </c>
      <c r="C53" s="19">
        <v>10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3452</v>
      </c>
    </row>
    <row r="55" spans="1:3" ht="30" customHeight="1" x14ac:dyDescent="0.2">
      <c r="A55" s="8" t="s">
        <v>48</v>
      </c>
      <c r="B55" s="37" t="s">
        <v>44</v>
      </c>
      <c r="C55" s="19">
        <f>2789-160</f>
        <v>2629</v>
      </c>
    </row>
    <row r="56" spans="1:3" ht="30" customHeight="1" x14ac:dyDescent="0.2">
      <c r="A56" s="8" t="s">
        <v>49</v>
      </c>
      <c r="B56" s="37" t="s">
        <v>45</v>
      </c>
      <c r="C56" s="19">
        <f>398-23</f>
        <v>375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448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3500</v>
      </c>
    </row>
    <row r="61" spans="1:3" ht="30" customHeight="1" x14ac:dyDescent="0.2">
      <c r="A61" s="8" t="s">
        <v>26</v>
      </c>
      <c r="B61" s="13" t="s">
        <v>27</v>
      </c>
      <c r="C61" s="19">
        <v>279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3300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2300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1000</v>
      </c>
    </row>
    <row r="67" spans="1:3" ht="30" customHeight="1" x14ac:dyDescent="0.2">
      <c r="A67" s="28" t="s">
        <v>101</v>
      </c>
      <c r="B67" s="29" t="s">
        <v>85</v>
      </c>
      <c r="C67" s="30">
        <v>400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2D050"/>
  </sheetPr>
  <dimension ref="A1:C67"/>
  <sheetViews>
    <sheetView showGridLines="0" view="pageBreakPreview" zoomScale="60" zoomScaleNormal="70" workbookViewId="0">
      <pane xSplit="2" ySplit="7" topLeftCell="C22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68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2476719</v>
      </c>
    </row>
    <row r="8" spans="1:3" ht="30" customHeight="1" x14ac:dyDescent="0.2">
      <c r="A8" s="6" t="s">
        <v>1</v>
      </c>
      <c r="B8" s="18" t="s">
        <v>88</v>
      </c>
      <c r="C8" s="19">
        <v>331200</v>
      </c>
    </row>
    <row r="9" spans="1:3" ht="30" customHeight="1" x14ac:dyDescent="0.2">
      <c r="A9" s="6" t="s">
        <v>2</v>
      </c>
      <c r="B9" s="18" t="s">
        <v>89</v>
      </c>
      <c r="C9" s="19">
        <v>136837</v>
      </c>
    </row>
    <row r="10" spans="1:3" ht="30" customHeight="1" x14ac:dyDescent="0.2">
      <c r="A10" s="6" t="s">
        <v>3</v>
      </c>
      <c r="B10" s="18" t="s">
        <v>86</v>
      </c>
      <c r="C10" s="19">
        <v>1203914</v>
      </c>
    </row>
    <row r="11" spans="1:3" ht="30" customHeight="1" x14ac:dyDescent="0.2">
      <c r="A11" s="7" t="s">
        <v>54</v>
      </c>
      <c r="B11" s="36" t="s">
        <v>139</v>
      </c>
      <c r="C11" s="19">
        <v>95006</v>
      </c>
    </row>
    <row r="12" spans="1:3" ht="30" customHeight="1" x14ac:dyDescent="0.2">
      <c r="A12" s="7" t="s">
        <v>102</v>
      </c>
      <c r="B12" s="36" t="s">
        <v>105</v>
      </c>
      <c r="C12" s="19">
        <v>87685</v>
      </c>
    </row>
    <row r="13" spans="1:3" ht="30" customHeight="1" x14ac:dyDescent="0.2">
      <c r="A13" s="7" t="s">
        <v>103</v>
      </c>
      <c r="B13" s="36" t="s">
        <v>106</v>
      </c>
      <c r="C13" s="19">
        <v>41146</v>
      </c>
    </row>
    <row r="14" spans="1:3" ht="30" customHeight="1" x14ac:dyDescent="0.2">
      <c r="A14" s="7" t="s">
        <v>104</v>
      </c>
      <c r="B14" s="36" t="s">
        <v>107</v>
      </c>
      <c r="C14" s="19">
        <v>22290</v>
      </c>
    </row>
    <row r="15" spans="1:3" ht="30" customHeight="1" x14ac:dyDescent="0.2">
      <c r="A15" s="6" t="s">
        <v>4</v>
      </c>
      <c r="B15" s="18" t="s">
        <v>94</v>
      </c>
      <c r="C15" s="19">
        <v>63887</v>
      </c>
    </row>
    <row r="16" spans="1:3" ht="30" customHeight="1" x14ac:dyDescent="0.2">
      <c r="A16" s="6" t="s">
        <v>5</v>
      </c>
      <c r="B16" s="18" t="s">
        <v>90</v>
      </c>
      <c r="C16" s="19">
        <v>61762</v>
      </c>
    </row>
    <row r="17" spans="1:3" ht="30" customHeight="1" x14ac:dyDescent="0.2">
      <c r="A17" s="6" t="s">
        <v>6</v>
      </c>
      <c r="B17" s="18" t="s">
        <v>96</v>
      </c>
      <c r="C17" s="19">
        <v>38880</v>
      </c>
    </row>
    <row r="18" spans="1:3" ht="30" customHeight="1" x14ac:dyDescent="0.2">
      <c r="A18" s="6" t="s">
        <v>7</v>
      </c>
      <c r="B18" s="18" t="s">
        <v>95</v>
      </c>
      <c r="C18" s="19">
        <v>22477</v>
      </c>
    </row>
    <row r="19" spans="1:3" ht="30" customHeight="1" x14ac:dyDescent="0.2">
      <c r="A19" s="6" t="s">
        <v>8</v>
      </c>
      <c r="B19" s="18" t="s">
        <v>91</v>
      </c>
      <c r="C19" s="19">
        <v>62841</v>
      </c>
    </row>
    <row r="20" spans="1:3" ht="30" customHeight="1" x14ac:dyDescent="0.2">
      <c r="A20" s="6" t="s">
        <v>9</v>
      </c>
      <c r="B20" s="18" t="s">
        <v>92</v>
      </c>
      <c r="C20" s="19">
        <v>21000</v>
      </c>
    </row>
    <row r="21" spans="1:3" ht="30" customHeight="1" x14ac:dyDescent="0.2">
      <c r="A21" s="6" t="s">
        <v>10</v>
      </c>
      <c r="B21" s="18" t="s">
        <v>97</v>
      </c>
      <c r="C21" s="19">
        <v>1637</v>
      </c>
    </row>
    <row r="22" spans="1:3" ht="30" customHeight="1" x14ac:dyDescent="0.2">
      <c r="A22" s="6" t="s">
        <v>11</v>
      </c>
      <c r="B22" s="18" t="s">
        <v>93</v>
      </c>
      <c r="C22" s="19">
        <v>5451</v>
      </c>
    </row>
    <row r="23" spans="1:3" ht="30" customHeight="1" x14ac:dyDescent="0.2">
      <c r="A23" s="6" t="s">
        <v>12</v>
      </c>
      <c r="B23" s="18" t="s">
        <v>123</v>
      </c>
      <c r="C23" s="19">
        <v>60912</v>
      </c>
    </row>
    <row r="24" spans="1:3" ht="30" customHeight="1" x14ac:dyDescent="0.2">
      <c r="A24" s="6" t="s">
        <v>13</v>
      </c>
      <c r="B24" s="18" t="s">
        <v>108</v>
      </c>
      <c r="C24" s="19">
        <v>34500</v>
      </c>
    </row>
    <row r="25" spans="1:3" ht="30" customHeight="1" x14ac:dyDescent="0.2">
      <c r="A25" s="7" t="s">
        <v>14</v>
      </c>
      <c r="B25" s="18" t="s">
        <v>128</v>
      </c>
      <c r="C25" s="19">
        <v>205451</v>
      </c>
    </row>
    <row r="26" spans="1:3" ht="45" customHeight="1" x14ac:dyDescent="0.2">
      <c r="A26" s="6" t="s">
        <v>98</v>
      </c>
      <c r="B26" s="36" t="s">
        <v>110</v>
      </c>
      <c r="C26" s="19">
        <v>203351</v>
      </c>
    </row>
    <row r="27" spans="1:3" ht="30" customHeight="1" x14ac:dyDescent="0.2">
      <c r="A27" s="7" t="s">
        <v>109</v>
      </c>
      <c r="B27" s="36" t="s">
        <v>112</v>
      </c>
      <c r="C27" s="19">
        <v>1500</v>
      </c>
    </row>
    <row r="28" spans="1:3" ht="45" customHeight="1" x14ac:dyDescent="0.2">
      <c r="A28" s="7" t="s">
        <v>113</v>
      </c>
      <c r="B28" s="36" t="s">
        <v>111</v>
      </c>
      <c r="C28" s="19">
        <v>600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38049</v>
      </c>
    </row>
    <row r="31" spans="1:3" ht="30" customHeight="1" x14ac:dyDescent="0.2">
      <c r="A31" s="7" t="s">
        <v>115</v>
      </c>
      <c r="B31" s="36" t="s">
        <v>125</v>
      </c>
      <c r="C31" s="19">
        <v>6000</v>
      </c>
    </row>
    <row r="32" spans="1:3" ht="30" customHeight="1" x14ac:dyDescent="0.2">
      <c r="A32" s="8" t="s">
        <v>80</v>
      </c>
      <c r="B32" s="11" t="s">
        <v>83</v>
      </c>
      <c r="C32" s="19">
        <v>159931</v>
      </c>
    </row>
    <row r="33" spans="1:3" ht="30" customHeight="1" x14ac:dyDescent="0.2">
      <c r="A33" s="8" t="s">
        <v>81</v>
      </c>
      <c r="B33" s="13" t="s">
        <v>124</v>
      </c>
      <c r="C33" s="19">
        <v>500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</v>
      </c>
    </row>
    <row r="36" spans="1:3" ht="30" customHeight="1" x14ac:dyDescent="0.2">
      <c r="A36" s="8" t="s">
        <v>136</v>
      </c>
      <c r="B36" s="13" t="s">
        <v>137</v>
      </c>
      <c r="C36" s="19">
        <v>27390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79481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22296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321426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17906</v>
      </c>
    </row>
    <row r="42" spans="1:3" ht="30" customHeight="1" x14ac:dyDescent="0.2">
      <c r="A42" s="8" t="s">
        <v>16</v>
      </c>
      <c r="B42" s="13" t="s">
        <v>17</v>
      </c>
      <c r="C42" s="19">
        <v>605</v>
      </c>
    </row>
    <row r="43" spans="1:3" ht="30" customHeight="1" x14ac:dyDescent="0.2">
      <c r="A43" s="8" t="s">
        <v>18</v>
      </c>
      <c r="B43" s="13" t="s">
        <v>19</v>
      </c>
      <c r="C43" s="19">
        <v>1480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290</v>
      </c>
    </row>
    <row r="45" spans="1:3" ht="30" customHeight="1" x14ac:dyDescent="0.2">
      <c r="A45" s="8" t="s">
        <v>37</v>
      </c>
      <c r="B45" s="37" t="s">
        <v>30</v>
      </c>
      <c r="C45" s="19">
        <v>19</v>
      </c>
    </row>
    <row r="46" spans="1:3" ht="30" customHeight="1" x14ac:dyDescent="0.2">
      <c r="A46" s="8" t="s">
        <v>38</v>
      </c>
      <c r="B46" s="38" t="s">
        <v>31</v>
      </c>
      <c r="C46" s="19">
        <v>19</v>
      </c>
    </row>
    <row r="47" spans="1:3" ht="30" customHeight="1" x14ac:dyDescent="0.2">
      <c r="A47" s="8" t="s">
        <v>39</v>
      </c>
      <c r="B47" s="37" t="s">
        <v>32</v>
      </c>
      <c r="C47" s="19">
        <v>90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175</v>
      </c>
    </row>
    <row r="51" spans="1:3" ht="30" customHeight="1" x14ac:dyDescent="0.2">
      <c r="A51" s="8" t="s">
        <v>43</v>
      </c>
      <c r="B51" s="37" t="s">
        <v>36</v>
      </c>
      <c r="C51" s="19">
        <v>6</v>
      </c>
    </row>
    <row r="52" spans="1:3" ht="30" customHeight="1" x14ac:dyDescent="0.2">
      <c r="A52" s="8" t="s">
        <v>21</v>
      </c>
      <c r="B52" s="13" t="s">
        <v>118</v>
      </c>
      <c r="C52" s="19">
        <f>11678-714</f>
        <v>10964</v>
      </c>
    </row>
    <row r="53" spans="1:3" ht="30" customHeight="1" x14ac:dyDescent="0.2">
      <c r="A53" s="8" t="s">
        <v>119</v>
      </c>
      <c r="B53" s="37" t="s">
        <v>120</v>
      </c>
      <c r="C53" s="19">
        <v>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2474</v>
      </c>
    </row>
    <row r="55" spans="1:3" ht="30" customHeight="1" x14ac:dyDescent="0.2">
      <c r="A55" s="8" t="s">
        <v>48</v>
      </c>
      <c r="B55" s="37" t="s">
        <v>44</v>
      </c>
      <c r="C55" s="19">
        <f>2004-123</f>
        <v>1881</v>
      </c>
    </row>
    <row r="56" spans="1:3" ht="30" customHeight="1" x14ac:dyDescent="0.2">
      <c r="A56" s="8" t="s">
        <v>49</v>
      </c>
      <c r="B56" s="37" t="s">
        <v>45</v>
      </c>
      <c r="C56" s="19">
        <f>286-18</f>
        <v>268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325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1940</v>
      </c>
    </row>
    <row r="61" spans="1:3" ht="30" customHeight="1" x14ac:dyDescent="0.2">
      <c r="A61" s="8" t="s">
        <v>26</v>
      </c>
      <c r="B61" s="13" t="s">
        <v>27</v>
      </c>
      <c r="C61" s="19">
        <v>153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1872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880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992</v>
      </c>
    </row>
    <row r="67" spans="1:3" ht="30" customHeight="1" x14ac:dyDescent="0.2">
      <c r="A67" s="28" t="s">
        <v>101</v>
      </c>
      <c r="B67" s="29" t="s">
        <v>85</v>
      </c>
      <c r="C67" s="30">
        <v>360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69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4843524</v>
      </c>
    </row>
    <row r="8" spans="1:3" ht="30" customHeight="1" x14ac:dyDescent="0.2">
      <c r="A8" s="6" t="s">
        <v>1</v>
      </c>
      <c r="B8" s="18" t="s">
        <v>88</v>
      </c>
      <c r="C8" s="19">
        <v>666615</v>
      </c>
    </row>
    <row r="9" spans="1:3" ht="30" customHeight="1" x14ac:dyDescent="0.2">
      <c r="A9" s="6" t="s">
        <v>2</v>
      </c>
      <c r="B9" s="18" t="s">
        <v>89</v>
      </c>
      <c r="C9" s="19">
        <v>319402</v>
      </c>
    </row>
    <row r="10" spans="1:3" ht="30" customHeight="1" x14ac:dyDescent="0.2">
      <c r="A10" s="6" t="s">
        <v>3</v>
      </c>
      <c r="B10" s="18" t="s">
        <v>86</v>
      </c>
      <c r="C10" s="19">
        <v>2181628</v>
      </c>
    </row>
    <row r="11" spans="1:3" ht="30" customHeight="1" x14ac:dyDescent="0.2">
      <c r="A11" s="7" t="s">
        <v>54</v>
      </c>
      <c r="B11" s="36" t="s">
        <v>139</v>
      </c>
      <c r="C11" s="19">
        <v>247969</v>
      </c>
    </row>
    <row r="12" spans="1:3" ht="30" customHeight="1" x14ac:dyDescent="0.2">
      <c r="A12" s="7" t="s">
        <v>102</v>
      </c>
      <c r="B12" s="36" t="s">
        <v>105</v>
      </c>
      <c r="C12" s="19">
        <v>228849</v>
      </c>
    </row>
    <row r="13" spans="1:3" ht="30" customHeight="1" x14ac:dyDescent="0.2">
      <c r="A13" s="7" t="s">
        <v>103</v>
      </c>
      <c r="B13" s="36" t="s">
        <v>106</v>
      </c>
      <c r="C13" s="19">
        <v>84654</v>
      </c>
    </row>
    <row r="14" spans="1:3" ht="30" customHeight="1" x14ac:dyDescent="0.2">
      <c r="A14" s="7" t="s">
        <v>104</v>
      </c>
      <c r="B14" s="36" t="s">
        <v>107</v>
      </c>
      <c r="C14" s="19">
        <v>49917</v>
      </c>
    </row>
    <row r="15" spans="1:3" ht="30" customHeight="1" x14ac:dyDescent="0.2">
      <c r="A15" s="6" t="s">
        <v>4</v>
      </c>
      <c r="B15" s="18" t="s">
        <v>94</v>
      </c>
      <c r="C15" s="19">
        <v>178497</v>
      </c>
    </row>
    <row r="16" spans="1:3" ht="30" customHeight="1" x14ac:dyDescent="0.2">
      <c r="A16" s="6" t="s">
        <v>5</v>
      </c>
      <c r="B16" s="18" t="s">
        <v>90</v>
      </c>
      <c r="C16" s="19">
        <v>134100</v>
      </c>
    </row>
    <row r="17" spans="1:3" ht="30" customHeight="1" x14ac:dyDescent="0.2">
      <c r="A17" s="6" t="s">
        <v>6</v>
      </c>
      <c r="B17" s="18" t="s">
        <v>96</v>
      </c>
      <c r="C17" s="19">
        <v>58872</v>
      </c>
    </row>
    <row r="18" spans="1:3" ht="30" customHeight="1" x14ac:dyDescent="0.2">
      <c r="A18" s="6" t="s">
        <v>7</v>
      </c>
      <c r="B18" s="18" t="s">
        <v>95</v>
      </c>
      <c r="C18" s="19">
        <v>43237</v>
      </c>
    </row>
    <row r="19" spans="1:3" ht="30" customHeight="1" x14ac:dyDescent="0.2">
      <c r="A19" s="6" t="s">
        <v>8</v>
      </c>
      <c r="B19" s="18" t="s">
        <v>91</v>
      </c>
      <c r="C19" s="19">
        <v>111768</v>
      </c>
    </row>
    <row r="20" spans="1:3" ht="30" customHeight="1" x14ac:dyDescent="0.2">
      <c r="A20" s="6" t="s">
        <v>9</v>
      </c>
      <c r="B20" s="18" t="s">
        <v>92</v>
      </c>
      <c r="C20" s="19">
        <v>32000</v>
      </c>
    </row>
    <row r="21" spans="1:3" ht="30" customHeight="1" x14ac:dyDescent="0.2">
      <c r="A21" s="6" t="s">
        <v>10</v>
      </c>
      <c r="B21" s="18" t="s">
        <v>97</v>
      </c>
      <c r="C21" s="19">
        <v>1574</v>
      </c>
    </row>
    <row r="22" spans="1:3" ht="30" customHeight="1" x14ac:dyDescent="0.2">
      <c r="A22" s="6" t="s">
        <v>11</v>
      </c>
      <c r="B22" s="18" t="s">
        <v>93</v>
      </c>
      <c r="C22" s="19">
        <v>9583</v>
      </c>
    </row>
    <row r="23" spans="1:3" ht="30" customHeight="1" x14ac:dyDescent="0.2">
      <c r="A23" s="6" t="s">
        <v>12</v>
      </c>
      <c r="B23" s="18" t="s">
        <v>123</v>
      </c>
      <c r="C23" s="19">
        <v>119707</v>
      </c>
    </row>
    <row r="24" spans="1:3" ht="30" customHeight="1" x14ac:dyDescent="0.2">
      <c r="A24" s="6" t="s">
        <v>13</v>
      </c>
      <c r="B24" s="18" t="s">
        <v>108</v>
      </c>
      <c r="C24" s="19">
        <v>64000</v>
      </c>
    </row>
    <row r="25" spans="1:3" ht="30" customHeight="1" x14ac:dyDescent="0.2">
      <c r="A25" s="7" t="s">
        <v>14</v>
      </c>
      <c r="B25" s="18" t="s">
        <v>128</v>
      </c>
      <c r="C25" s="19">
        <v>496451</v>
      </c>
    </row>
    <row r="26" spans="1:3" ht="45" customHeight="1" x14ac:dyDescent="0.2">
      <c r="A26" s="6" t="s">
        <v>98</v>
      </c>
      <c r="B26" s="36" t="s">
        <v>110</v>
      </c>
      <c r="C26" s="19">
        <v>494551</v>
      </c>
    </row>
    <row r="27" spans="1:3" ht="30" customHeight="1" x14ac:dyDescent="0.2">
      <c r="A27" s="7" t="s">
        <v>109</v>
      </c>
      <c r="B27" s="36" t="s">
        <v>112</v>
      </c>
      <c r="C27" s="19">
        <v>1000</v>
      </c>
    </row>
    <row r="28" spans="1:3" ht="45" customHeight="1" x14ac:dyDescent="0.2">
      <c r="A28" s="7" t="s">
        <v>113</v>
      </c>
      <c r="B28" s="36" t="s">
        <v>111</v>
      </c>
      <c r="C28" s="19">
        <v>900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103646</v>
      </c>
    </row>
    <row r="31" spans="1:3" ht="30" customHeight="1" x14ac:dyDescent="0.2">
      <c r="A31" s="7" t="s">
        <v>115</v>
      </c>
      <c r="B31" s="36" t="s">
        <v>125</v>
      </c>
      <c r="C31" s="19">
        <v>8597</v>
      </c>
    </row>
    <row r="32" spans="1:3" ht="30" customHeight="1" x14ac:dyDescent="0.2">
      <c r="A32" s="8" t="s">
        <v>80</v>
      </c>
      <c r="B32" s="11" t="s">
        <v>83</v>
      </c>
      <c r="C32" s="19">
        <v>310093</v>
      </c>
    </row>
    <row r="33" spans="1:3" ht="30" customHeight="1" x14ac:dyDescent="0.2">
      <c r="A33" s="8" t="s">
        <v>81</v>
      </c>
      <c r="B33" s="13" t="s">
        <v>124</v>
      </c>
      <c r="C33" s="19">
        <v>948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50</v>
      </c>
    </row>
    <row r="36" spans="1:3" ht="30" customHeight="1" x14ac:dyDescent="0.2">
      <c r="A36" s="8" t="s">
        <v>136</v>
      </c>
      <c r="B36" s="13" t="s">
        <v>137</v>
      </c>
      <c r="C36" s="19">
        <v>11353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119970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44590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783814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34008</v>
      </c>
    </row>
    <row r="42" spans="1:3" ht="30" customHeight="1" x14ac:dyDescent="0.2">
      <c r="A42" s="8" t="s">
        <v>16</v>
      </c>
      <c r="B42" s="13" t="s">
        <v>17</v>
      </c>
      <c r="C42" s="19">
        <v>1674</v>
      </c>
    </row>
    <row r="43" spans="1:3" ht="30" customHeight="1" x14ac:dyDescent="0.2">
      <c r="A43" s="8" t="s">
        <v>18</v>
      </c>
      <c r="B43" s="13" t="s">
        <v>19</v>
      </c>
      <c r="C43" s="19">
        <v>3442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158</v>
      </c>
    </row>
    <row r="45" spans="1:3" ht="30" customHeight="1" x14ac:dyDescent="0.2">
      <c r="A45" s="8" t="s">
        <v>37</v>
      </c>
      <c r="B45" s="37" t="s">
        <v>30</v>
      </c>
      <c r="C45" s="19">
        <v>52</v>
      </c>
    </row>
    <row r="46" spans="1:3" ht="30" customHeight="1" x14ac:dyDescent="0.2">
      <c r="A46" s="8" t="s">
        <v>38</v>
      </c>
      <c r="B46" s="38" t="s">
        <v>31</v>
      </c>
      <c r="C46" s="19">
        <v>52</v>
      </c>
    </row>
    <row r="47" spans="1:3" ht="30" customHeight="1" x14ac:dyDescent="0.2">
      <c r="A47" s="8" t="s">
        <v>39</v>
      </c>
      <c r="B47" s="37" t="s">
        <v>32</v>
      </c>
      <c r="C47" s="19">
        <v>40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46</v>
      </c>
    </row>
    <row r="51" spans="1:3" ht="30" customHeight="1" x14ac:dyDescent="0.2">
      <c r="A51" s="8" t="s">
        <v>43</v>
      </c>
      <c r="B51" s="37" t="s">
        <v>36</v>
      </c>
      <c r="C51" s="19">
        <v>20</v>
      </c>
    </row>
    <row r="52" spans="1:3" ht="30" customHeight="1" x14ac:dyDescent="0.2">
      <c r="A52" s="8" t="s">
        <v>21</v>
      </c>
      <c r="B52" s="13" t="s">
        <v>118</v>
      </c>
      <c r="C52" s="19">
        <f>22158-1139</f>
        <v>21019</v>
      </c>
    </row>
    <row r="53" spans="1:3" ht="30" customHeight="1" x14ac:dyDescent="0.2">
      <c r="A53" s="8" t="s">
        <v>119</v>
      </c>
      <c r="B53" s="37" t="s">
        <v>120</v>
      </c>
      <c r="C53" s="19">
        <v>100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4738</v>
      </c>
    </row>
    <row r="55" spans="1:3" ht="30" customHeight="1" x14ac:dyDescent="0.2">
      <c r="A55" s="8" t="s">
        <v>48</v>
      </c>
      <c r="B55" s="37" t="s">
        <v>44</v>
      </c>
      <c r="C55" s="19">
        <f>3805-196</f>
        <v>3609</v>
      </c>
    </row>
    <row r="56" spans="1:3" ht="30" customHeight="1" x14ac:dyDescent="0.2">
      <c r="A56" s="8" t="s">
        <v>49</v>
      </c>
      <c r="B56" s="37" t="s">
        <v>45</v>
      </c>
      <c r="C56" s="19">
        <f>544-28</f>
        <v>516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613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2700</v>
      </c>
    </row>
    <row r="61" spans="1:3" ht="30" customHeight="1" x14ac:dyDescent="0.2">
      <c r="A61" s="8" t="s">
        <v>26</v>
      </c>
      <c r="B61" s="13" t="s">
        <v>27</v>
      </c>
      <c r="C61" s="19">
        <v>277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3760</v>
      </c>
    </row>
    <row r="63" spans="1:3" ht="45" customHeight="1" x14ac:dyDescent="0.2">
      <c r="A63" s="8" t="s">
        <v>75</v>
      </c>
      <c r="B63" s="13" t="s">
        <v>84</v>
      </c>
      <c r="C63" s="19">
        <v>57</v>
      </c>
    </row>
    <row r="64" spans="1:3" ht="30" customHeight="1" x14ac:dyDescent="0.2">
      <c r="A64" s="8" t="s">
        <v>28</v>
      </c>
      <c r="B64" s="13" t="s">
        <v>53</v>
      </c>
      <c r="C64" s="19">
        <v>2503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1200</v>
      </c>
    </row>
    <row r="67" spans="1:3" ht="30" customHeight="1" x14ac:dyDescent="0.2">
      <c r="A67" s="28" t="s">
        <v>101</v>
      </c>
      <c r="B67" s="29" t="s">
        <v>85</v>
      </c>
      <c r="C67" s="30">
        <v>1000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2D050"/>
  </sheetPr>
  <dimension ref="A1:C67"/>
  <sheetViews>
    <sheetView showGridLines="0" view="pageBreakPreview" zoomScale="60" zoomScaleNormal="70" workbookViewId="0">
      <pane xSplit="2" ySplit="7" topLeftCell="C19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70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9984063</v>
      </c>
    </row>
    <row r="8" spans="1:3" ht="30" customHeight="1" x14ac:dyDescent="0.2">
      <c r="A8" s="6" t="s">
        <v>1</v>
      </c>
      <c r="B8" s="18" t="s">
        <v>88</v>
      </c>
      <c r="C8" s="19">
        <v>1317400</v>
      </c>
    </row>
    <row r="9" spans="1:3" ht="30" customHeight="1" x14ac:dyDescent="0.2">
      <c r="A9" s="6" t="s">
        <v>2</v>
      </c>
      <c r="B9" s="18" t="s">
        <v>89</v>
      </c>
      <c r="C9" s="19">
        <v>698526</v>
      </c>
    </row>
    <row r="10" spans="1:3" ht="30" customHeight="1" x14ac:dyDescent="0.2">
      <c r="A10" s="6" t="s">
        <v>3</v>
      </c>
      <c r="B10" s="18" t="s">
        <v>86</v>
      </c>
      <c r="C10" s="19">
        <v>4653306</v>
      </c>
    </row>
    <row r="11" spans="1:3" ht="30" customHeight="1" x14ac:dyDescent="0.2">
      <c r="A11" s="7" t="s">
        <v>54</v>
      </c>
      <c r="B11" s="36" t="s">
        <v>139</v>
      </c>
      <c r="C11" s="19">
        <v>437336</v>
      </c>
    </row>
    <row r="12" spans="1:3" ht="30" customHeight="1" x14ac:dyDescent="0.2">
      <c r="A12" s="7" t="s">
        <v>102</v>
      </c>
      <c r="B12" s="36" t="s">
        <v>105</v>
      </c>
      <c r="C12" s="19">
        <v>385001</v>
      </c>
    </row>
    <row r="13" spans="1:3" ht="30" customHeight="1" x14ac:dyDescent="0.2">
      <c r="A13" s="7" t="s">
        <v>103</v>
      </c>
      <c r="B13" s="36" t="s">
        <v>106</v>
      </c>
      <c r="C13" s="19">
        <v>171042</v>
      </c>
    </row>
    <row r="14" spans="1:3" ht="30" customHeight="1" x14ac:dyDescent="0.2">
      <c r="A14" s="7" t="s">
        <v>104</v>
      </c>
      <c r="B14" s="36" t="s">
        <v>107</v>
      </c>
      <c r="C14" s="19">
        <v>72838</v>
      </c>
    </row>
    <row r="15" spans="1:3" ht="30" customHeight="1" x14ac:dyDescent="0.2">
      <c r="A15" s="6" t="s">
        <v>4</v>
      </c>
      <c r="B15" s="18" t="s">
        <v>94</v>
      </c>
      <c r="C15" s="19">
        <v>325316</v>
      </c>
    </row>
    <row r="16" spans="1:3" ht="30" customHeight="1" x14ac:dyDescent="0.2">
      <c r="A16" s="6" t="s">
        <v>5</v>
      </c>
      <c r="B16" s="18" t="s">
        <v>90</v>
      </c>
      <c r="C16" s="19">
        <v>313692</v>
      </c>
    </row>
    <row r="17" spans="1:3" ht="30" customHeight="1" x14ac:dyDescent="0.2">
      <c r="A17" s="6" t="s">
        <v>6</v>
      </c>
      <c r="B17" s="18" t="s">
        <v>96</v>
      </c>
      <c r="C17" s="19">
        <v>272529</v>
      </c>
    </row>
    <row r="18" spans="1:3" ht="30" customHeight="1" x14ac:dyDescent="0.2">
      <c r="A18" s="6" t="s">
        <v>7</v>
      </c>
      <c r="B18" s="18" t="s">
        <v>95</v>
      </c>
      <c r="C18" s="19">
        <v>83201</v>
      </c>
    </row>
    <row r="19" spans="1:3" ht="30" customHeight="1" x14ac:dyDescent="0.2">
      <c r="A19" s="6" t="s">
        <v>8</v>
      </c>
      <c r="B19" s="18" t="s">
        <v>91</v>
      </c>
      <c r="C19" s="19">
        <v>199815</v>
      </c>
    </row>
    <row r="20" spans="1:3" ht="30" customHeight="1" x14ac:dyDescent="0.2">
      <c r="A20" s="6" t="s">
        <v>9</v>
      </c>
      <c r="B20" s="18" t="s">
        <v>92</v>
      </c>
      <c r="C20" s="19">
        <v>75014</v>
      </c>
    </row>
    <row r="21" spans="1:3" ht="30" customHeight="1" x14ac:dyDescent="0.2">
      <c r="A21" s="6" t="s">
        <v>10</v>
      </c>
      <c r="B21" s="18" t="s">
        <v>97</v>
      </c>
      <c r="C21" s="19">
        <v>7908</v>
      </c>
    </row>
    <row r="22" spans="1:3" ht="30" customHeight="1" x14ac:dyDescent="0.2">
      <c r="A22" s="6" t="s">
        <v>11</v>
      </c>
      <c r="B22" s="18" t="s">
        <v>93</v>
      </c>
      <c r="C22" s="19">
        <v>32482</v>
      </c>
    </row>
    <row r="23" spans="1:3" ht="30" customHeight="1" x14ac:dyDescent="0.2">
      <c r="A23" s="6" t="s">
        <v>12</v>
      </c>
      <c r="B23" s="18" t="s">
        <v>123</v>
      </c>
      <c r="C23" s="19">
        <v>259410</v>
      </c>
    </row>
    <row r="24" spans="1:3" ht="30" customHeight="1" x14ac:dyDescent="0.2">
      <c r="A24" s="6" t="s">
        <v>13</v>
      </c>
      <c r="B24" s="18" t="s">
        <v>108</v>
      </c>
      <c r="C24" s="19">
        <v>178250</v>
      </c>
    </row>
    <row r="25" spans="1:3" ht="30" customHeight="1" x14ac:dyDescent="0.2">
      <c r="A25" s="7" t="s">
        <v>14</v>
      </c>
      <c r="B25" s="18" t="s">
        <v>128</v>
      </c>
      <c r="C25" s="19">
        <v>1040221</v>
      </c>
    </row>
    <row r="26" spans="1:3" ht="45" customHeight="1" x14ac:dyDescent="0.2">
      <c r="A26" s="6" t="s">
        <v>98</v>
      </c>
      <c r="B26" s="36" t="s">
        <v>110</v>
      </c>
      <c r="C26" s="19">
        <v>1038631</v>
      </c>
    </row>
    <row r="27" spans="1:3" ht="30" customHeight="1" x14ac:dyDescent="0.2">
      <c r="A27" s="7" t="s">
        <v>109</v>
      </c>
      <c r="B27" s="36" t="s">
        <v>112</v>
      </c>
      <c r="C27" s="19">
        <v>1029</v>
      </c>
    </row>
    <row r="28" spans="1:3" ht="45" customHeight="1" x14ac:dyDescent="0.2">
      <c r="A28" s="7" t="s">
        <v>113</v>
      </c>
      <c r="B28" s="36" t="s">
        <v>111</v>
      </c>
      <c r="C28" s="19">
        <v>561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64466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398696</v>
      </c>
    </row>
    <row r="33" spans="1:3" ht="30" customHeight="1" x14ac:dyDescent="0.2">
      <c r="A33" s="8" t="s">
        <v>81</v>
      </c>
      <c r="B33" s="13" t="s">
        <v>124</v>
      </c>
      <c r="C33" s="19">
        <v>30000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3000</v>
      </c>
    </row>
    <row r="36" spans="1:3" ht="30" customHeight="1" x14ac:dyDescent="0.2">
      <c r="A36" s="8" t="s">
        <v>136</v>
      </c>
      <c r="B36" s="13" t="s">
        <v>137</v>
      </c>
      <c r="C36" s="19">
        <v>30831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223452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93414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1498060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69471</v>
      </c>
    </row>
    <row r="42" spans="1:3" ht="30" customHeight="1" x14ac:dyDescent="0.2">
      <c r="A42" s="8" t="s">
        <v>16</v>
      </c>
      <c r="B42" s="13" t="s">
        <v>17</v>
      </c>
      <c r="C42" s="19">
        <v>2536</v>
      </c>
    </row>
    <row r="43" spans="1:3" ht="30" customHeight="1" x14ac:dyDescent="0.2">
      <c r="A43" s="8" t="s">
        <v>18</v>
      </c>
      <c r="B43" s="13" t="s">
        <v>19</v>
      </c>
      <c r="C43" s="19">
        <v>9316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486</v>
      </c>
    </row>
    <row r="45" spans="1:3" ht="30" customHeight="1" x14ac:dyDescent="0.2">
      <c r="A45" s="8" t="s">
        <v>37</v>
      </c>
      <c r="B45" s="37" t="s">
        <v>30</v>
      </c>
      <c r="C45" s="19">
        <v>133</v>
      </c>
    </row>
    <row r="46" spans="1:3" ht="30" customHeight="1" x14ac:dyDescent="0.2">
      <c r="A46" s="8" t="s">
        <v>38</v>
      </c>
      <c r="B46" s="38" t="s">
        <v>31</v>
      </c>
      <c r="C46" s="19">
        <v>133</v>
      </c>
    </row>
    <row r="47" spans="1:3" ht="30" customHeight="1" x14ac:dyDescent="0.2">
      <c r="A47" s="8" t="s">
        <v>39</v>
      </c>
      <c r="B47" s="37" t="s">
        <v>32</v>
      </c>
      <c r="C47" s="19">
        <v>10</v>
      </c>
    </row>
    <row r="48" spans="1:3" ht="30" customHeight="1" x14ac:dyDescent="0.2">
      <c r="A48" s="8" t="s">
        <v>40</v>
      </c>
      <c r="B48" s="37" t="s">
        <v>33</v>
      </c>
      <c r="C48" s="19">
        <v>1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317</v>
      </c>
    </row>
    <row r="51" spans="1:3" ht="30" customHeight="1" x14ac:dyDescent="0.2">
      <c r="A51" s="8" t="s">
        <v>43</v>
      </c>
      <c r="B51" s="37" t="s">
        <v>36</v>
      </c>
      <c r="C51" s="19">
        <v>25</v>
      </c>
    </row>
    <row r="52" spans="1:3" ht="30" customHeight="1" x14ac:dyDescent="0.2">
      <c r="A52" s="8" t="s">
        <v>21</v>
      </c>
      <c r="B52" s="13" t="s">
        <v>118</v>
      </c>
      <c r="C52" s="19">
        <f>43798-1909</f>
        <v>41889</v>
      </c>
    </row>
    <row r="53" spans="1:3" ht="30" customHeight="1" x14ac:dyDescent="0.2">
      <c r="A53" s="8" t="s">
        <v>119</v>
      </c>
      <c r="B53" s="37" t="s">
        <v>120</v>
      </c>
      <c r="C53" s="19">
        <v>250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9408</v>
      </c>
    </row>
    <row r="55" spans="1:3" ht="30" customHeight="1" x14ac:dyDescent="0.2">
      <c r="A55" s="8" t="s">
        <v>48</v>
      </c>
      <c r="B55" s="37" t="s">
        <v>44</v>
      </c>
      <c r="C55" s="19">
        <f>7515-328</f>
        <v>7187</v>
      </c>
    </row>
    <row r="56" spans="1:3" ht="30" customHeight="1" x14ac:dyDescent="0.2">
      <c r="A56" s="8" t="s">
        <v>49</v>
      </c>
      <c r="B56" s="37" t="s">
        <v>45</v>
      </c>
      <c r="C56" s="19">
        <f>1073-48</f>
        <v>1025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1196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5520</v>
      </c>
    </row>
    <row r="61" spans="1:3" ht="30" customHeight="1" x14ac:dyDescent="0.2">
      <c r="A61" s="8" t="s">
        <v>26</v>
      </c>
      <c r="B61" s="13" t="s">
        <v>27</v>
      </c>
      <c r="C61" s="19">
        <v>316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2440</v>
      </c>
    </row>
    <row r="63" spans="1:3" ht="45" customHeight="1" x14ac:dyDescent="0.2">
      <c r="A63" s="8" t="s">
        <v>75</v>
      </c>
      <c r="B63" s="13" t="s">
        <v>84</v>
      </c>
      <c r="C63" s="19">
        <v>300</v>
      </c>
    </row>
    <row r="64" spans="1:3" ht="30" customHeight="1" x14ac:dyDescent="0.2">
      <c r="A64" s="8" t="s">
        <v>28</v>
      </c>
      <c r="B64" s="13" t="s">
        <v>53</v>
      </c>
      <c r="C64" s="19">
        <v>1210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930</v>
      </c>
    </row>
    <row r="67" spans="1:3" ht="30" customHeight="1" x14ac:dyDescent="0.2">
      <c r="A67" s="28" t="s">
        <v>101</v>
      </c>
      <c r="B67" s="29" t="s">
        <v>85</v>
      </c>
      <c r="C67" s="30">
        <v>460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2D050"/>
  </sheetPr>
  <dimension ref="A1:C67"/>
  <sheetViews>
    <sheetView showGridLines="0" view="pageBreakPreview" zoomScale="60" zoomScaleNormal="60" workbookViewId="0">
      <pane ySplit="7" topLeftCell="A8" activePane="bottomLeft" state="frozen"/>
      <selection activeCell="C6" sqref="C6"/>
      <selection pane="bottomLef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71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2733219</v>
      </c>
    </row>
    <row r="8" spans="1:3" ht="30" customHeight="1" x14ac:dyDescent="0.2">
      <c r="A8" s="6" t="s">
        <v>1</v>
      </c>
      <c r="B8" s="18" t="s">
        <v>88</v>
      </c>
      <c r="C8" s="19">
        <v>324936</v>
      </c>
    </row>
    <row r="9" spans="1:3" ht="30" customHeight="1" x14ac:dyDescent="0.2">
      <c r="A9" s="6" t="s">
        <v>2</v>
      </c>
      <c r="B9" s="18" t="s">
        <v>89</v>
      </c>
      <c r="C9" s="19">
        <v>154107</v>
      </c>
    </row>
    <row r="10" spans="1:3" ht="30" customHeight="1" x14ac:dyDescent="0.2">
      <c r="A10" s="6" t="s">
        <v>3</v>
      </c>
      <c r="B10" s="18" t="s">
        <v>86</v>
      </c>
      <c r="C10" s="19">
        <v>1235922</v>
      </c>
    </row>
    <row r="11" spans="1:3" ht="30" customHeight="1" x14ac:dyDescent="0.2">
      <c r="A11" s="7" t="s">
        <v>54</v>
      </c>
      <c r="B11" s="36" t="s">
        <v>139</v>
      </c>
      <c r="C11" s="19">
        <v>101831</v>
      </c>
    </row>
    <row r="12" spans="1:3" ht="30" customHeight="1" x14ac:dyDescent="0.2">
      <c r="A12" s="7" t="s">
        <v>102</v>
      </c>
      <c r="B12" s="36" t="s">
        <v>105</v>
      </c>
      <c r="C12" s="19">
        <v>87601</v>
      </c>
    </row>
    <row r="13" spans="1:3" ht="30" customHeight="1" x14ac:dyDescent="0.2">
      <c r="A13" s="7" t="s">
        <v>103</v>
      </c>
      <c r="B13" s="36" t="s">
        <v>106</v>
      </c>
      <c r="C13" s="19">
        <v>51601</v>
      </c>
    </row>
    <row r="14" spans="1:3" ht="30" customHeight="1" x14ac:dyDescent="0.2">
      <c r="A14" s="7" t="s">
        <v>104</v>
      </c>
      <c r="B14" s="36" t="s">
        <v>107</v>
      </c>
      <c r="C14" s="19">
        <v>23471</v>
      </c>
    </row>
    <row r="15" spans="1:3" ht="30" customHeight="1" x14ac:dyDescent="0.2">
      <c r="A15" s="6" t="s">
        <v>4</v>
      </c>
      <c r="B15" s="18" t="s">
        <v>94</v>
      </c>
      <c r="C15" s="19">
        <v>86756</v>
      </c>
    </row>
    <row r="16" spans="1:3" ht="30" customHeight="1" x14ac:dyDescent="0.2">
      <c r="A16" s="6" t="s">
        <v>5</v>
      </c>
      <c r="B16" s="18" t="s">
        <v>90</v>
      </c>
      <c r="C16" s="19">
        <v>73370</v>
      </c>
    </row>
    <row r="17" spans="1:3" ht="30" customHeight="1" x14ac:dyDescent="0.2">
      <c r="A17" s="6" t="s">
        <v>6</v>
      </c>
      <c r="B17" s="18" t="s">
        <v>96</v>
      </c>
      <c r="C17" s="19">
        <v>58723</v>
      </c>
    </row>
    <row r="18" spans="1:3" ht="30" customHeight="1" x14ac:dyDescent="0.2">
      <c r="A18" s="6" t="s">
        <v>7</v>
      </c>
      <c r="B18" s="18" t="s">
        <v>95</v>
      </c>
      <c r="C18" s="19">
        <v>30798</v>
      </c>
    </row>
    <row r="19" spans="1:3" ht="30" customHeight="1" x14ac:dyDescent="0.2">
      <c r="A19" s="6" t="s">
        <v>8</v>
      </c>
      <c r="B19" s="18" t="s">
        <v>91</v>
      </c>
      <c r="C19" s="19">
        <v>65121</v>
      </c>
    </row>
    <row r="20" spans="1:3" ht="30" customHeight="1" x14ac:dyDescent="0.2">
      <c r="A20" s="6" t="s">
        <v>9</v>
      </c>
      <c r="B20" s="18" t="s">
        <v>92</v>
      </c>
      <c r="C20" s="19">
        <v>31006</v>
      </c>
    </row>
    <row r="21" spans="1:3" ht="30" customHeight="1" x14ac:dyDescent="0.2">
      <c r="A21" s="6" t="s">
        <v>10</v>
      </c>
      <c r="B21" s="18" t="s">
        <v>97</v>
      </c>
      <c r="C21" s="19">
        <v>1743</v>
      </c>
    </row>
    <row r="22" spans="1:3" ht="30" customHeight="1" x14ac:dyDescent="0.2">
      <c r="A22" s="6" t="s">
        <v>11</v>
      </c>
      <c r="B22" s="18" t="s">
        <v>93</v>
      </c>
      <c r="C22" s="19">
        <v>5831</v>
      </c>
    </row>
    <row r="23" spans="1:3" ht="30" customHeight="1" x14ac:dyDescent="0.2">
      <c r="A23" s="6" t="s">
        <v>12</v>
      </c>
      <c r="B23" s="18" t="s">
        <v>123</v>
      </c>
      <c r="C23" s="19">
        <v>54267</v>
      </c>
    </row>
    <row r="24" spans="1:3" ht="30" customHeight="1" x14ac:dyDescent="0.2">
      <c r="A24" s="6" t="s">
        <v>13</v>
      </c>
      <c r="B24" s="18" t="s">
        <v>108</v>
      </c>
      <c r="C24" s="19">
        <v>38000</v>
      </c>
    </row>
    <row r="25" spans="1:3" ht="30" customHeight="1" x14ac:dyDescent="0.2">
      <c r="A25" s="7" t="s">
        <v>14</v>
      </c>
      <c r="B25" s="18" t="s">
        <v>128</v>
      </c>
      <c r="C25" s="19">
        <v>268961</v>
      </c>
    </row>
    <row r="26" spans="1:3" ht="45" customHeight="1" x14ac:dyDescent="0.2">
      <c r="A26" s="6" t="s">
        <v>98</v>
      </c>
      <c r="B26" s="36" t="s">
        <v>110</v>
      </c>
      <c r="C26" s="19">
        <v>268171</v>
      </c>
    </row>
    <row r="27" spans="1:3" ht="30" customHeight="1" x14ac:dyDescent="0.2">
      <c r="A27" s="7" t="s">
        <v>109</v>
      </c>
      <c r="B27" s="36" t="s">
        <v>112</v>
      </c>
      <c r="C27" s="19">
        <v>590</v>
      </c>
    </row>
    <row r="28" spans="1:3" ht="45" customHeight="1" x14ac:dyDescent="0.2">
      <c r="A28" s="7" t="s">
        <v>113</v>
      </c>
      <c r="B28" s="36" t="s">
        <v>111</v>
      </c>
      <c r="C28" s="19">
        <v>200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11957</v>
      </c>
    </row>
    <row r="31" spans="1:3" ht="30" customHeight="1" x14ac:dyDescent="0.2">
      <c r="A31" s="7" t="s">
        <v>115</v>
      </c>
      <c r="B31" s="36" t="s">
        <v>125</v>
      </c>
      <c r="C31" s="19">
        <v>3000</v>
      </c>
    </row>
    <row r="32" spans="1:3" ht="30" customHeight="1" x14ac:dyDescent="0.2">
      <c r="A32" s="8" t="s">
        <v>80</v>
      </c>
      <c r="B32" s="11" t="s">
        <v>83</v>
      </c>
      <c r="C32" s="19">
        <v>274485</v>
      </c>
    </row>
    <row r="33" spans="1:3" ht="30" customHeight="1" x14ac:dyDescent="0.2">
      <c r="A33" s="8" t="s">
        <v>81</v>
      </c>
      <c r="B33" s="13" t="s">
        <v>124</v>
      </c>
      <c r="C33" s="19">
        <v>14407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529</v>
      </c>
    </row>
    <row r="36" spans="1:3" ht="30" customHeight="1" x14ac:dyDescent="0.2">
      <c r="A36" s="8" t="s">
        <v>136</v>
      </c>
      <c r="B36" s="13" t="s">
        <v>137</v>
      </c>
      <c r="C36" s="19">
        <v>2300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64695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25000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383033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18748</v>
      </c>
    </row>
    <row r="42" spans="1:3" ht="30" customHeight="1" x14ac:dyDescent="0.2">
      <c r="A42" s="8" t="s">
        <v>16</v>
      </c>
      <c r="B42" s="13" t="s">
        <v>17</v>
      </c>
      <c r="C42" s="19">
        <v>647</v>
      </c>
    </row>
    <row r="43" spans="1:3" ht="30" customHeight="1" x14ac:dyDescent="0.2">
      <c r="A43" s="8" t="s">
        <v>18</v>
      </c>
      <c r="B43" s="13" t="s">
        <v>19</v>
      </c>
      <c r="C43" s="19">
        <v>2493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61</v>
      </c>
    </row>
    <row r="45" spans="1:3" ht="30" customHeight="1" x14ac:dyDescent="0.2">
      <c r="A45" s="8" t="s">
        <v>37</v>
      </c>
      <c r="B45" s="37" t="s">
        <v>30</v>
      </c>
      <c r="C45" s="19">
        <v>7</v>
      </c>
    </row>
    <row r="46" spans="1:3" ht="30" customHeight="1" x14ac:dyDescent="0.2">
      <c r="A46" s="8" t="s">
        <v>38</v>
      </c>
      <c r="B46" s="38" t="s">
        <v>31</v>
      </c>
      <c r="C46" s="19">
        <v>7</v>
      </c>
    </row>
    <row r="47" spans="1:3" ht="30" customHeight="1" x14ac:dyDescent="0.2">
      <c r="A47" s="8" t="s">
        <v>39</v>
      </c>
      <c r="B47" s="37" t="s">
        <v>32</v>
      </c>
      <c r="C47" s="19">
        <v>17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10</v>
      </c>
    </row>
    <row r="51" spans="1:3" ht="30" customHeight="1" x14ac:dyDescent="0.2">
      <c r="A51" s="8" t="s">
        <v>43</v>
      </c>
      <c r="B51" s="37" t="s">
        <v>36</v>
      </c>
      <c r="C51" s="19">
        <v>27</v>
      </c>
    </row>
    <row r="52" spans="1:3" ht="30" customHeight="1" x14ac:dyDescent="0.2">
      <c r="A52" s="8" t="s">
        <v>21</v>
      </c>
      <c r="B52" s="13" t="s">
        <v>118</v>
      </c>
      <c r="C52" s="19">
        <f>12662-757</f>
        <v>11905</v>
      </c>
    </row>
    <row r="53" spans="1:3" ht="30" customHeight="1" x14ac:dyDescent="0.2">
      <c r="A53" s="8" t="s">
        <v>119</v>
      </c>
      <c r="B53" s="37" t="s">
        <v>120</v>
      </c>
      <c r="C53" s="19">
        <v>35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2687</v>
      </c>
    </row>
    <row r="55" spans="1:3" ht="30" customHeight="1" x14ac:dyDescent="0.2">
      <c r="A55" s="8" t="s">
        <v>48</v>
      </c>
      <c r="B55" s="37" t="s">
        <v>44</v>
      </c>
      <c r="C55" s="19">
        <f>2175-130</f>
        <v>2045</v>
      </c>
    </row>
    <row r="56" spans="1:3" ht="30" customHeight="1" x14ac:dyDescent="0.2">
      <c r="A56" s="8" t="s">
        <v>49</v>
      </c>
      <c r="B56" s="37" t="s">
        <v>45</v>
      </c>
      <c r="C56" s="19">
        <f>311-19</f>
        <v>292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350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766</v>
      </c>
    </row>
    <row r="61" spans="1:3" ht="30" customHeight="1" x14ac:dyDescent="0.2">
      <c r="A61" s="8" t="s">
        <v>26</v>
      </c>
      <c r="B61" s="13" t="s">
        <v>27</v>
      </c>
      <c r="C61" s="19">
        <v>189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11241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10340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901</v>
      </c>
    </row>
    <row r="67" spans="1:3" ht="30" customHeight="1" x14ac:dyDescent="0.2">
      <c r="A67" s="28" t="s">
        <v>101</v>
      </c>
      <c r="B67" s="29" t="s">
        <v>85</v>
      </c>
      <c r="C67" s="30">
        <v>1712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72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2865917</v>
      </c>
    </row>
    <row r="8" spans="1:3" ht="30" customHeight="1" x14ac:dyDescent="0.2">
      <c r="A8" s="6" t="s">
        <v>1</v>
      </c>
      <c r="B8" s="18" t="s">
        <v>88</v>
      </c>
      <c r="C8" s="19">
        <v>393091</v>
      </c>
    </row>
    <row r="9" spans="1:3" ht="30" customHeight="1" x14ac:dyDescent="0.2">
      <c r="A9" s="6" t="s">
        <v>2</v>
      </c>
      <c r="B9" s="18" t="s">
        <v>89</v>
      </c>
      <c r="C9" s="19">
        <v>154167</v>
      </c>
    </row>
    <row r="10" spans="1:3" ht="30" customHeight="1" x14ac:dyDescent="0.2">
      <c r="A10" s="6" t="s">
        <v>3</v>
      </c>
      <c r="B10" s="18" t="s">
        <v>86</v>
      </c>
      <c r="C10" s="19">
        <v>1249194</v>
      </c>
    </row>
    <row r="11" spans="1:3" ht="30" customHeight="1" x14ac:dyDescent="0.2">
      <c r="A11" s="7" t="s">
        <v>54</v>
      </c>
      <c r="B11" s="36" t="s">
        <v>139</v>
      </c>
      <c r="C11" s="19">
        <v>80012</v>
      </c>
    </row>
    <row r="12" spans="1:3" ht="30" customHeight="1" x14ac:dyDescent="0.2">
      <c r="A12" s="7" t="s">
        <v>102</v>
      </c>
      <c r="B12" s="36" t="s">
        <v>105</v>
      </c>
      <c r="C12" s="19">
        <v>71174</v>
      </c>
    </row>
    <row r="13" spans="1:3" ht="30" customHeight="1" x14ac:dyDescent="0.2">
      <c r="A13" s="7" t="s">
        <v>103</v>
      </c>
      <c r="B13" s="36" t="s">
        <v>106</v>
      </c>
      <c r="C13" s="19">
        <v>38053</v>
      </c>
    </row>
    <row r="14" spans="1:3" ht="30" customHeight="1" x14ac:dyDescent="0.2">
      <c r="A14" s="7" t="s">
        <v>104</v>
      </c>
      <c r="B14" s="36" t="s">
        <v>107</v>
      </c>
      <c r="C14" s="19">
        <v>16059</v>
      </c>
    </row>
    <row r="15" spans="1:3" ht="30" customHeight="1" x14ac:dyDescent="0.2">
      <c r="A15" s="6" t="s">
        <v>4</v>
      </c>
      <c r="B15" s="18" t="s">
        <v>94</v>
      </c>
      <c r="C15" s="19">
        <v>83553</v>
      </c>
    </row>
    <row r="16" spans="1:3" ht="30" customHeight="1" x14ac:dyDescent="0.2">
      <c r="A16" s="6" t="s">
        <v>5</v>
      </c>
      <c r="B16" s="18" t="s">
        <v>90</v>
      </c>
      <c r="C16" s="19">
        <v>82777</v>
      </c>
    </row>
    <row r="17" spans="1:3" ht="30" customHeight="1" x14ac:dyDescent="0.2">
      <c r="A17" s="6" t="s">
        <v>6</v>
      </c>
      <c r="B17" s="18" t="s">
        <v>96</v>
      </c>
      <c r="C17" s="19">
        <v>49859</v>
      </c>
    </row>
    <row r="18" spans="1:3" ht="30" customHeight="1" x14ac:dyDescent="0.2">
      <c r="A18" s="6" t="s">
        <v>7</v>
      </c>
      <c r="B18" s="18" t="s">
        <v>95</v>
      </c>
      <c r="C18" s="19">
        <v>27163</v>
      </c>
    </row>
    <row r="19" spans="1:3" ht="30" customHeight="1" x14ac:dyDescent="0.2">
      <c r="A19" s="6" t="s">
        <v>8</v>
      </c>
      <c r="B19" s="18" t="s">
        <v>91</v>
      </c>
      <c r="C19" s="19">
        <v>77824</v>
      </c>
    </row>
    <row r="20" spans="1:3" ht="30" customHeight="1" x14ac:dyDescent="0.2">
      <c r="A20" s="6" t="s">
        <v>9</v>
      </c>
      <c r="B20" s="18" t="s">
        <v>92</v>
      </c>
      <c r="C20" s="19">
        <v>23335</v>
      </c>
    </row>
    <row r="21" spans="1:3" ht="30" customHeight="1" x14ac:dyDescent="0.2">
      <c r="A21" s="6" t="s">
        <v>10</v>
      </c>
      <c r="B21" s="18" t="s">
        <v>97</v>
      </c>
      <c r="C21" s="19">
        <v>2992</v>
      </c>
    </row>
    <row r="22" spans="1:3" ht="30" customHeight="1" x14ac:dyDescent="0.2">
      <c r="A22" s="6" t="s">
        <v>11</v>
      </c>
      <c r="B22" s="18" t="s">
        <v>93</v>
      </c>
      <c r="C22" s="19">
        <v>6418</v>
      </c>
    </row>
    <row r="23" spans="1:3" ht="30" customHeight="1" x14ac:dyDescent="0.2">
      <c r="A23" s="6" t="s">
        <v>12</v>
      </c>
      <c r="B23" s="18" t="s">
        <v>123</v>
      </c>
      <c r="C23" s="19">
        <v>62980</v>
      </c>
    </row>
    <row r="24" spans="1:3" ht="30" customHeight="1" x14ac:dyDescent="0.2">
      <c r="A24" s="6" t="s">
        <v>13</v>
      </c>
      <c r="B24" s="18" t="s">
        <v>108</v>
      </c>
      <c r="C24" s="19">
        <v>44027</v>
      </c>
    </row>
    <row r="25" spans="1:3" ht="30" customHeight="1" x14ac:dyDescent="0.2">
      <c r="A25" s="7" t="s">
        <v>14</v>
      </c>
      <c r="B25" s="18" t="s">
        <v>128</v>
      </c>
      <c r="C25" s="19">
        <v>281372</v>
      </c>
    </row>
    <row r="26" spans="1:3" ht="45" customHeight="1" x14ac:dyDescent="0.2">
      <c r="A26" s="6" t="s">
        <v>98</v>
      </c>
      <c r="B26" s="36" t="s">
        <v>110</v>
      </c>
      <c r="C26" s="19">
        <v>280702</v>
      </c>
    </row>
    <row r="27" spans="1:3" ht="30" customHeight="1" x14ac:dyDescent="0.2">
      <c r="A27" s="7" t="s">
        <v>109</v>
      </c>
      <c r="B27" s="36" t="s">
        <v>112</v>
      </c>
      <c r="C27" s="19">
        <v>520</v>
      </c>
    </row>
    <row r="28" spans="1:3" ht="45" customHeight="1" x14ac:dyDescent="0.2">
      <c r="A28" s="7" t="s">
        <v>113</v>
      </c>
      <c r="B28" s="36" t="s">
        <v>111</v>
      </c>
      <c r="C28" s="19">
        <v>150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27661</v>
      </c>
    </row>
    <row r="31" spans="1:3" ht="30" customHeight="1" x14ac:dyDescent="0.2">
      <c r="A31" s="7" t="s">
        <v>115</v>
      </c>
      <c r="B31" s="36" t="s">
        <v>125</v>
      </c>
      <c r="C31" s="19">
        <v>50</v>
      </c>
    </row>
    <row r="32" spans="1:3" ht="30" customHeight="1" x14ac:dyDescent="0.2">
      <c r="A32" s="8" t="s">
        <v>80</v>
      </c>
      <c r="B32" s="11" t="s">
        <v>83</v>
      </c>
      <c r="C32" s="19">
        <v>286304</v>
      </c>
    </row>
    <row r="33" spans="1:3" ht="30" customHeight="1" x14ac:dyDescent="0.2">
      <c r="A33" s="8" t="s">
        <v>81</v>
      </c>
      <c r="B33" s="13" t="s">
        <v>124</v>
      </c>
      <c r="C33" s="19">
        <v>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500</v>
      </c>
    </row>
    <row r="36" spans="1:3" ht="30" customHeight="1" x14ac:dyDescent="0.2">
      <c r="A36" s="8" t="s">
        <v>136</v>
      </c>
      <c r="B36" s="13" t="s">
        <v>137</v>
      </c>
      <c r="C36" s="19">
        <v>12700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105986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25677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368655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23655</v>
      </c>
    </row>
    <row r="42" spans="1:3" ht="30" customHeight="1" x14ac:dyDescent="0.2">
      <c r="A42" s="8" t="s">
        <v>16</v>
      </c>
      <c r="B42" s="13" t="s">
        <v>17</v>
      </c>
      <c r="C42" s="19">
        <v>807</v>
      </c>
    </row>
    <row r="43" spans="1:3" ht="30" customHeight="1" x14ac:dyDescent="0.2">
      <c r="A43" s="8" t="s">
        <v>18</v>
      </c>
      <c r="B43" s="13" t="s">
        <v>19</v>
      </c>
      <c r="C43" s="19">
        <v>3274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144</v>
      </c>
    </row>
    <row r="45" spans="1:3" ht="30" customHeight="1" x14ac:dyDescent="0.2">
      <c r="A45" s="8" t="s">
        <v>37</v>
      </c>
      <c r="B45" s="37" t="s">
        <v>30</v>
      </c>
      <c r="C45" s="19">
        <v>32</v>
      </c>
    </row>
    <row r="46" spans="1:3" ht="30" customHeight="1" x14ac:dyDescent="0.2">
      <c r="A46" s="8" t="s">
        <v>38</v>
      </c>
      <c r="B46" s="38" t="s">
        <v>31</v>
      </c>
      <c r="C46" s="19">
        <v>29</v>
      </c>
    </row>
    <row r="47" spans="1:3" ht="30" customHeight="1" x14ac:dyDescent="0.2">
      <c r="A47" s="8" t="s">
        <v>39</v>
      </c>
      <c r="B47" s="37" t="s">
        <v>32</v>
      </c>
      <c r="C47" s="19">
        <v>11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98</v>
      </c>
    </row>
    <row r="51" spans="1:3" ht="30" customHeight="1" x14ac:dyDescent="0.2">
      <c r="A51" s="8" t="s">
        <v>43</v>
      </c>
      <c r="B51" s="37" t="s">
        <v>36</v>
      </c>
      <c r="C51" s="19">
        <v>3</v>
      </c>
    </row>
    <row r="52" spans="1:3" ht="30" customHeight="1" x14ac:dyDescent="0.2">
      <c r="A52" s="8" t="s">
        <v>21</v>
      </c>
      <c r="B52" s="13" t="s">
        <v>118</v>
      </c>
      <c r="C52" s="19">
        <f>13446-792</f>
        <v>12654</v>
      </c>
    </row>
    <row r="53" spans="1:3" ht="30" customHeight="1" x14ac:dyDescent="0.2">
      <c r="A53" s="8" t="s">
        <v>119</v>
      </c>
      <c r="B53" s="37" t="s">
        <v>120</v>
      </c>
      <c r="C53" s="19">
        <v>30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2843</v>
      </c>
    </row>
    <row r="55" spans="1:3" ht="30" customHeight="1" x14ac:dyDescent="0.2">
      <c r="A55" s="8" t="s">
        <v>48</v>
      </c>
      <c r="B55" s="37" t="s">
        <v>44</v>
      </c>
      <c r="C55" s="19">
        <f>2308-136</f>
        <v>2172</v>
      </c>
    </row>
    <row r="56" spans="1:3" ht="30" customHeight="1" x14ac:dyDescent="0.2">
      <c r="A56" s="8" t="s">
        <v>49</v>
      </c>
      <c r="B56" s="37" t="s">
        <v>45</v>
      </c>
      <c r="C56" s="19">
        <f>330-20</f>
        <v>310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361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3760</v>
      </c>
    </row>
    <row r="61" spans="1:3" ht="30" customHeight="1" x14ac:dyDescent="0.2">
      <c r="A61" s="8" t="s">
        <v>26</v>
      </c>
      <c r="B61" s="13" t="s">
        <v>27</v>
      </c>
      <c r="C61" s="19">
        <v>173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1205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380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825</v>
      </c>
    </row>
    <row r="67" spans="1:3" ht="30" customHeight="1" x14ac:dyDescent="0.2">
      <c r="A67" s="28" t="s">
        <v>101</v>
      </c>
      <c r="B67" s="29" t="s">
        <v>85</v>
      </c>
      <c r="C67" s="30">
        <v>45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2D050"/>
  </sheetPr>
  <dimension ref="A1:C67"/>
  <sheetViews>
    <sheetView showGridLines="0" view="pageBreakPreview" zoomScale="70" zoomScaleNormal="70" zoomScaleSheetLayoutView="70" workbookViewId="0">
      <pane xSplit="2" ySplit="7" topLeftCell="C31" activePane="bottomRight" state="frozen"/>
      <selection activeCell="C6" sqref="C6"/>
      <selection pane="topRight" activeCell="C6" sqref="C6"/>
      <selection pane="bottomLeft" activeCell="C6" sqref="C6"/>
      <selection pane="bottomRight" activeCell="F46" sqref="F46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73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7420529</v>
      </c>
    </row>
    <row r="8" spans="1:3" ht="30" customHeight="1" x14ac:dyDescent="0.2">
      <c r="A8" s="6" t="s">
        <v>1</v>
      </c>
      <c r="B8" s="18" t="s">
        <v>88</v>
      </c>
      <c r="C8" s="19">
        <v>1046439</v>
      </c>
    </row>
    <row r="9" spans="1:3" ht="30" customHeight="1" x14ac:dyDescent="0.2">
      <c r="A9" s="6" t="s">
        <v>2</v>
      </c>
      <c r="B9" s="18" t="s">
        <v>89</v>
      </c>
      <c r="C9" s="19">
        <v>458774</v>
      </c>
    </row>
    <row r="10" spans="1:3" ht="30" customHeight="1" x14ac:dyDescent="0.2">
      <c r="A10" s="6" t="s">
        <v>3</v>
      </c>
      <c r="B10" s="18" t="s">
        <v>86</v>
      </c>
      <c r="C10" s="19">
        <v>3471488</v>
      </c>
    </row>
    <row r="11" spans="1:3" ht="30" customHeight="1" x14ac:dyDescent="0.2">
      <c r="A11" s="7" t="s">
        <v>54</v>
      </c>
      <c r="B11" s="36" t="s">
        <v>139</v>
      </c>
      <c r="C11" s="19">
        <v>359343</v>
      </c>
    </row>
    <row r="12" spans="1:3" s="24" customFormat="1" ht="30" customHeight="1" x14ac:dyDescent="0.2">
      <c r="A12" s="39" t="s">
        <v>102</v>
      </c>
      <c r="B12" s="40" t="s">
        <v>105</v>
      </c>
      <c r="C12" s="19">
        <v>333000</v>
      </c>
    </row>
    <row r="13" spans="1:3" ht="30" customHeight="1" x14ac:dyDescent="0.2">
      <c r="A13" s="7" t="s">
        <v>103</v>
      </c>
      <c r="B13" s="36" t="s">
        <v>106</v>
      </c>
      <c r="C13" s="19">
        <v>136376</v>
      </c>
    </row>
    <row r="14" spans="1:3" ht="30" customHeight="1" x14ac:dyDescent="0.2">
      <c r="A14" s="7" t="s">
        <v>104</v>
      </c>
      <c r="B14" s="36" t="s">
        <v>107</v>
      </c>
      <c r="C14" s="19">
        <v>66100</v>
      </c>
    </row>
    <row r="15" spans="1:3" ht="30" customHeight="1" x14ac:dyDescent="0.2">
      <c r="A15" s="6" t="s">
        <v>4</v>
      </c>
      <c r="B15" s="18" t="s">
        <v>94</v>
      </c>
      <c r="C15" s="19">
        <v>226164</v>
      </c>
    </row>
    <row r="16" spans="1:3" ht="30" customHeight="1" x14ac:dyDescent="0.2">
      <c r="A16" s="6" t="s">
        <v>5</v>
      </c>
      <c r="B16" s="18" t="s">
        <v>90</v>
      </c>
      <c r="C16" s="19">
        <v>211516</v>
      </c>
    </row>
    <row r="17" spans="1:3" ht="30" customHeight="1" x14ac:dyDescent="0.2">
      <c r="A17" s="6" t="s">
        <v>6</v>
      </c>
      <c r="B17" s="18" t="s">
        <v>96</v>
      </c>
      <c r="C17" s="19">
        <v>97838</v>
      </c>
    </row>
    <row r="18" spans="1:3" ht="30" customHeight="1" x14ac:dyDescent="0.2">
      <c r="A18" s="6" t="s">
        <v>7</v>
      </c>
      <c r="B18" s="18" t="s">
        <v>95</v>
      </c>
      <c r="C18" s="19">
        <v>66326</v>
      </c>
    </row>
    <row r="19" spans="1:3" ht="30" customHeight="1" x14ac:dyDescent="0.2">
      <c r="A19" s="6" t="s">
        <v>8</v>
      </c>
      <c r="B19" s="18" t="s">
        <v>91</v>
      </c>
      <c r="C19" s="19">
        <v>145521</v>
      </c>
    </row>
    <row r="20" spans="1:3" ht="30" customHeight="1" x14ac:dyDescent="0.2">
      <c r="A20" s="6" t="s">
        <v>9</v>
      </c>
      <c r="B20" s="18" t="s">
        <v>92</v>
      </c>
      <c r="C20" s="19">
        <v>70500</v>
      </c>
    </row>
    <row r="21" spans="1:3" ht="30" customHeight="1" x14ac:dyDescent="0.2">
      <c r="A21" s="6" t="s">
        <v>10</v>
      </c>
      <c r="B21" s="18" t="s">
        <v>97</v>
      </c>
      <c r="C21" s="19">
        <v>3900</v>
      </c>
    </row>
    <row r="22" spans="1:3" ht="30" customHeight="1" x14ac:dyDescent="0.2">
      <c r="A22" s="6" t="s">
        <v>11</v>
      </c>
      <c r="B22" s="18" t="s">
        <v>93</v>
      </c>
      <c r="C22" s="19">
        <v>19314</v>
      </c>
    </row>
    <row r="23" spans="1:3" ht="30" customHeight="1" x14ac:dyDescent="0.2">
      <c r="A23" s="6" t="s">
        <v>12</v>
      </c>
      <c r="B23" s="18" t="s">
        <v>123</v>
      </c>
      <c r="C23" s="19">
        <v>187766</v>
      </c>
    </row>
    <row r="24" spans="1:3" ht="30" customHeight="1" x14ac:dyDescent="0.2">
      <c r="A24" s="6" t="s">
        <v>13</v>
      </c>
      <c r="B24" s="18" t="s">
        <v>108</v>
      </c>
      <c r="C24" s="19">
        <v>107729</v>
      </c>
    </row>
    <row r="25" spans="1:3" ht="30" customHeight="1" x14ac:dyDescent="0.2">
      <c r="A25" s="7" t="s">
        <v>14</v>
      </c>
      <c r="B25" s="18" t="s">
        <v>128</v>
      </c>
      <c r="C25" s="19">
        <v>743298</v>
      </c>
    </row>
    <row r="26" spans="1:3" ht="45" customHeight="1" x14ac:dyDescent="0.2">
      <c r="A26" s="6" t="s">
        <v>98</v>
      </c>
      <c r="B26" s="36" t="s">
        <v>110</v>
      </c>
      <c r="C26" s="19">
        <v>740298</v>
      </c>
    </row>
    <row r="27" spans="1:3" ht="30" customHeight="1" x14ac:dyDescent="0.2">
      <c r="A27" s="7" t="s">
        <v>109</v>
      </c>
      <c r="B27" s="36" t="s">
        <v>112</v>
      </c>
      <c r="C27" s="19">
        <v>1500</v>
      </c>
    </row>
    <row r="28" spans="1:3" ht="45" customHeight="1" x14ac:dyDescent="0.2">
      <c r="A28" s="7" t="s">
        <v>113</v>
      </c>
      <c r="B28" s="36" t="s">
        <v>111</v>
      </c>
      <c r="C28" s="19">
        <v>1500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94389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419167</v>
      </c>
    </row>
    <row r="33" spans="1:3" ht="30" customHeight="1" x14ac:dyDescent="0.2">
      <c r="A33" s="8" t="s">
        <v>81</v>
      </c>
      <c r="B33" s="13" t="s">
        <v>124</v>
      </c>
      <c r="C33" s="19">
        <v>30000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5000</v>
      </c>
    </row>
    <row r="36" spans="1:3" ht="30" customHeight="1" x14ac:dyDescent="0.2">
      <c r="A36" s="8" t="s">
        <v>136</v>
      </c>
      <c r="B36" s="13" t="s">
        <v>137</v>
      </c>
      <c r="C36" s="19">
        <v>15400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166419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59695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1142398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46052</v>
      </c>
    </row>
    <row r="42" spans="1:3" ht="30" customHeight="1" x14ac:dyDescent="0.2">
      <c r="A42" s="8" t="s">
        <v>16</v>
      </c>
      <c r="B42" s="13" t="s">
        <v>17</v>
      </c>
      <c r="C42" s="19">
        <v>2470</v>
      </c>
    </row>
    <row r="43" spans="1:3" ht="30" customHeight="1" x14ac:dyDescent="0.2">
      <c r="A43" s="8" t="s">
        <v>18</v>
      </c>
      <c r="B43" s="13" t="s">
        <v>19</v>
      </c>
      <c r="C43" s="19">
        <v>8842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580</v>
      </c>
    </row>
    <row r="45" spans="1:3" ht="30" customHeight="1" x14ac:dyDescent="0.2">
      <c r="A45" s="8" t="s">
        <v>37</v>
      </c>
      <c r="B45" s="37" t="s">
        <v>30</v>
      </c>
      <c r="C45" s="19">
        <v>54</v>
      </c>
    </row>
    <row r="46" spans="1:3" ht="30" customHeight="1" x14ac:dyDescent="0.2">
      <c r="A46" s="8" t="s">
        <v>38</v>
      </c>
      <c r="B46" s="38" t="s">
        <v>31</v>
      </c>
      <c r="C46" s="19">
        <v>54</v>
      </c>
    </row>
    <row r="47" spans="1:3" ht="30" customHeight="1" x14ac:dyDescent="0.2">
      <c r="A47" s="8" t="s">
        <v>39</v>
      </c>
      <c r="B47" s="37" t="s">
        <v>32</v>
      </c>
      <c r="C47" s="19">
        <v>252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268</v>
      </c>
    </row>
    <row r="51" spans="1:3" ht="30" customHeight="1" x14ac:dyDescent="0.2">
      <c r="A51" s="8" t="s">
        <v>43</v>
      </c>
      <c r="B51" s="37" t="s">
        <v>36</v>
      </c>
      <c r="C51" s="19">
        <v>6</v>
      </c>
    </row>
    <row r="52" spans="1:3" ht="30" customHeight="1" x14ac:dyDescent="0.2">
      <c r="A52" s="8" t="s">
        <v>21</v>
      </c>
      <c r="B52" s="13" t="s">
        <v>118</v>
      </c>
      <c r="C52" s="19">
        <f>26817-1353</f>
        <v>25464</v>
      </c>
    </row>
    <row r="53" spans="1:3" ht="30" customHeight="1" x14ac:dyDescent="0.2">
      <c r="A53" s="8" t="s">
        <v>119</v>
      </c>
      <c r="B53" s="37" t="s">
        <v>120</v>
      </c>
      <c r="C53" s="19">
        <v>123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5725</v>
      </c>
    </row>
    <row r="55" spans="1:3" ht="30" customHeight="1" x14ac:dyDescent="0.2">
      <c r="A55" s="8" t="s">
        <v>48</v>
      </c>
      <c r="B55" s="37" t="s">
        <v>44</v>
      </c>
      <c r="C55" s="19">
        <f>4605-233</f>
        <v>4372</v>
      </c>
    </row>
    <row r="56" spans="1:3" ht="30" customHeight="1" x14ac:dyDescent="0.2">
      <c r="A56" s="8" t="s">
        <v>49</v>
      </c>
      <c r="B56" s="37" t="s">
        <v>45</v>
      </c>
      <c r="C56" s="19">
        <f>657-34</f>
        <v>623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730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2583</v>
      </c>
    </row>
    <row r="61" spans="1:3" ht="30" customHeight="1" x14ac:dyDescent="0.2">
      <c r="A61" s="8" t="s">
        <v>26</v>
      </c>
      <c r="B61" s="13" t="s">
        <v>27</v>
      </c>
      <c r="C61" s="19">
        <v>388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14290</v>
      </c>
    </row>
    <row r="63" spans="1:3" ht="45" customHeight="1" x14ac:dyDescent="0.2">
      <c r="A63" s="8" t="s">
        <v>75</v>
      </c>
      <c r="B63" s="13" t="s">
        <v>84</v>
      </c>
      <c r="C63" s="19">
        <v>50</v>
      </c>
    </row>
    <row r="64" spans="1:3" ht="30" customHeight="1" x14ac:dyDescent="0.2">
      <c r="A64" s="8" t="s">
        <v>28</v>
      </c>
      <c r="B64" s="13" t="s">
        <v>53</v>
      </c>
      <c r="C64" s="19">
        <v>13490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750</v>
      </c>
    </row>
    <row r="67" spans="1:3" ht="30" customHeight="1" x14ac:dyDescent="0.2">
      <c r="A67" s="28" t="s">
        <v>101</v>
      </c>
      <c r="B67" s="29" t="s">
        <v>85</v>
      </c>
      <c r="C67" s="30">
        <v>3200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2D050"/>
  </sheetPr>
  <dimension ref="A1:C67"/>
  <sheetViews>
    <sheetView showGridLines="0" view="pageBreakPreview" zoomScale="60" zoomScaleNormal="70" workbookViewId="0">
      <pane xSplit="2" ySplit="7" topLeftCell="C47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74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3563206</v>
      </c>
    </row>
    <row r="8" spans="1:3" ht="30" customHeight="1" x14ac:dyDescent="0.2">
      <c r="A8" s="6" t="s">
        <v>1</v>
      </c>
      <c r="B8" s="18" t="s">
        <v>88</v>
      </c>
      <c r="C8" s="19">
        <v>479013</v>
      </c>
    </row>
    <row r="9" spans="1:3" ht="30" customHeight="1" x14ac:dyDescent="0.2">
      <c r="A9" s="6" t="s">
        <v>2</v>
      </c>
      <c r="B9" s="18" t="s">
        <v>89</v>
      </c>
      <c r="C9" s="19">
        <v>189300</v>
      </c>
    </row>
    <row r="10" spans="1:3" ht="30" customHeight="1" x14ac:dyDescent="0.2">
      <c r="A10" s="6" t="s">
        <v>3</v>
      </c>
      <c r="B10" s="18" t="s">
        <v>86</v>
      </c>
      <c r="C10" s="19">
        <v>1653035</v>
      </c>
    </row>
    <row r="11" spans="1:3" ht="30" customHeight="1" x14ac:dyDescent="0.2">
      <c r="A11" s="7" t="s">
        <v>54</v>
      </c>
      <c r="B11" s="36" t="s">
        <v>139</v>
      </c>
      <c r="C11" s="19">
        <v>136511</v>
      </c>
    </row>
    <row r="12" spans="1:3" ht="30" customHeight="1" x14ac:dyDescent="0.2">
      <c r="A12" s="7" t="s">
        <v>102</v>
      </c>
      <c r="B12" s="36" t="s">
        <v>105</v>
      </c>
      <c r="C12" s="19">
        <v>123012</v>
      </c>
    </row>
    <row r="13" spans="1:3" ht="30" customHeight="1" x14ac:dyDescent="0.2">
      <c r="A13" s="7" t="s">
        <v>103</v>
      </c>
      <c r="B13" s="36" t="s">
        <v>106</v>
      </c>
      <c r="C13" s="19">
        <v>57523</v>
      </c>
    </row>
    <row r="14" spans="1:3" ht="30" customHeight="1" x14ac:dyDescent="0.2">
      <c r="A14" s="7" t="s">
        <v>104</v>
      </c>
      <c r="B14" s="36" t="s">
        <v>107</v>
      </c>
      <c r="C14" s="19">
        <v>25819</v>
      </c>
    </row>
    <row r="15" spans="1:3" ht="30" customHeight="1" x14ac:dyDescent="0.2">
      <c r="A15" s="6" t="s">
        <v>4</v>
      </c>
      <c r="B15" s="18" t="s">
        <v>94</v>
      </c>
      <c r="C15" s="19">
        <v>80100</v>
      </c>
    </row>
    <row r="16" spans="1:3" ht="30" customHeight="1" x14ac:dyDescent="0.2">
      <c r="A16" s="6" t="s">
        <v>5</v>
      </c>
      <c r="B16" s="18" t="s">
        <v>90</v>
      </c>
      <c r="C16" s="19">
        <v>110914</v>
      </c>
    </row>
    <row r="17" spans="1:3" ht="30" customHeight="1" x14ac:dyDescent="0.2">
      <c r="A17" s="6" t="s">
        <v>6</v>
      </c>
      <c r="B17" s="18" t="s">
        <v>96</v>
      </c>
      <c r="C17" s="19">
        <v>54099</v>
      </c>
    </row>
    <row r="18" spans="1:3" ht="30" customHeight="1" x14ac:dyDescent="0.2">
      <c r="A18" s="6" t="s">
        <v>7</v>
      </c>
      <c r="B18" s="18" t="s">
        <v>95</v>
      </c>
      <c r="C18" s="19">
        <v>18923</v>
      </c>
    </row>
    <row r="19" spans="1:3" ht="30" customHeight="1" x14ac:dyDescent="0.2">
      <c r="A19" s="6" t="s">
        <v>8</v>
      </c>
      <c r="B19" s="18" t="s">
        <v>91</v>
      </c>
      <c r="C19" s="19">
        <v>86253</v>
      </c>
    </row>
    <row r="20" spans="1:3" ht="30" customHeight="1" x14ac:dyDescent="0.2">
      <c r="A20" s="6" t="s">
        <v>9</v>
      </c>
      <c r="B20" s="18" t="s">
        <v>92</v>
      </c>
      <c r="C20" s="19">
        <v>32000</v>
      </c>
    </row>
    <row r="21" spans="1:3" ht="30" customHeight="1" x14ac:dyDescent="0.2">
      <c r="A21" s="6" t="s">
        <v>10</v>
      </c>
      <c r="B21" s="18" t="s">
        <v>97</v>
      </c>
      <c r="C21" s="19">
        <v>2587</v>
      </c>
    </row>
    <row r="22" spans="1:3" ht="30" customHeight="1" x14ac:dyDescent="0.2">
      <c r="A22" s="6" t="s">
        <v>11</v>
      </c>
      <c r="B22" s="18" t="s">
        <v>93</v>
      </c>
      <c r="C22" s="19">
        <v>10628</v>
      </c>
    </row>
    <row r="23" spans="1:3" ht="30" customHeight="1" x14ac:dyDescent="0.2">
      <c r="A23" s="6" t="s">
        <v>12</v>
      </c>
      <c r="B23" s="18" t="s">
        <v>123</v>
      </c>
      <c r="C23" s="19">
        <v>146123</v>
      </c>
    </row>
    <row r="24" spans="1:3" ht="30" customHeight="1" x14ac:dyDescent="0.2">
      <c r="A24" s="6" t="s">
        <v>13</v>
      </c>
      <c r="B24" s="18" t="s">
        <v>108</v>
      </c>
      <c r="C24" s="19">
        <v>56000</v>
      </c>
    </row>
    <row r="25" spans="1:3" ht="30" customHeight="1" x14ac:dyDescent="0.2">
      <c r="A25" s="7" t="s">
        <v>14</v>
      </c>
      <c r="B25" s="18" t="s">
        <v>128</v>
      </c>
      <c r="C25" s="19">
        <v>363870</v>
      </c>
    </row>
    <row r="26" spans="1:3" ht="45" customHeight="1" x14ac:dyDescent="0.2">
      <c r="A26" s="6" t="s">
        <v>98</v>
      </c>
      <c r="B26" s="36" t="s">
        <v>110</v>
      </c>
      <c r="C26" s="19">
        <v>363120</v>
      </c>
    </row>
    <row r="27" spans="1:3" ht="30" customHeight="1" x14ac:dyDescent="0.2">
      <c r="A27" s="7" t="s">
        <v>109</v>
      </c>
      <c r="B27" s="36" t="s">
        <v>112</v>
      </c>
      <c r="C27" s="19">
        <v>350</v>
      </c>
    </row>
    <row r="28" spans="1:3" ht="45" customHeight="1" x14ac:dyDescent="0.2">
      <c r="A28" s="7" t="s">
        <v>113</v>
      </c>
      <c r="B28" s="36" t="s">
        <v>111</v>
      </c>
      <c r="C28" s="19">
        <v>400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23618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242291</v>
      </c>
    </row>
    <row r="33" spans="1:3" ht="30" customHeight="1" x14ac:dyDescent="0.2">
      <c r="A33" s="8" t="s">
        <v>81</v>
      </c>
      <c r="B33" s="13" t="s">
        <v>124</v>
      </c>
      <c r="C33" s="19">
        <v>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1000</v>
      </c>
    </row>
    <row r="36" spans="1:3" ht="30" customHeight="1" x14ac:dyDescent="0.2">
      <c r="A36" s="8" t="s">
        <v>136</v>
      </c>
      <c r="B36" s="13" t="s">
        <v>137</v>
      </c>
      <c r="C36" s="19">
        <v>13452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113487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31046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512701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23289</v>
      </c>
    </row>
    <row r="42" spans="1:3" ht="30" customHeight="1" x14ac:dyDescent="0.2">
      <c r="A42" s="8" t="s">
        <v>16</v>
      </c>
      <c r="B42" s="13" t="s">
        <v>17</v>
      </c>
      <c r="C42" s="19">
        <v>848</v>
      </c>
    </row>
    <row r="43" spans="1:3" ht="30" customHeight="1" x14ac:dyDescent="0.2">
      <c r="A43" s="8" t="s">
        <v>18</v>
      </c>
      <c r="B43" s="13" t="s">
        <v>19</v>
      </c>
      <c r="C43" s="19">
        <v>2981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294</v>
      </c>
    </row>
    <row r="45" spans="1:3" ht="30" customHeight="1" x14ac:dyDescent="0.2">
      <c r="A45" s="8" t="s">
        <v>37</v>
      </c>
      <c r="B45" s="37" t="s">
        <v>30</v>
      </c>
      <c r="C45" s="19">
        <v>27</v>
      </c>
    </row>
    <row r="46" spans="1:3" ht="30" customHeight="1" x14ac:dyDescent="0.2">
      <c r="A46" s="8" t="s">
        <v>38</v>
      </c>
      <c r="B46" s="38" t="s">
        <v>31</v>
      </c>
      <c r="C46" s="19">
        <v>27</v>
      </c>
    </row>
    <row r="47" spans="1:3" ht="30" customHeight="1" x14ac:dyDescent="0.2">
      <c r="A47" s="8" t="s">
        <v>39</v>
      </c>
      <c r="B47" s="37" t="s">
        <v>32</v>
      </c>
      <c r="C47" s="19">
        <v>25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200</v>
      </c>
    </row>
    <row r="51" spans="1:3" ht="30" customHeight="1" x14ac:dyDescent="0.2">
      <c r="A51" s="8" t="s">
        <v>43</v>
      </c>
      <c r="B51" s="37" t="s">
        <v>36</v>
      </c>
      <c r="C51" s="19">
        <v>42</v>
      </c>
    </row>
    <row r="52" spans="1:3" ht="30" customHeight="1" x14ac:dyDescent="0.2">
      <c r="A52" s="8" t="s">
        <v>21</v>
      </c>
      <c r="B52" s="13" t="s">
        <v>118</v>
      </c>
      <c r="C52" s="19">
        <f>15401-849</f>
        <v>14552</v>
      </c>
    </row>
    <row r="53" spans="1:3" ht="30" customHeight="1" x14ac:dyDescent="0.2">
      <c r="A53" s="8" t="s">
        <v>119</v>
      </c>
      <c r="B53" s="37" t="s">
        <v>120</v>
      </c>
      <c r="C53" s="19">
        <v>50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3281</v>
      </c>
    </row>
    <row r="55" spans="1:3" ht="30" customHeight="1" x14ac:dyDescent="0.2">
      <c r="A55" s="8" t="s">
        <v>48</v>
      </c>
      <c r="B55" s="37" t="s">
        <v>44</v>
      </c>
      <c r="C55" s="19">
        <f>2644-146</f>
        <v>2498</v>
      </c>
    </row>
    <row r="56" spans="1:3" ht="30" customHeight="1" x14ac:dyDescent="0.2">
      <c r="A56" s="8" t="s">
        <v>49</v>
      </c>
      <c r="B56" s="37" t="s">
        <v>45</v>
      </c>
      <c r="C56" s="19">
        <f>378-21</f>
        <v>357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426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1180</v>
      </c>
    </row>
    <row r="61" spans="1:3" ht="30" customHeight="1" x14ac:dyDescent="0.2">
      <c r="A61" s="8" t="s">
        <v>26</v>
      </c>
      <c r="B61" s="13" t="s">
        <v>27</v>
      </c>
      <c r="C61" s="19">
        <v>153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716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716</v>
      </c>
    </row>
    <row r="67" spans="1:3" ht="30" customHeight="1" x14ac:dyDescent="0.2">
      <c r="A67" s="28" t="s">
        <v>101</v>
      </c>
      <c r="B67" s="29" t="s">
        <v>85</v>
      </c>
      <c r="C67" s="30">
        <v>57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0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7"/>
  <sheetViews>
    <sheetView showGridLines="0" view="pageBreakPreview" zoomScale="60" zoomScaleNormal="70" workbookViewId="0">
      <pane ySplit="7" topLeftCell="A8" activePane="bottomLeft" state="frozen"/>
      <selection sqref="A1:C1"/>
      <selection pane="bottomLeft" activeCell="D4" sqref="D4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198</v>
      </c>
      <c r="B2" s="23"/>
      <c r="C2" s="95">
        <v>1.0329999999999999</v>
      </c>
    </row>
    <row r="3" spans="1:3" ht="33" customHeight="1" x14ac:dyDescent="0.2">
      <c r="A3" s="1"/>
      <c r="B3" s="17"/>
      <c r="C3" s="96" t="s">
        <v>140</v>
      </c>
    </row>
    <row r="4" spans="1:3" s="5" customFormat="1" ht="45" customHeight="1" x14ac:dyDescent="0.2">
      <c r="A4" s="103" t="s">
        <v>87</v>
      </c>
      <c r="B4" s="103" t="s">
        <v>52</v>
      </c>
      <c r="C4" s="104" t="s">
        <v>197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97">
        <v>1</v>
      </c>
      <c r="B6" s="98">
        <v>2</v>
      </c>
      <c r="C6" s="97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1177734</v>
      </c>
    </row>
    <row r="8" spans="1:3" ht="30" customHeight="1" x14ac:dyDescent="0.2">
      <c r="A8" s="6" t="s">
        <v>1</v>
      </c>
      <c r="B8" s="18" t="s">
        <v>88</v>
      </c>
      <c r="C8" s="19">
        <v>0</v>
      </c>
    </row>
    <row r="9" spans="1:3" ht="30" customHeight="1" x14ac:dyDescent="0.2">
      <c r="A9" s="6" t="s">
        <v>2</v>
      </c>
      <c r="B9" s="18" t="s">
        <v>89</v>
      </c>
      <c r="C9" s="19">
        <v>0</v>
      </c>
    </row>
    <row r="10" spans="1:3" ht="30" customHeight="1" x14ac:dyDescent="0.2">
      <c r="A10" s="6" t="s">
        <v>3</v>
      </c>
      <c r="B10" s="18" t="s">
        <v>86</v>
      </c>
      <c r="C10" s="19">
        <v>0</v>
      </c>
    </row>
    <row r="11" spans="1:3" ht="30" customHeight="1" x14ac:dyDescent="0.2">
      <c r="A11" s="7" t="s">
        <v>54</v>
      </c>
      <c r="B11" s="36" t="s">
        <v>139</v>
      </c>
      <c r="C11" s="19">
        <v>0</v>
      </c>
    </row>
    <row r="12" spans="1:3" ht="30" customHeight="1" x14ac:dyDescent="0.2">
      <c r="A12" s="7" t="s">
        <v>102</v>
      </c>
      <c r="B12" s="36" t="s">
        <v>105</v>
      </c>
      <c r="C12" s="19">
        <v>0</v>
      </c>
    </row>
    <row r="13" spans="1:3" ht="30" customHeight="1" x14ac:dyDescent="0.2">
      <c r="A13" s="7" t="s">
        <v>103</v>
      </c>
      <c r="B13" s="36" t="s">
        <v>106</v>
      </c>
      <c r="C13" s="19">
        <v>0</v>
      </c>
    </row>
    <row r="14" spans="1:3" ht="30" customHeight="1" x14ac:dyDescent="0.2">
      <c r="A14" s="7" t="s">
        <v>104</v>
      </c>
      <c r="B14" s="36" t="s">
        <v>107</v>
      </c>
      <c r="C14" s="19">
        <v>0</v>
      </c>
    </row>
    <row r="15" spans="1:3" ht="30" customHeight="1" x14ac:dyDescent="0.2">
      <c r="A15" s="6" t="s">
        <v>4</v>
      </c>
      <c r="B15" s="18" t="s">
        <v>94</v>
      </c>
      <c r="C15" s="19">
        <v>0</v>
      </c>
    </row>
    <row r="16" spans="1:3" ht="30" customHeight="1" x14ac:dyDescent="0.2">
      <c r="A16" s="6" t="s">
        <v>5</v>
      </c>
      <c r="B16" s="18" t="s">
        <v>90</v>
      </c>
      <c r="C16" s="19">
        <v>0</v>
      </c>
    </row>
    <row r="17" spans="1:3" ht="30" customHeight="1" x14ac:dyDescent="0.2">
      <c r="A17" s="6" t="s">
        <v>6</v>
      </c>
      <c r="B17" s="18" t="s">
        <v>96</v>
      </c>
      <c r="C17" s="19">
        <v>0</v>
      </c>
    </row>
    <row r="18" spans="1:3" ht="30" customHeight="1" x14ac:dyDescent="0.2">
      <c r="A18" s="6" t="s">
        <v>7</v>
      </c>
      <c r="B18" s="18" t="s">
        <v>95</v>
      </c>
      <c r="C18" s="19">
        <v>0</v>
      </c>
    </row>
    <row r="19" spans="1:3" ht="30" customHeight="1" x14ac:dyDescent="0.2">
      <c r="A19" s="6" t="s">
        <v>8</v>
      </c>
      <c r="B19" s="18" t="s">
        <v>91</v>
      </c>
      <c r="C19" s="19">
        <v>0</v>
      </c>
    </row>
    <row r="20" spans="1:3" ht="30" customHeight="1" x14ac:dyDescent="0.2">
      <c r="A20" s="6" t="s">
        <v>9</v>
      </c>
      <c r="B20" s="18" t="s">
        <v>92</v>
      </c>
      <c r="C20" s="19">
        <v>0</v>
      </c>
    </row>
    <row r="21" spans="1:3" ht="30" customHeight="1" x14ac:dyDescent="0.2">
      <c r="A21" s="6" t="s">
        <v>10</v>
      </c>
      <c r="B21" s="18" t="s">
        <v>97</v>
      </c>
      <c r="C21" s="19">
        <v>0</v>
      </c>
    </row>
    <row r="22" spans="1:3" ht="30" customHeight="1" x14ac:dyDescent="0.2">
      <c r="A22" s="6" t="s">
        <v>11</v>
      </c>
      <c r="B22" s="18" t="s">
        <v>93</v>
      </c>
      <c r="C22" s="19">
        <v>0</v>
      </c>
    </row>
    <row r="23" spans="1:3" ht="30" customHeight="1" x14ac:dyDescent="0.2">
      <c r="A23" s="6" t="s">
        <v>12</v>
      </c>
      <c r="B23" s="18" t="s">
        <v>123</v>
      </c>
      <c r="C23" s="19">
        <v>0</v>
      </c>
    </row>
    <row r="24" spans="1:3" ht="30" customHeight="1" x14ac:dyDescent="0.2">
      <c r="A24" s="6" t="s">
        <v>13</v>
      </c>
      <c r="B24" s="18" t="s">
        <v>108</v>
      </c>
      <c r="C24" s="19">
        <v>0</v>
      </c>
    </row>
    <row r="25" spans="1:3" ht="30" customHeight="1" x14ac:dyDescent="0.2">
      <c r="A25" s="7" t="s">
        <v>14</v>
      </c>
      <c r="B25" s="18" t="s">
        <v>128</v>
      </c>
      <c r="C25" s="19">
        <v>0</v>
      </c>
    </row>
    <row r="26" spans="1:3" ht="45" customHeight="1" x14ac:dyDescent="0.2">
      <c r="A26" s="6" t="s">
        <v>98</v>
      </c>
      <c r="B26" s="36" t="s">
        <v>110</v>
      </c>
      <c r="C26" s="19">
        <v>0</v>
      </c>
    </row>
    <row r="27" spans="1:3" ht="30" customHeight="1" x14ac:dyDescent="0.2">
      <c r="A27" s="7" t="s">
        <v>109</v>
      </c>
      <c r="B27" s="36" t="s">
        <v>112</v>
      </c>
      <c r="C27" s="19">
        <v>0</v>
      </c>
    </row>
    <row r="28" spans="1:3" ht="45" customHeight="1" x14ac:dyDescent="0.2">
      <c r="A28" s="7" t="s">
        <v>113</v>
      </c>
      <c r="B28" s="36" t="s">
        <v>111</v>
      </c>
      <c r="C28" s="19">
        <v>0</v>
      </c>
    </row>
    <row r="29" spans="1:3" ht="30" customHeight="1" x14ac:dyDescent="0.2">
      <c r="A29" s="8" t="s">
        <v>15</v>
      </c>
      <c r="B29" s="10" t="s">
        <v>82</v>
      </c>
      <c r="C29" s="19">
        <v>748250</v>
      </c>
    </row>
    <row r="30" spans="1:3" ht="30" customHeight="1" x14ac:dyDescent="0.2">
      <c r="A30" s="8" t="s">
        <v>79</v>
      </c>
      <c r="B30" s="13" t="s">
        <v>114</v>
      </c>
      <c r="C30" s="19"/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0</v>
      </c>
    </row>
    <row r="33" spans="1:3" ht="30" customHeight="1" x14ac:dyDescent="0.2">
      <c r="A33" s="8" t="s">
        <v>81</v>
      </c>
      <c r="B33" s="13" t="s">
        <v>124</v>
      </c>
      <c r="C33" s="19">
        <v>0</v>
      </c>
    </row>
    <row r="34" spans="1:3" ht="30" customHeight="1" x14ac:dyDescent="0.2">
      <c r="A34" s="8" t="s">
        <v>126</v>
      </c>
      <c r="B34" s="13" t="s">
        <v>127</v>
      </c>
      <c r="C34" s="19">
        <v>414719</v>
      </c>
    </row>
    <row r="35" spans="1:3" ht="30" customHeight="1" x14ac:dyDescent="0.2">
      <c r="A35" s="8" t="s">
        <v>132</v>
      </c>
      <c r="B35" s="13" t="s">
        <v>134</v>
      </c>
      <c r="C35" s="19">
        <v>0</v>
      </c>
    </row>
    <row r="36" spans="1:3" ht="30" customHeight="1" x14ac:dyDescent="0.2">
      <c r="A36" s="8" t="s">
        <v>136</v>
      </c>
      <c r="B36" s="13" t="s">
        <v>137</v>
      </c>
      <c r="C36" s="19">
        <v>14765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0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0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0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284233</v>
      </c>
    </row>
    <row r="42" spans="1:3" ht="30" customHeight="1" x14ac:dyDescent="0.2">
      <c r="A42" s="8" t="s">
        <v>16</v>
      </c>
      <c r="B42" s="13" t="s">
        <v>17</v>
      </c>
      <c r="C42" s="19">
        <v>3688</v>
      </c>
    </row>
    <row r="43" spans="1:3" ht="30" customHeight="1" x14ac:dyDescent="0.2">
      <c r="A43" s="8" t="s">
        <v>18</v>
      </c>
      <c r="B43" s="13" t="s">
        <v>19</v>
      </c>
      <c r="C43" s="19">
        <f>119653+26295</f>
        <v>145948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793</v>
      </c>
    </row>
    <row r="45" spans="1:3" ht="30" customHeight="1" x14ac:dyDescent="0.2">
      <c r="A45" s="8" t="s">
        <v>37</v>
      </c>
      <c r="B45" s="37" t="s">
        <v>30</v>
      </c>
      <c r="C45" s="19">
        <v>100</v>
      </c>
    </row>
    <row r="46" spans="1:3" ht="30" customHeight="1" x14ac:dyDescent="0.2">
      <c r="A46" s="8" t="s">
        <v>38</v>
      </c>
      <c r="B46" s="38" t="s">
        <v>31</v>
      </c>
      <c r="C46" s="19">
        <v>100</v>
      </c>
    </row>
    <row r="47" spans="1:3" ht="30" customHeight="1" x14ac:dyDescent="0.2">
      <c r="A47" s="8" t="s">
        <v>39</v>
      </c>
      <c r="B47" s="37" t="s">
        <v>32</v>
      </c>
      <c r="C47" s="19">
        <v>94</v>
      </c>
    </row>
    <row r="48" spans="1:3" ht="30" customHeight="1" x14ac:dyDescent="0.2">
      <c r="A48" s="8" t="s">
        <v>40</v>
      </c>
      <c r="B48" s="37" t="s">
        <v>33</v>
      </c>
      <c r="C48" s="19">
        <v>15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434</v>
      </c>
    </row>
    <row r="51" spans="1:3" ht="30" customHeight="1" x14ac:dyDescent="0.2">
      <c r="A51" s="8" t="s">
        <v>43</v>
      </c>
      <c r="B51" s="37" t="s">
        <v>36</v>
      </c>
      <c r="C51" s="19">
        <v>150</v>
      </c>
    </row>
    <row r="52" spans="1:3" ht="30" customHeight="1" x14ac:dyDescent="0.2">
      <c r="A52" s="8" t="s">
        <v>21</v>
      </c>
      <c r="B52" s="13" t="s">
        <v>118</v>
      </c>
      <c r="C52" s="19">
        <f>51916-4537</f>
        <v>47379</v>
      </c>
    </row>
    <row r="53" spans="1:3" ht="30" customHeight="1" x14ac:dyDescent="0.2">
      <c r="A53" s="8" t="s">
        <v>119</v>
      </c>
      <c r="B53" s="37" t="s">
        <v>120</v>
      </c>
      <c r="C53" s="19">
        <v>323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11675</v>
      </c>
    </row>
    <row r="55" spans="1:3" ht="30" customHeight="1" x14ac:dyDescent="0.2">
      <c r="A55" s="8" t="s">
        <v>48</v>
      </c>
      <c r="B55" s="37" t="s">
        <v>44</v>
      </c>
      <c r="C55" s="19">
        <f>8944-780</f>
        <v>8164</v>
      </c>
    </row>
    <row r="56" spans="1:3" ht="30" customHeight="1" x14ac:dyDescent="0.2">
      <c r="A56" s="8" t="s">
        <v>49</v>
      </c>
      <c r="B56" s="37" t="s">
        <v>45</v>
      </c>
      <c r="C56" s="19">
        <f>1268-113</f>
        <v>1155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2356</v>
      </c>
    </row>
    <row r="59" spans="1:3" ht="30" customHeight="1" x14ac:dyDescent="0.2">
      <c r="A59" s="8" t="s">
        <v>23</v>
      </c>
      <c r="B59" s="13" t="s">
        <v>24</v>
      </c>
      <c r="C59" s="19">
        <v>50</v>
      </c>
    </row>
    <row r="60" spans="1:3" ht="30" customHeight="1" x14ac:dyDescent="0.2">
      <c r="A60" s="8" t="s">
        <v>25</v>
      </c>
      <c r="B60" s="13" t="s">
        <v>121</v>
      </c>
      <c r="C60" s="19">
        <v>72323</v>
      </c>
    </row>
    <row r="61" spans="1:3" ht="30" customHeight="1" x14ac:dyDescent="0.2">
      <c r="A61" s="8" t="s">
        <v>26</v>
      </c>
      <c r="B61" s="13" t="s">
        <v>27</v>
      </c>
      <c r="C61" s="19">
        <v>2377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122667</v>
      </c>
    </row>
    <row r="63" spans="1:3" ht="45" customHeight="1" x14ac:dyDescent="0.2">
      <c r="A63" s="8" t="s">
        <v>75</v>
      </c>
      <c r="B63" s="13" t="s">
        <v>84</v>
      </c>
      <c r="C63" s="19">
        <v>1185</v>
      </c>
    </row>
    <row r="64" spans="1:3" ht="30" customHeight="1" x14ac:dyDescent="0.2">
      <c r="A64" s="8" t="s">
        <v>28</v>
      </c>
      <c r="B64" s="13" t="s">
        <v>53</v>
      </c>
      <c r="C64" s="19">
        <v>0</v>
      </c>
    </row>
    <row r="65" spans="1:3" ht="30" customHeight="1" x14ac:dyDescent="0.2">
      <c r="A65" s="8" t="s">
        <v>29</v>
      </c>
      <c r="B65" s="13" t="s">
        <v>77</v>
      </c>
      <c r="C65" s="19">
        <v>115480</v>
      </c>
    </row>
    <row r="66" spans="1:3" ht="30" customHeight="1" x14ac:dyDescent="0.2">
      <c r="A66" s="8" t="s">
        <v>76</v>
      </c>
      <c r="B66" s="13" t="s">
        <v>78</v>
      </c>
      <c r="C66" s="19">
        <v>6002</v>
      </c>
    </row>
    <row r="67" spans="1:3" ht="30" customHeight="1" x14ac:dyDescent="0.2">
      <c r="A67" s="28" t="s">
        <v>101</v>
      </c>
      <c r="B67" s="29" t="s">
        <v>85</v>
      </c>
      <c r="C67" s="30">
        <v>30182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7"/>
  <sheetViews>
    <sheetView showGridLines="0" view="pageBreakPreview" zoomScale="60" zoomScaleNormal="70" workbookViewId="0">
      <pane ySplit="7" topLeftCell="A8" activePane="bottomLeft" state="frozen"/>
      <selection sqref="A1:C1"/>
      <selection pane="bottomLeft" activeCell="H8" sqref="H8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199</v>
      </c>
      <c r="B2" s="23"/>
      <c r="C2" s="44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200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82479604</v>
      </c>
    </row>
    <row r="8" spans="1:3" ht="30" customHeight="1" x14ac:dyDescent="0.2">
      <c r="A8" s="6" t="s">
        <v>1</v>
      </c>
      <c r="B8" s="18" t="s">
        <v>88</v>
      </c>
      <c r="C8" s="19">
        <f>SUM(Dolnośląski:Zachodniopomorski!C8)</f>
        <v>11114070</v>
      </c>
    </row>
    <row r="9" spans="1:3" ht="30" customHeight="1" x14ac:dyDescent="0.2">
      <c r="A9" s="6" t="s">
        <v>2</v>
      </c>
      <c r="B9" s="18" t="s">
        <v>89</v>
      </c>
      <c r="C9" s="19">
        <f>SUM(Dolnośląski:Zachodniopomorski!C9)</f>
        <v>4658233</v>
      </c>
    </row>
    <row r="10" spans="1:3" ht="30" customHeight="1" x14ac:dyDescent="0.2">
      <c r="A10" s="6" t="s">
        <v>3</v>
      </c>
      <c r="B10" s="18" t="s">
        <v>86</v>
      </c>
      <c r="C10" s="19">
        <f>SUM(Dolnośląski:Zachodniopomorski!C10)</f>
        <v>38814383</v>
      </c>
    </row>
    <row r="11" spans="1:3" ht="30" customHeight="1" x14ac:dyDescent="0.2">
      <c r="A11" s="7" t="s">
        <v>54</v>
      </c>
      <c r="B11" s="36" t="s">
        <v>139</v>
      </c>
      <c r="C11" s="19">
        <f>SUM(Dolnośląski:Zachodniopomorski!C11)</f>
        <v>3505046</v>
      </c>
    </row>
    <row r="12" spans="1:3" ht="30" customHeight="1" x14ac:dyDescent="0.2">
      <c r="A12" s="7" t="s">
        <v>102</v>
      </c>
      <c r="B12" s="36" t="s">
        <v>105</v>
      </c>
      <c r="C12" s="19">
        <f>SUM(Dolnośląski:Zachodniopomorski!C12)</f>
        <v>3159290</v>
      </c>
    </row>
    <row r="13" spans="1:3" ht="30" customHeight="1" x14ac:dyDescent="0.2">
      <c r="A13" s="7" t="s">
        <v>103</v>
      </c>
      <c r="B13" s="36" t="s">
        <v>106</v>
      </c>
      <c r="C13" s="19">
        <f>SUM(Dolnośląski:Zachodniopomorski!C13)</f>
        <v>1367732</v>
      </c>
    </row>
    <row r="14" spans="1:3" ht="30" customHeight="1" x14ac:dyDescent="0.2">
      <c r="A14" s="7" t="s">
        <v>104</v>
      </c>
      <c r="B14" s="36" t="s">
        <v>107</v>
      </c>
      <c r="C14" s="19">
        <f>SUM(Dolnośląski:Zachodniopomorski!C14)</f>
        <v>632261</v>
      </c>
    </row>
    <row r="15" spans="1:3" ht="30" customHeight="1" x14ac:dyDescent="0.2">
      <c r="A15" s="6" t="s">
        <v>4</v>
      </c>
      <c r="B15" s="18" t="s">
        <v>94</v>
      </c>
      <c r="C15" s="19">
        <f>SUM(Dolnośląski:Zachodniopomorski!C15)</f>
        <v>2517277</v>
      </c>
    </row>
    <row r="16" spans="1:3" ht="30" customHeight="1" x14ac:dyDescent="0.2">
      <c r="A16" s="6" t="s">
        <v>5</v>
      </c>
      <c r="B16" s="18" t="s">
        <v>90</v>
      </c>
      <c r="C16" s="19">
        <f>SUM(Dolnośląski:Zachodniopomorski!C16)</f>
        <v>2513590</v>
      </c>
    </row>
    <row r="17" spans="1:3" ht="30" customHeight="1" x14ac:dyDescent="0.2">
      <c r="A17" s="6" t="s">
        <v>6</v>
      </c>
      <c r="B17" s="18" t="s">
        <v>96</v>
      </c>
      <c r="C17" s="19">
        <f>SUM(Dolnośląski:Zachodniopomorski!C17)</f>
        <v>1648202</v>
      </c>
    </row>
    <row r="18" spans="1:3" ht="30" customHeight="1" x14ac:dyDescent="0.2">
      <c r="A18" s="6" t="s">
        <v>7</v>
      </c>
      <c r="B18" s="18" t="s">
        <v>95</v>
      </c>
      <c r="C18" s="19">
        <f>SUM(Dolnośląski:Zachodniopomorski!C18)</f>
        <v>732722</v>
      </c>
    </row>
    <row r="19" spans="1:3" ht="30" customHeight="1" x14ac:dyDescent="0.2">
      <c r="A19" s="6" t="s">
        <v>8</v>
      </c>
      <c r="B19" s="18" t="s">
        <v>91</v>
      </c>
      <c r="C19" s="19">
        <f>SUM(Dolnośląski:Zachodniopomorski!C19)</f>
        <v>1847184</v>
      </c>
    </row>
    <row r="20" spans="1:3" ht="30" customHeight="1" x14ac:dyDescent="0.2">
      <c r="A20" s="6" t="s">
        <v>9</v>
      </c>
      <c r="B20" s="18" t="s">
        <v>92</v>
      </c>
      <c r="C20" s="19">
        <f>SUM(Dolnośląski:Zachodniopomorski!C20)</f>
        <v>716045</v>
      </c>
    </row>
    <row r="21" spans="1:3" ht="30" customHeight="1" x14ac:dyDescent="0.2">
      <c r="A21" s="6" t="s">
        <v>10</v>
      </c>
      <c r="B21" s="18" t="s">
        <v>97</v>
      </c>
      <c r="C21" s="19">
        <f>SUM(Dolnośląski:Zachodniopomorski!C21)</f>
        <v>53297</v>
      </c>
    </row>
    <row r="22" spans="1:3" ht="30" customHeight="1" x14ac:dyDescent="0.2">
      <c r="A22" s="6" t="s">
        <v>11</v>
      </c>
      <c r="B22" s="18" t="s">
        <v>93</v>
      </c>
      <c r="C22" s="19">
        <f>SUM(Dolnośląski:Zachodniopomorski!C22)</f>
        <v>198413</v>
      </c>
    </row>
    <row r="23" spans="1:3" ht="30" customHeight="1" x14ac:dyDescent="0.2">
      <c r="A23" s="6" t="s">
        <v>12</v>
      </c>
      <c r="B23" s="18" t="s">
        <v>123</v>
      </c>
      <c r="C23" s="19">
        <f>SUM(Dolnośląski:Zachodniopomorski!C23)</f>
        <v>1998289</v>
      </c>
    </row>
    <row r="24" spans="1:3" ht="30" customHeight="1" x14ac:dyDescent="0.2">
      <c r="A24" s="6" t="s">
        <v>13</v>
      </c>
      <c r="B24" s="18" t="s">
        <v>108</v>
      </c>
      <c r="C24" s="19">
        <f>SUM(Dolnośląski:Zachodniopomorski!C24)</f>
        <v>1214320</v>
      </c>
    </row>
    <row r="25" spans="1:3" ht="30" customHeight="1" x14ac:dyDescent="0.2">
      <c r="A25" s="7" t="s">
        <v>14</v>
      </c>
      <c r="B25" s="18" t="s">
        <v>128</v>
      </c>
      <c r="C25" s="19">
        <f>SUM(Dolnośląski:Zachodniopomorski!C25)</f>
        <v>8204435</v>
      </c>
    </row>
    <row r="26" spans="1:3" ht="45" customHeight="1" x14ac:dyDescent="0.2">
      <c r="A26" s="6" t="s">
        <v>98</v>
      </c>
      <c r="B26" s="36" t="s">
        <v>110</v>
      </c>
      <c r="C26" s="19">
        <f>SUM(Dolnośląski:Zachodniopomorski!C26)</f>
        <v>8170107</v>
      </c>
    </row>
    <row r="27" spans="1:3" ht="30" customHeight="1" x14ac:dyDescent="0.2">
      <c r="A27" s="7" t="s">
        <v>109</v>
      </c>
      <c r="B27" s="36" t="s">
        <v>112</v>
      </c>
      <c r="C27" s="19">
        <f>SUM(Dolnośląski:Zachodniopomorski!C27)</f>
        <v>20131</v>
      </c>
    </row>
    <row r="28" spans="1:3" ht="45" customHeight="1" x14ac:dyDescent="0.2">
      <c r="A28" s="7" t="s">
        <v>113</v>
      </c>
      <c r="B28" s="36" t="s">
        <v>111</v>
      </c>
      <c r="C28" s="19">
        <f>SUM(Dolnośląski:Zachodniopomorski!C28)</f>
        <v>14197</v>
      </c>
    </row>
    <row r="29" spans="1:3" ht="30" customHeight="1" x14ac:dyDescent="0.2">
      <c r="A29" s="8" t="s">
        <v>15</v>
      </c>
      <c r="B29" s="10" t="s">
        <v>82</v>
      </c>
      <c r="C29" s="19">
        <f>SUM(Dolnośląski:Zachodniopomorski!C29)</f>
        <v>0</v>
      </c>
    </row>
    <row r="30" spans="1:3" ht="30" customHeight="1" x14ac:dyDescent="0.2">
      <c r="A30" s="8" t="s">
        <v>79</v>
      </c>
      <c r="B30" s="13" t="s">
        <v>114</v>
      </c>
      <c r="C30" s="19">
        <f>SUM(Dolnośląski:Zachodniopomorski!C30)</f>
        <v>823150</v>
      </c>
    </row>
    <row r="31" spans="1:3" ht="30" customHeight="1" x14ac:dyDescent="0.2">
      <c r="A31" s="7" t="s">
        <v>115</v>
      </c>
      <c r="B31" s="36" t="s">
        <v>125</v>
      </c>
      <c r="C31" s="19">
        <f>SUM(Dolnośląski:Zachodniopomorski!C31)</f>
        <v>225265</v>
      </c>
    </row>
    <row r="32" spans="1:3" ht="30" customHeight="1" x14ac:dyDescent="0.2">
      <c r="A32" s="8" t="s">
        <v>80</v>
      </c>
      <c r="B32" s="11" t="s">
        <v>83</v>
      </c>
      <c r="C32" s="19">
        <f>SUM(Dolnośląski:Zachodniopomorski!C32)</f>
        <v>4952154</v>
      </c>
    </row>
    <row r="33" spans="1:3" ht="30" customHeight="1" x14ac:dyDescent="0.2">
      <c r="A33" s="8" t="s">
        <v>81</v>
      </c>
      <c r="B33" s="13" t="s">
        <v>124</v>
      </c>
      <c r="C33" s="19">
        <f>SUM(Dolnośląski:Zachodniopomorski!C33)</f>
        <v>114218</v>
      </c>
    </row>
    <row r="34" spans="1:3" ht="30" customHeight="1" x14ac:dyDescent="0.2">
      <c r="A34" s="8" t="s">
        <v>126</v>
      </c>
      <c r="B34" s="13" t="s">
        <v>127</v>
      </c>
      <c r="C34" s="19">
        <f>SUM(Dolnośląski:Zachodniopomorski!C34)</f>
        <v>0</v>
      </c>
    </row>
    <row r="35" spans="1:3" ht="30" customHeight="1" x14ac:dyDescent="0.2">
      <c r="A35" s="8" t="s">
        <v>132</v>
      </c>
      <c r="B35" s="13" t="s">
        <v>134</v>
      </c>
      <c r="C35" s="19">
        <f>SUM(Dolnośląski:Zachodniopomorski!C35)</f>
        <v>21279</v>
      </c>
    </row>
    <row r="36" spans="1:3" ht="30" customHeight="1" x14ac:dyDescent="0.2">
      <c r="A36" s="8" t="s">
        <v>136</v>
      </c>
      <c r="B36" s="13" t="s">
        <v>137</v>
      </c>
      <c r="C36" s="19">
        <f>SUM(Dolnośląski:Zachodniopomorski!C36)</f>
        <v>338343</v>
      </c>
    </row>
    <row r="37" spans="1:3" s="4" customFormat="1" ht="30" customHeight="1" x14ac:dyDescent="0.2">
      <c r="A37" s="9" t="s">
        <v>56</v>
      </c>
      <c r="B37" s="12" t="s">
        <v>57</v>
      </c>
      <c r="C37" s="20">
        <f>SUM(Dolnośląski:Zachodniopomorski!C37)</f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f>SUM(Dolnośląski:Zachodniopomorski!C38)</f>
        <v>2106832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f>SUM(Dolnośląski:Zachodniopomorski!C39)</f>
        <v>733400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12221251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542990</v>
      </c>
    </row>
    <row r="42" spans="1:3" ht="30" customHeight="1" x14ac:dyDescent="0.2">
      <c r="A42" s="8" t="s">
        <v>16</v>
      </c>
      <c r="B42" s="13" t="s">
        <v>17</v>
      </c>
      <c r="C42" s="19">
        <f>SUM(Dolnośląski:Zachodniopomorski!C42)</f>
        <v>21817</v>
      </c>
    </row>
    <row r="43" spans="1:3" ht="30" customHeight="1" x14ac:dyDescent="0.2">
      <c r="A43" s="8" t="s">
        <v>18</v>
      </c>
      <c r="B43" s="13" t="s">
        <v>19</v>
      </c>
      <c r="C43" s="19">
        <f>SUM(Dolnośląski:Zachodniopomorski!C43)</f>
        <v>78337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4087</v>
      </c>
    </row>
    <row r="45" spans="1:3" ht="30" customHeight="1" x14ac:dyDescent="0.2">
      <c r="A45" s="8" t="s">
        <v>37</v>
      </c>
      <c r="B45" s="37" t="s">
        <v>30</v>
      </c>
      <c r="C45" s="19">
        <f>SUM(Dolnośląski:Zachodniopomorski!C45)</f>
        <v>575</v>
      </c>
    </row>
    <row r="46" spans="1:3" ht="30" customHeight="1" x14ac:dyDescent="0.2">
      <c r="A46" s="8" t="s">
        <v>38</v>
      </c>
      <c r="B46" s="38" t="s">
        <v>31</v>
      </c>
      <c r="C46" s="19">
        <f>SUM(Dolnośląski:Zachodniopomorski!C46)</f>
        <v>572</v>
      </c>
    </row>
    <row r="47" spans="1:3" ht="30" customHeight="1" x14ac:dyDescent="0.2">
      <c r="A47" s="8" t="s">
        <v>39</v>
      </c>
      <c r="B47" s="37" t="s">
        <v>32</v>
      </c>
      <c r="C47" s="19">
        <f>SUM(Dolnośląski:Zachodniopomorski!C47)</f>
        <v>639</v>
      </c>
    </row>
    <row r="48" spans="1:3" ht="30" customHeight="1" x14ac:dyDescent="0.2">
      <c r="A48" s="8" t="s">
        <v>40</v>
      </c>
      <c r="B48" s="37" t="s">
        <v>33</v>
      </c>
      <c r="C48" s="19">
        <f>SUM(Dolnośląski:Zachodniopomorski!C48)</f>
        <v>2</v>
      </c>
    </row>
    <row r="49" spans="1:3" ht="30" customHeight="1" x14ac:dyDescent="0.2">
      <c r="A49" s="8" t="s">
        <v>41</v>
      </c>
      <c r="B49" s="37" t="s">
        <v>34</v>
      </c>
      <c r="C49" s="19">
        <f>SUM(Dolnośląski:Zachodniopomorski!C49)</f>
        <v>0</v>
      </c>
    </row>
    <row r="50" spans="1:3" ht="30" customHeight="1" x14ac:dyDescent="0.2">
      <c r="A50" s="8" t="s">
        <v>42</v>
      </c>
      <c r="B50" s="37" t="s">
        <v>35</v>
      </c>
      <c r="C50" s="19">
        <f>SUM(Dolnośląski:Zachodniopomorski!C50)</f>
        <v>2570</v>
      </c>
    </row>
    <row r="51" spans="1:3" ht="30" customHeight="1" x14ac:dyDescent="0.2">
      <c r="A51" s="8" t="s">
        <v>43</v>
      </c>
      <c r="B51" s="37" t="s">
        <v>36</v>
      </c>
      <c r="C51" s="19">
        <f>SUM(Dolnośląski:Zachodniopomorski!C51)</f>
        <v>301</v>
      </c>
    </row>
    <row r="52" spans="1:3" ht="30" customHeight="1" x14ac:dyDescent="0.2">
      <c r="A52" s="8" t="s">
        <v>21</v>
      </c>
      <c r="B52" s="13" t="s">
        <v>118</v>
      </c>
      <c r="C52" s="19">
        <f>SUM(Dolnośląski:Zachodniopomorski!C52)</f>
        <v>319638</v>
      </c>
    </row>
    <row r="53" spans="1:3" ht="30" customHeight="1" x14ac:dyDescent="0.2">
      <c r="A53" s="8" t="s">
        <v>119</v>
      </c>
      <c r="B53" s="37" t="s">
        <v>120</v>
      </c>
      <c r="C53" s="19">
        <f>SUM(Dolnośląski:Zachodniopomorski!C53)</f>
        <v>1101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71911</v>
      </c>
    </row>
    <row r="55" spans="1:3" ht="30" customHeight="1" x14ac:dyDescent="0.2">
      <c r="A55" s="8" t="s">
        <v>48</v>
      </c>
      <c r="B55" s="37" t="s">
        <v>44</v>
      </c>
      <c r="C55" s="19">
        <f>SUM(Dolnośląski:Zachodniopomorski!C55)</f>
        <v>54859</v>
      </c>
    </row>
    <row r="56" spans="1:3" ht="30" customHeight="1" x14ac:dyDescent="0.2">
      <c r="A56" s="8" t="s">
        <v>49</v>
      </c>
      <c r="B56" s="37" t="s">
        <v>45</v>
      </c>
      <c r="C56" s="19">
        <f>SUM(Dolnośląski:Zachodniopomorski!C56)</f>
        <v>7828</v>
      </c>
    </row>
    <row r="57" spans="1:3" ht="30" customHeight="1" x14ac:dyDescent="0.2">
      <c r="A57" s="8" t="s">
        <v>50</v>
      </c>
      <c r="B57" s="37" t="s">
        <v>46</v>
      </c>
      <c r="C57" s="19">
        <f>SUM(Dolnośląski:Zachodniopomorski!C57)</f>
        <v>0</v>
      </c>
    </row>
    <row r="58" spans="1:3" ht="30" customHeight="1" x14ac:dyDescent="0.2">
      <c r="A58" s="8" t="s">
        <v>51</v>
      </c>
      <c r="B58" s="37" t="s">
        <v>47</v>
      </c>
      <c r="C58" s="19">
        <f>SUM(Dolnośląski:Zachodniopomorski!C58)</f>
        <v>9224</v>
      </c>
    </row>
    <row r="59" spans="1:3" ht="30" customHeight="1" x14ac:dyDescent="0.2">
      <c r="A59" s="8" t="s">
        <v>23</v>
      </c>
      <c r="B59" s="13" t="s">
        <v>24</v>
      </c>
      <c r="C59" s="19">
        <f>SUM(Dolnośląski:Zachodniopomorski!C59)</f>
        <v>0</v>
      </c>
    </row>
    <row r="60" spans="1:3" ht="30" customHeight="1" x14ac:dyDescent="0.2">
      <c r="A60" s="8" t="s">
        <v>25</v>
      </c>
      <c r="B60" s="13" t="s">
        <v>121</v>
      </c>
      <c r="C60" s="19">
        <f>SUM(Dolnośląski:Zachodniopomorski!C60)</f>
        <v>42788</v>
      </c>
    </row>
    <row r="61" spans="1:3" ht="30" customHeight="1" x14ac:dyDescent="0.2">
      <c r="A61" s="8" t="s">
        <v>26</v>
      </c>
      <c r="B61" s="13" t="s">
        <v>27</v>
      </c>
      <c r="C61" s="19">
        <f>SUM(Dolnośląski:Zachodniopomorski!C61)</f>
        <v>4412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153236</v>
      </c>
    </row>
    <row r="63" spans="1:3" ht="45" customHeight="1" x14ac:dyDescent="0.2">
      <c r="A63" s="8" t="s">
        <v>75</v>
      </c>
      <c r="B63" s="13" t="s">
        <v>84</v>
      </c>
      <c r="C63" s="19">
        <f>SUM(Dolnośląski:Zachodniopomorski!C63)</f>
        <v>407</v>
      </c>
    </row>
    <row r="64" spans="1:3" ht="30" customHeight="1" x14ac:dyDescent="0.2">
      <c r="A64" s="8" t="s">
        <v>28</v>
      </c>
      <c r="B64" s="13" t="s">
        <v>53</v>
      </c>
      <c r="C64" s="19">
        <f>SUM(Dolnośląski:Zachodniopomorski!C64)</f>
        <v>122128</v>
      </c>
    </row>
    <row r="65" spans="1:3" ht="30" customHeight="1" x14ac:dyDescent="0.2">
      <c r="A65" s="8" t="s">
        <v>29</v>
      </c>
      <c r="B65" s="13" t="s">
        <v>77</v>
      </c>
      <c r="C65" s="19">
        <f>SUM(Dolnośląski:Zachodniopomorski!C65)</f>
        <v>0</v>
      </c>
    </row>
    <row r="66" spans="1:3" ht="30" customHeight="1" x14ac:dyDescent="0.2">
      <c r="A66" s="8" t="s">
        <v>76</v>
      </c>
      <c r="B66" s="13" t="s">
        <v>78</v>
      </c>
      <c r="C66" s="19">
        <f>SUM(Dolnośląski:Zachodniopomorski!C66)</f>
        <v>30701</v>
      </c>
    </row>
    <row r="67" spans="1:3" ht="30" customHeight="1" x14ac:dyDescent="0.2">
      <c r="A67" s="28" t="s">
        <v>101</v>
      </c>
      <c r="B67" s="29" t="s">
        <v>85</v>
      </c>
      <c r="C67" s="30">
        <f>SUM(Dolnośląski:Zachodniopomorski!C67)</f>
        <v>27256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  <ignoredErrors>
    <ignoredError sqref="C8:C53 C55:C6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92D050"/>
  </sheetPr>
  <dimension ref="A1:C67"/>
  <sheetViews>
    <sheetView showGridLines="0" view="pageBreakPreview" zoomScale="60" zoomScaleNormal="70" workbookViewId="0">
      <pane ySplit="7" topLeftCell="A8" activePane="bottomLeft" state="frozen"/>
      <selection sqref="A1:C1"/>
      <selection pane="bottomLeft" activeCell="G48" sqref="G48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59</v>
      </c>
      <c r="B2" s="23"/>
      <c r="C2" s="34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6194240</v>
      </c>
    </row>
    <row r="8" spans="1:3" ht="30" customHeight="1" x14ac:dyDescent="0.2">
      <c r="A8" s="6" t="s">
        <v>1</v>
      </c>
      <c r="B8" s="18" t="s">
        <v>88</v>
      </c>
      <c r="C8" s="19">
        <v>798787</v>
      </c>
    </row>
    <row r="9" spans="1:3" ht="30" customHeight="1" x14ac:dyDescent="0.2">
      <c r="A9" s="6" t="s">
        <v>2</v>
      </c>
      <c r="B9" s="18" t="s">
        <v>89</v>
      </c>
      <c r="C9" s="19">
        <v>376744</v>
      </c>
    </row>
    <row r="10" spans="1:3" ht="30" customHeight="1" x14ac:dyDescent="0.2">
      <c r="A10" s="6" t="s">
        <v>3</v>
      </c>
      <c r="B10" s="18" t="s">
        <v>86</v>
      </c>
      <c r="C10" s="19">
        <v>2945675</v>
      </c>
    </row>
    <row r="11" spans="1:3" ht="30" customHeight="1" x14ac:dyDescent="0.2">
      <c r="A11" s="7" t="s">
        <v>54</v>
      </c>
      <c r="B11" s="36" t="s">
        <v>139</v>
      </c>
      <c r="C11" s="19">
        <v>280881</v>
      </c>
    </row>
    <row r="12" spans="1:3" ht="30" customHeight="1" x14ac:dyDescent="0.2">
      <c r="A12" s="7" t="s">
        <v>102</v>
      </c>
      <c r="B12" s="36" t="s">
        <v>105</v>
      </c>
      <c r="C12" s="19">
        <v>250677</v>
      </c>
    </row>
    <row r="13" spans="1:3" ht="30" customHeight="1" x14ac:dyDescent="0.2">
      <c r="A13" s="7" t="s">
        <v>103</v>
      </c>
      <c r="B13" s="36" t="s">
        <v>106</v>
      </c>
      <c r="C13" s="19">
        <v>111993</v>
      </c>
    </row>
    <row r="14" spans="1:3" ht="30" customHeight="1" x14ac:dyDescent="0.2">
      <c r="A14" s="7" t="s">
        <v>104</v>
      </c>
      <c r="B14" s="36" t="s">
        <v>107</v>
      </c>
      <c r="C14" s="19">
        <v>50633</v>
      </c>
    </row>
    <row r="15" spans="1:3" ht="30" customHeight="1" x14ac:dyDescent="0.2">
      <c r="A15" s="6" t="s">
        <v>4</v>
      </c>
      <c r="B15" s="18" t="s">
        <v>94</v>
      </c>
      <c r="C15" s="19">
        <v>201521</v>
      </c>
    </row>
    <row r="16" spans="1:3" ht="30" customHeight="1" x14ac:dyDescent="0.2">
      <c r="A16" s="6" t="s">
        <v>5</v>
      </c>
      <c r="B16" s="18" t="s">
        <v>90</v>
      </c>
      <c r="C16" s="19">
        <v>178982</v>
      </c>
    </row>
    <row r="17" spans="1:3" ht="30" customHeight="1" x14ac:dyDescent="0.2">
      <c r="A17" s="6" t="s">
        <v>6</v>
      </c>
      <c r="B17" s="18" t="s">
        <v>96</v>
      </c>
      <c r="C17" s="19">
        <v>134916</v>
      </c>
    </row>
    <row r="18" spans="1:3" ht="30" customHeight="1" x14ac:dyDescent="0.2">
      <c r="A18" s="6" t="s">
        <v>7</v>
      </c>
      <c r="B18" s="18" t="s">
        <v>95</v>
      </c>
      <c r="C18" s="19">
        <v>70296</v>
      </c>
    </row>
    <row r="19" spans="1:3" ht="30" customHeight="1" x14ac:dyDescent="0.2">
      <c r="A19" s="6" t="s">
        <v>8</v>
      </c>
      <c r="B19" s="18" t="s">
        <v>91</v>
      </c>
      <c r="C19" s="19">
        <v>121209</v>
      </c>
    </row>
    <row r="20" spans="1:3" ht="30" customHeight="1" x14ac:dyDescent="0.2">
      <c r="A20" s="6" t="s">
        <v>9</v>
      </c>
      <c r="B20" s="18" t="s">
        <v>92</v>
      </c>
      <c r="C20" s="19">
        <v>69636</v>
      </c>
    </row>
    <row r="21" spans="1:3" ht="30" customHeight="1" x14ac:dyDescent="0.2">
      <c r="A21" s="6" t="s">
        <v>10</v>
      </c>
      <c r="B21" s="18" t="s">
        <v>97</v>
      </c>
      <c r="C21" s="19">
        <v>4684</v>
      </c>
    </row>
    <row r="22" spans="1:3" ht="30" customHeight="1" x14ac:dyDescent="0.2">
      <c r="A22" s="6" t="s">
        <v>11</v>
      </c>
      <c r="B22" s="18" t="s">
        <v>93</v>
      </c>
      <c r="C22" s="19">
        <v>14999</v>
      </c>
    </row>
    <row r="23" spans="1:3" ht="30" customHeight="1" x14ac:dyDescent="0.2">
      <c r="A23" s="6" t="s">
        <v>12</v>
      </c>
      <c r="B23" s="18" t="s">
        <v>123</v>
      </c>
      <c r="C23" s="19">
        <v>134223</v>
      </c>
    </row>
    <row r="24" spans="1:3" ht="30" customHeight="1" x14ac:dyDescent="0.2">
      <c r="A24" s="6" t="s">
        <v>13</v>
      </c>
      <c r="B24" s="18" t="s">
        <v>108</v>
      </c>
      <c r="C24" s="19">
        <v>91000</v>
      </c>
    </row>
    <row r="25" spans="1:3" ht="30" customHeight="1" x14ac:dyDescent="0.2">
      <c r="A25" s="7" t="s">
        <v>14</v>
      </c>
      <c r="B25" s="18" t="s">
        <v>128</v>
      </c>
      <c r="C25" s="19">
        <v>611700</v>
      </c>
    </row>
    <row r="26" spans="1:3" ht="45" customHeight="1" x14ac:dyDescent="0.2">
      <c r="A26" s="6" t="s">
        <v>98</v>
      </c>
      <c r="B26" s="36" t="s">
        <v>110</v>
      </c>
      <c r="C26" s="19">
        <v>609700</v>
      </c>
    </row>
    <row r="27" spans="1:3" ht="30" customHeight="1" x14ac:dyDescent="0.2">
      <c r="A27" s="7" t="s">
        <v>109</v>
      </c>
      <c r="B27" s="36" t="s">
        <v>112</v>
      </c>
      <c r="C27" s="19">
        <v>1000</v>
      </c>
    </row>
    <row r="28" spans="1:3" ht="45" customHeight="1" x14ac:dyDescent="0.2">
      <c r="A28" s="7" t="s">
        <v>113</v>
      </c>
      <c r="B28" s="36" t="s">
        <v>111</v>
      </c>
      <c r="C28" s="19">
        <v>1000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87266</v>
      </c>
    </row>
    <row r="31" spans="1:3" ht="30" customHeight="1" x14ac:dyDescent="0.2">
      <c r="A31" s="7" t="s">
        <v>115</v>
      </c>
      <c r="B31" s="36" t="s">
        <v>125</v>
      </c>
      <c r="C31" s="19">
        <v>60633</v>
      </c>
    </row>
    <row r="32" spans="1:3" ht="30" customHeight="1" x14ac:dyDescent="0.2">
      <c r="A32" s="8" t="s">
        <v>80</v>
      </c>
      <c r="B32" s="11" t="s">
        <v>83</v>
      </c>
      <c r="C32" s="19">
        <v>332496</v>
      </c>
    </row>
    <row r="33" spans="1:3" ht="30" customHeight="1" x14ac:dyDescent="0.2">
      <c r="A33" s="8" t="s">
        <v>81</v>
      </c>
      <c r="B33" s="13" t="s">
        <v>124</v>
      </c>
      <c r="C33" s="19">
        <v>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</v>
      </c>
    </row>
    <row r="36" spans="1:3" ht="30" customHeight="1" x14ac:dyDescent="0.2">
      <c r="A36" s="8" t="s">
        <v>136</v>
      </c>
      <c r="B36" s="13" t="s">
        <v>137</v>
      </c>
      <c r="C36" s="19">
        <v>20006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156304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56029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973643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37680</v>
      </c>
    </row>
    <row r="42" spans="1:3" ht="30" customHeight="1" x14ac:dyDescent="0.2">
      <c r="A42" s="8" t="s">
        <v>16</v>
      </c>
      <c r="B42" s="13" t="s">
        <v>17</v>
      </c>
      <c r="C42" s="19">
        <v>1462</v>
      </c>
    </row>
    <row r="43" spans="1:3" ht="30" customHeight="1" x14ac:dyDescent="0.2">
      <c r="A43" s="8" t="s">
        <v>18</v>
      </c>
      <c r="B43" s="13" t="s">
        <v>19</v>
      </c>
      <c r="C43" s="19">
        <v>5024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367</v>
      </c>
    </row>
    <row r="45" spans="1:3" ht="30" customHeight="1" x14ac:dyDescent="0.2">
      <c r="A45" s="8" t="s">
        <v>37</v>
      </c>
      <c r="B45" s="37" t="s">
        <v>30</v>
      </c>
      <c r="C45" s="19">
        <v>56</v>
      </c>
    </row>
    <row r="46" spans="1:3" ht="30" customHeight="1" x14ac:dyDescent="0.2">
      <c r="A46" s="8" t="s">
        <v>38</v>
      </c>
      <c r="B46" s="38" t="s">
        <v>31</v>
      </c>
      <c r="C46" s="19">
        <v>56</v>
      </c>
    </row>
    <row r="47" spans="1:3" ht="30" customHeight="1" x14ac:dyDescent="0.2">
      <c r="A47" s="8" t="s">
        <v>39</v>
      </c>
      <c r="B47" s="37" t="s">
        <v>32</v>
      </c>
      <c r="C47" s="19">
        <v>70</v>
      </c>
    </row>
    <row r="48" spans="1:3" ht="30" customHeight="1" x14ac:dyDescent="0.2">
      <c r="A48" s="8" t="s">
        <v>40</v>
      </c>
      <c r="B48" s="37" t="s">
        <v>33</v>
      </c>
      <c r="C48" s="19">
        <v>1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238</v>
      </c>
    </row>
    <row r="51" spans="1:3" ht="30" customHeight="1" x14ac:dyDescent="0.2">
      <c r="A51" s="8" t="s">
        <v>43</v>
      </c>
      <c r="B51" s="37" t="s">
        <v>36</v>
      </c>
      <c r="C51" s="19">
        <v>2</v>
      </c>
    </row>
    <row r="52" spans="1:3" ht="30" customHeight="1" x14ac:dyDescent="0.2">
      <c r="A52" s="8" t="s">
        <v>21</v>
      </c>
      <c r="B52" s="13" t="s">
        <v>118</v>
      </c>
      <c r="C52" s="19">
        <f>24389-1215</f>
        <v>23174</v>
      </c>
    </row>
    <row r="53" spans="1:3" ht="30" customHeight="1" x14ac:dyDescent="0.2">
      <c r="A53" s="8" t="s">
        <v>119</v>
      </c>
      <c r="B53" s="37" t="s">
        <v>120</v>
      </c>
      <c r="C53" s="19">
        <v>100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5212</v>
      </c>
    </row>
    <row r="55" spans="1:3" ht="30" customHeight="1" x14ac:dyDescent="0.2">
      <c r="A55" s="8" t="s">
        <v>48</v>
      </c>
      <c r="B55" s="37" t="s">
        <v>44</v>
      </c>
      <c r="C55" s="19">
        <f>4184-209</f>
        <v>3975</v>
      </c>
    </row>
    <row r="56" spans="1:3" ht="30" customHeight="1" x14ac:dyDescent="0.2">
      <c r="A56" s="8" t="s">
        <v>49</v>
      </c>
      <c r="B56" s="37" t="s">
        <v>45</v>
      </c>
      <c r="C56" s="19">
        <f>598-30</f>
        <v>568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669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2235</v>
      </c>
    </row>
    <row r="61" spans="1:3" ht="30" customHeight="1" x14ac:dyDescent="0.2">
      <c r="A61" s="8" t="s">
        <v>26</v>
      </c>
      <c r="B61" s="13" t="s">
        <v>27</v>
      </c>
      <c r="C61" s="19">
        <v>206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10474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8814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1660</v>
      </c>
    </row>
    <row r="67" spans="1:3" ht="30" customHeight="1" x14ac:dyDescent="0.2">
      <c r="A67" s="28" t="s">
        <v>101</v>
      </c>
      <c r="B67" s="29" t="s">
        <v>85</v>
      </c>
      <c r="C67" s="30">
        <v>1117</v>
      </c>
    </row>
  </sheetData>
  <sheetProtection formatCells="0" formatColumns="0" formatRows="0" insertColumns="0" insertRows="0" insertHyperlinks="0" deleteColumns="0" deleteRows="0"/>
  <mergeCells count="3">
    <mergeCell ref="C4:C5"/>
    <mergeCell ref="A4:A5"/>
    <mergeCell ref="B4:B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60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4400537</v>
      </c>
    </row>
    <row r="8" spans="1:3" ht="30" customHeight="1" x14ac:dyDescent="0.2">
      <c r="A8" s="6" t="s">
        <v>1</v>
      </c>
      <c r="B8" s="18" t="s">
        <v>88</v>
      </c>
      <c r="C8" s="19">
        <v>594095</v>
      </c>
    </row>
    <row r="9" spans="1:3" ht="30" customHeight="1" x14ac:dyDescent="0.2">
      <c r="A9" s="6" t="s">
        <v>2</v>
      </c>
      <c r="B9" s="18" t="s">
        <v>89</v>
      </c>
      <c r="C9" s="19">
        <v>213183</v>
      </c>
    </row>
    <row r="10" spans="1:3" ht="30" customHeight="1" x14ac:dyDescent="0.2">
      <c r="A10" s="6" t="s">
        <v>3</v>
      </c>
      <c r="B10" s="18" t="s">
        <v>86</v>
      </c>
      <c r="C10" s="19">
        <v>2138307</v>
      </c>
    </row>
    <row r="11" spans="1:3" ht="30" customHeight="1" x14ac:dyDescent="0.2">
      <c r="A11" s="7" t="s">
        <v>54</v>
      </c>
      <c r="B11" s="36" t="s">
        <v>139</v>
      </c>
      <c r="C11" s="19">
        <v>179023</v>
      </c>
    </row>
    <row r="12" spans="1:3" ht="30" customHeight="1" x14ac:dyDescent="0.2">
      <c r="A12" s="7" t="s">
        <v>102</v>
      </c>
      <c r="B12" s="36" t="s">
        <v>105</v>
      </c>
      <c r="C12" s="19">
        <v>161577</v>
      </c>
    </row>
    <row r="13" spans="1:3" ht="30" customHeight="1" x14ac:dyDescent="0.2">
      <c r="A13" s="7" t="s">
        <v>103</v>
      </c>
      <c r="B13" s="36" t="s">
        <v>106</v>
      </c>
      <c r="C13" s="19">
        <v>73819</v>
      </c>
    </row>
    <row r="14" spans="1:3" ht="30" customHeight="1" x14ac:dyDescent="0.2">
      <c r="A14" s="7" t="s">
        <v>104</v>
      </c>
      <c r="B14" s="36" t="s">
        <v>107</v>
      </c>
      <c r="C14" s="19">
        <v>34935</v>
      </c>
    </row>
    <row r="15" spans="1:3" ht="30" customHeight="1" x14ac:dyDescent="0.2">
      <c r="A15" s="6" t="s">
        <v>4</v>
      </c>
      <c r="B15" s="18" t="s">
        <v>94</v>
      </c>
      <c r="C15" s="19">
        <v>138735</v>
      </c>
    </row>
    <row r="16" spans="1:3" ht="30" customHeight="1" x14ac:dyDescent="0.2">
      <c r="A16" s="6" t="s">
        <v>5</v>
      </c>
      <c r="B16" s="18" t="s">
        <v>90</v>
      </c>
      <c r="C16" s="19">
        <v>114392</v>
      </c>
    </row>
    <row r="17" spans="1:3" ht="30" customHeight="1" x14ac:dyDescent="0.2">
      <c r="A17" s="6" t="s">
        <v>6</v>
      </c>
      <c r="B17" s="18" t="s">
        <v>96</v>
      </c>
      <c r="C17" s="19">
        <v>73052</v>
      </c>
    </row>
    <row r="18" spans="1:3" ht="30" customHeight="1" x14ac:dyDescent="0.2">
      <c r="A18" s="6" t="s">
        <v>7</v>
      </c>
      <c r="B18" s="18" t="s">
        <v>95</v>
      </c>
      <c r="C18" s="19">
        <v>47052</v>
      </c>
    </row>
    <row r="19" spans="1:3" ht="30" customHeight="1" x14ac:dyDescent="0.2">
      <c r="A19" s="6" t="s">
        <v>8</v>
      </c>
      <c r="B19" s="18" t="s">
        <v>91</v>
      </c>
      <c r="C19" s="19">
        <v>98980</v>
      </c>
    </row>
    <row r="20" spans="1:3" ht="30" customHeight="1" x14ac:dyDescent="0.2">
      <c r="A20" s="6" t="s">
        <v>9</v>
      </c>
      <c r="B20" s="18" t="s">
        <v>92</v>
      </c>
      <c r="C20" s="19">
        <v>37732</v>
      </c>
    </row>
    <row r="21" spans="1:3" ht="30" customHeight="1" x14ac:dyDescent="0.2">
      <c r="A21" s="6" t="s">
        <v>10</v>
      </c>
      <c r="B21" s="18" t="s">
        <v>97</v>
      </c>
      <c r="C21" s="19">
        <v>3050</v>
      </c>
    </row>
    <row r="22" spans="1:3" ht="30" customHeight="1" x14ac:dyDescent="0.2">
      <c r="A22" s="6" t="s">
        <v>11</v>
      </c>
      <c r="B22" s="18" t="s">
        <v>93</v>
      </c>
      <c r="C22" s="19">
        <v>12690</v>
      </c>
    </row>
    <row r="23" spans="1:3" ht="30" customHeight="1" x14ac:dyDescent="0.2">
      <c r="A23" s="6" t="s">
        <v>12</v>
      </c>
      <c r="B23" s="18" t="s">
        <v>123</v>
      </c>
      <c r="C23" s="19">
        <v>106550</v>
      </c>
    </row>
    <row r="24" spans="1:3" ht="30" customHeight="1" x14ac:dyDescent="0.2">
      <c r="A24" s="6" t="s">
        <v>13</v>
      </c>
      <c r="B24" s="18" t="s">
        <v>108</v>
      </c>
      <c r="C24" s="19">
        <v>59500</v>
      </c>
    </row>
    <row r="25" spans="1:3" ht="30" customHeight="1" x14ac:dyDescent="0.2">
      <c r="A25" s="7" t="s">
        <v>14</v>
      </c>
      <c r="B25" s="18" t="s">
        <v>128</v>
      </c>
      <c r="C25" s="19">
        <v>488667</v>
      </c>
    </row>
    <row r="26" spans="1:3" ht="45" customHeight="1" x14ac:dyDescent="0.2">
      <c r="A26" s="6" t="s">
        <v>98</v>
      </c>
      <c r="B26" s="36" t="s">
        <v>110</v>
      </c>
      <c r="C26" s="19">
        <v>487624</v>
      </c>
    </row>
    <row r="27" spans="1:3" ht="30" customHeight="1" x14ac:dyDescent="0.2">
      <c r="A27" s="7" t="s">
        <v>109</v>
      </c>
      <c r="B27" s="36" t="s">
        <v>112</v>
      </c>
      <c r="C27" s="19">
        <v>545</v>
      </c>
    </row>
    <row r="28" spans="1:3" ht="45" customHeight="1" x14ac:dyDescent="0.2">
      <c r="A28" s="7" t="s">
        <v>113</v>
      </c>
      <c r="B28" s="36" t="s">
        <v>111</v>
      </c>
      <c r="C28" s="19">
        <v>498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33865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229358</v>
      </c>
    </row>
    <row r="33" spans="1:3" ht="30" customHeight="1" x14ac:dyDescent="0.2">
      <c r="A33" s="8" t="s">
        <v>81</v>
      </c>
      <c r="B33" s="13" t="s">
        <v>124</v>
      </c>
      <c r="C33" s="19">
        <v>279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400</v>
      </c>
    </row>
    <row r="36" spans="1:3" ht="30" customHeight="1" x14ac:dyDescent="0.2">
      <c r="A36" s="8" t="s">
        <v>136</v>
      </c>
      <c r="B36" s="13" t="s">
        <v>137</v>
      </c>
      <c r="C36" s="19">
        <v>10650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124295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41451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685179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35102</v>
      </c>
    </row>
    <row r="42" spans="1:3" ht="30" customHeight="1" x14ac:dyDescent="0.2">
      <c r="A42" s="8" t="s">
        <v>16</v>
      </c>
      <c r="B42" s="13" t="s">
        <v>17</v>
      </c>
      <c r="C42" s="19">
        <v>1390</v>
      </c>
    </row>
    <row r="43" spans="1:3" ht="30" customHeight="1" x14ac:dyDescent="0.2">
      <c r="A43" s="8" t="s">
        <v>18</v>
      </c>
      <c r="B43" s="13" t="s">
        <v>19</v>
      </c>
      <c r="C43" s="19">
        <v>6028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281</v>
      </c>
    </row>
    <row r="45" spans="1:3" ht="30" customHeight="1" x14ac:dyDescent="0.2">
      <c r="A45" s="8" t="s">
        <v>37</v>
      </c>
      <c r="B45" s="37" t="s">
        <v>30</v>
      </c>
      <c r="C45" s="19">
        <v>61</v>
      </c>
    </row>
    <row r="46" spans="1:3" ht="30" customHeight="1" x14ac:dyDescent="0.2">
      <c r="A46" s="8" t="s">
        <v>38</v>
      </c>
      <c r="B46" s="38" t="s">
        <v>31</v>
      </c>
      <c r="C46" s="19">
        <v>61</v>
      </c>
    </row>
    <row r="47" spans="1:3" ht="30" customHeight="1" x14ac:dyDescent="0.2">
      <c r="A47" s="8" t="s">
        <v>39</v>
      </c>
      <c r="B47" s="37" t="s">
        <v>32</v>
      </c>
      <c r="C47" s="19">
        <v>25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180</v>
      </c>
    </row>
    <row r="51" spans="1:3" ht="30" customHeight="1" x14ac:dyDescent="0.2">
      <c r="A51" s="8" t="s">
        <v>43</v>
      </c>
      <c r="B51" s="37" t="s">
        <v>36</v>
      </c>
      <c r="C51" s="19">
        <v>15</v>
      </c>
    </row>
    <row r="52" spans="1:3" ht="30" customHeight="1" x14ac:dyDescent="0.2">
      <c r="A52" s="8" t="s">
        <v>21</v>
      </c>
      <c r="B52" s="13" t="s">
        <v>118</v>
      </c>
      <c r="C52" s="19">
        <f>17168-950</f>
        <v>16218</v>
      </c>
    </row>
    <row r="53" spans="1:3" ht="30" customHeight="1" x14ac:dyDescent="0.2">
      <c r="A53" s="8" t="s">
        <v>119</v>
      </c>
      <c r="B53" s="37" t="s">
        <v>120</v>
      </c>
      <c r="C53" s="19">
        <v>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3652</v>
      </c>
    </row>
    <row r="55" spans="1:3" ht="30" customHeight="1" x14ac:dyDescent="0.2">
      <c r="A55" s="8" t="s">
        <v>48</v>
      </c>
      <c r="B55" s="37" t="s">
        <v>44</v>
      </c>
      <c r="C55" s="19">
        <f>2947-163</f>
        <v>2784</v>
      </c>
    </row>
    <row r="56" spans="1:3" ht="30" customHeight="1" x14ac:dyDescent="0.2">
      <c r="A56" s="8" t="s">
        <v>49</v>
      </c>
      <c r="B56" s="37" t="s">
        <v>45</v>
      </c>
      <c r="C56" s="19">
        <f>421-24</f>
        <v>397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471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7165</v>
      </c>
    </row>
    <row r="61" spans="1:3" ht="30" customHeight="1" x14ac:dyDescent="0.2">
      <c r="A61" s="8" t="s">
        <v>26</v>
      </c>
      <c r="B61" s="13" t="s">
        <v>27</v>
      </c>
      <c r="C61" s="19">
        <v>368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26398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20088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6310</v>
      </c>
    </row>
    <row r="67" spans="1:3" ht="30" customHeight="1" x14ac:dyDescent="0.2">
      <c r="A67" s="28" t="s">
        <v>101</v>
      </c>
      <c r="B67" s="29" t="s">
        <v>85</v>
      </c>
      <c r="C67" s="30">
        <v>5000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6" sqref="C56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61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4588417</v>
      </c>
    </row>
    <row r="8" spans="1:3" ht="30" customHeight="1" x14ac:dyDescent="0.2">
      <c r="A8" s="6" t="s">
        <v>1</v>
      </c>
      <c r="B8" s="18" t="s">
        <v>88</v>
      </c>
      <c r="C8" s="19">
        <v>602716</v>
      </c>
    </row>
    <row r="9" spans="1:3" ht="30" customHeight="1" x14ac:dyDescent="0.2">
      <c r="A9" s="6" t="s">
        <v>2</v>
      </c>
      <c r="B9" s="18" t="s">
        <v>89</v>
      </c>
      <c r="C9" s="19">
        <v>217334</v>
      </c>
    </row>
    <row r="10" spans="1:3" ht="30" customHeight="1" x14ac:dyDescent="0.2">
      <c r="A10" s="6" t="s">
        <v>3</v>
      </c>
      <c r="B10" s="18" t="s">
        <v>86</v>
      </c>
      <c r="C10" s="19">
        <v>2213666</v>
      </c>
    </row>
    <row r="11" spans="1:3" ht="30" customHeight="1" x14ac:dyDescent="0.2">
      <c r="A11" s="7" t="s">
        <v>54</v>
      </c>
      <c r="B11" s="36" t="s">
        <v>139</v>
      </c>
      <c r="C11" s="19">
        <v>194143</v>
      </c>
    </row>
    <row r="12" spans="1:3" ht="30" customHeight="1" x14ac:dyDescent="0.2">
      <c r="A12" s="7" t="s">
        <v>102</v>
      </c>
      <c r="B12" s="36" t="s">
        <v>105</v>
      </c>
      <c r="C12" s="19">
        <v>176851</v>
      </c>
    </row>
    <row r="13" spans="1:3" ht="30" customHeight="1" x14ac:dyDescent="0.2">
      <c r="A13" s="7" t="s">
        <v>103</v>
      </c>
      <c r="B13" s="36" t="s">
        <v>106</v>
      </c>
      <c r="C13" s="19">
        <v>88852</v>
      </c>
    </row>
    <row r="14" spans="1:3" ht="30" customHeight="1" x14ac:dyDescent="0.2">
      <c r="A14" s="7" t="s">
        <v>104</v>
      </c>
      <c r="B14" s="36" t="s">
        <v>107</v>
      </c>
      <c r="C14" s="19">
        <v>42633</v>
      </c>
    </row>
    <row r="15" spans="1:3" ht="30" customHeight="1" x14ac:dyDescent="0.2">
      <c r="A15" s="6" t="s">
        <v>4</v>
      </c>
      <c r="B15" s="18" t="s">
        <v>94</v>
      </c>
      <c r="C15" s="19">
        <v>168013</v>
      </c>
    </row>
    <row r="16" spans="1:3" ht="30" customHeight="1" x14ac:dyDescent="0.2">
      <c r="A16" s="6" t="s">
        <v>5</v>
      </c>
      <c r="B16" s="18" t="s">
        <v>90</v>
      </c>
      <c r="C16" s="19">
        <v>130852</v>
      </c>
    </row>
    <row r="17" spans="1:3" ht="30" customHeight="1" x14ac:dyDescent="0.2">
      <c r="A17" s="6" t="s">
        <v>6</v>
      </c>
      <c r="B17" s="18" t="s">
        <v>96</v>
      </c>
      <c r="C17" s="19">
        <v>87120</v>
      </c>
    </row>
    <row r="18" spans="1:3" ht="30" customHeight="1" x14ac:dyDescent="0.2">
      <c r="A18" s="6" t="s">
        <v>7</v>
      </c>
      <c r="B18" s="18" t="s">
        <v>95</v>
      </c>
      <c r="C18" s="19">
        <v>31768</v>
      </c>
    </row>
    <row r="19" spans="1:3" ht="30" customHeight="1" x14ac:dyDescent="0.2">
      <c r="A19" s="6" t="s">
        <v>8</v>
      </c>
      <c r="B19" s="18" t="s">
        <v>91</v>
      </c>
      <c r="C19" s="19">
        <v>125642</v>
      </c>
    </row>
    <row r="20" spans="1:3" ht="30" customHeight="1" x14ac:dyDescent="0.2">
      <c r="A20" s="6" t="s">
        <v>9</v>
      </c>
      <c r="B20" s="18" t="s">
        <v>92</v>
      </c>
      <c r="C20" s="19">
        <v>44320</v>
      </c>
    </row>
    <row r="21" spans="1:3" ht="30" customHeight="1" x14ac:dyDescent="0.2">
      <c r="A21" s="6" t="s">
        <v>10</v>
      </c>
      <c r="B21" s="18" t="s">
        <v>97</v>
      </c>
      <c r="C21" s="19">
        <v>3623</v>
      </c>
    </row>
    <row r="22" spans="1:3" ht="30" customHeight="1" x14ac:dyDescent="0.2">
      <c r="A22" s="6" t="s">
        <v>11</v>
      </c>
      <c r="B22" s="18" t="s">
        <v>93</v>
      </c>
      <c r="C22" s="19">
        <v>11487</v>
      </c>
    </row>
    <row r="23" spans="1:3" ht="30" customHeight="1" x14ac:dyDescent="0.2">
      <c r="A23" s="6" t="s">
        <v>12</v>
      </c>
      <c r="B23" s="18" t="s">
        <v>123</v>
      </c>
      <c r="C23" s="19">
        <v>115234</v>
      </c>
    </row>
    <row r="24" spans="1:3" ht="30" customHeight="1" x14ac:dyDescent="0.2">
      <c r="A24" s="6" t="s">
        <v>13</v>
      </c>
      <c r="B24" s="18" t="s">
        <v>108</v>
      </c>
      <c r="C24" s="19">
        <v>59126</v>
      </c>
    </row>
    <row r="25" spans="1:3" ht="30" customHeight="1" x14ac:dyDescent="0.2">
      <c r="A25" s="7" t="s">
        <v>14</v>
      </c>
      <c r="B25" s="18" t="s">
        <v>128</v>
      </c>
      <c r="C25" s="19">
        <v>441388</v>
      </c>
    </row>
    <row r="26" spans="1:3" ht="45" customHeight="1" x14ac:dyDescent="0.2">
      <c r="A26" s="6" t="s">
        <v>98</v>
      </c>
      <c r="B26" s="36" t="s">
        <v>110</v>
      </c>
      <c r="C26" s="19">
        <v>438888</v>
      </c>
    </row>
    <row r="27" spans="1:3" ht="30" customHeight="1" x14ac:dyDescent="0.2">
      <c r="A27" s="7" t="s">
        <v>109</v>
      </c>
      <c r="B27" s="36" t="s">
        <v>112</v>
      </c>
      <c r="C27" s="19">
        <v>2200</v>
      </c>
    </row>
    <row r="28" spans="1:3" ht="45" customHeight="1" x14ac:dyDescent="0.2">
      <c r="A28" s="7" t="s">
        <v>113</v>
      </c>
      <c r="B28" s="36" t="s">
        <v>111</v>
      </c>
      <c r="C28" s="19">
        <v>300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32000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293578</v>
      </c>
    </row>
    <row r="33" spans="1:3" ht="30" customHeight="1" x14ac:dyDescent="0.2">
      <c r="A33" s="8" t="s">
        <v>81</v>
      </c>
      <c r="B33" s="13" t="s">
        <v>124</v>
      </c>
      <c r="C33" s="19">
        <v>5000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1000</v>
      </c>
    </row>
    <row r="36" spans="1:3" ht="30" customHeight="1" x14ac:dyDescent="0.2">
      <c r="A36" s="8" t="s">
        <v>136</v>
      </c>
      <c r="B36" s="13" t="s">
        <v>137</v>
      </c>
      <c r="C36" s="19">
        <v>4550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128538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38366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660872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26807</v>
      </c>
    </row>
    <row r="42" spans="1:3" ht="30" customHeight="1" x14ac:dyDescent="0.2">
      <c r="A42" s="8" t="s">
        <v>16</v>
      </c>
      <c r="B42" s="13" t="s">
        <v>17</v>
      </c>
      <c r="C42" s="19">
        <v>914</v>
      </c>
    </row>
    <row r="43" spans="1:3" ht="30" customHeight="1" x14ac:dyDescent="0.2">
      <c r="A43" s="8" t="s">
        <v>18</v>
      </c>
      <c r="B43" s="13" t="s">
        <v>19</v>
      </c>
      <c r="C43" s="19">
        <v>2933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277</v>
      </c>
    </row>
    <row r="45" spans="1:3" ht="30" customHeight="1" x14ac:dyDescent="0.2">
      <c r="A45" s="8" t="s">
        <v>37</v>
      </c>
      <c r="B45" s="37" t="s">
        <v>30</v>
      </c>
      <c r="C45" s="19">
        <v>33</v>
      </c>
    </row>
    <row r="46" spans="1:3" ht="30" customHeight="1" x14ac:dyDescent="0.2">
      <c r="A46" s="8" t="s">
        <v>38</v>
      </c>
      <c r="B46" s="38" t="s">
        <v>31</v>
      </c>
      <c r="C46" s="19">
        <v>33</v>
      </c>
    </row>
    <row r="47" spans="1:3" ht="30" customHeight="1" x14ac:dyDescent="0.2">
      <c r="A47" s="8" t="s">
        <v>39</v>
      </c>
      <c r="B47" s="37" t="s">
        <v>32</v>
      </c>
      <c r="C47" s="19">
        <v>0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230</v>
      </c>
    </row>
    <row r="51" spans="1:3" ht="30" customHeight="1" x14ac:dyDescent="0.2">
      <c r="A51" s="8" t="s">
        <v>43</v>
      </c>
      <c r="B51" s="37" t="s">
        <v>36</v>
      </c>
      <c r="C51" s="19">
        <v>14</v>
      </c>
    </row>
    <row r="52" spans="1:3" ht="30" customHeight="1" x14ac:dyDescent="0.2">
      <c r="A52" s="8" t="s">
        <v>21</v>
      </c>
      <c r="B52" s="13" t="s">
        <v>118</v>
      </c>
      <c r="C52" s="19">
        <f>17903-982</f>
        <v>16921</v>
      </c>
    </row>
    <row r="53" spans="1:3" ht="30" customHeight="1" x14ac:dyDescent="0.2">
      <c r="A53" s="8" t="s">
        <v>119</v>
      </c>
      <c r="B53" s="37" t="s">
        <v>120</v>
      </c>
      <c r="C53" s="19">
        <v>144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3807</v>
      </c>
    </row>
    <row r="55" spans="1:3" ht="30" customHeight="1" x14ac:dyDescent="0.2">
      <c r="A55" s="8" t="s">
        <v>48</v>
      </c>
      <c r="B55" s="37" t="s">
        <v>44</v>
      </c>
      <c r="C55" s="19">
        <f>3073-169</f>
        <v>2904</v>
      </c>
    </row>
    <row r="56" spans="1:3" ht="30" customHeight="1" x14ac:dyDescent="0.2">
      <c r="A56" s="8" t="s">
        <v>49</v>
      </c>
      <c r="B56" s="37" t="s">
        <v>45</v>
      </c>
      <c r="C56" s="19">
        <f>439-25</f>
        <v>414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489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1562</v>
      </c>
    </row>
    <row r="61" spans="1:3" ht="30" customHeight="1" x14ac:dyDescent="0.2">
      <c r="A61" s="8" t="s">
        <v>26</v>
      </c>
      <c r="B61" s="13" t="s">
        <v>27</v>
      </c>
      <c r="C61" s="19">
        <v>393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6045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5045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1000</v>
      </c>
    </row>
    <row r="67" spans="1:3" ht="30" customHeight="1" x14ac:dyDescent="0.2">
      <c r="A67" s="28" t="s">
        <v>101</v>
      </c>
      <c r="B67" s="29" t="s">
        <v>85</v>
      </c>
      <c r="C67" s="30">
        <v>1000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92D050"/>
  </sheetPr>
  <dimension ref="A1:C67"/>
  <sheetViews>
    <sheetView showGridLines="0" view="pageBreakPreview" zoomScale="60" zoomScaleNormal="7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62</v>
      </c>
      <c r="B2" s="23"/>
      <c r="C2" s="44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2091482</v>
      </c>
    </row>
    <row r="8" spans="1:3" ht="30" customHeight="1" x14ac:dyDescent="0.2">
      <c r="A8" s="6" t="s">
        <v>1</v>
      </c>
      <c r="B8" s="18" t="s">
        <v>88</v>
      </c>
      <c r="C8" s="19">
        <v>298298</v>
      </c>
    </row>
    <row r="9" spans="1:3" ht="30" customHeight="1" x14ac:dyDescent="0.2">
      <c r="A9" s="6" t="s">
        <v>2</v>
      </c>
      <c r="B9" s="18" t="s">
        <v>89</v>
      </c>
      <c r="C9" s="19">
        <v>108107</v>
      </c>
    </row>
    <row r="10" spans="1:3" ht="30" customHeight="1" x14ac:dyDescent="0.2">
      <c r="A10" s="6" t="s">
        <v>3</v>
      </c>
      <c r="B10" s="18" t="s">
        <v>86</v>
      </c>
      <c r="C10" s="19">
        <v>838566</v>
      </c>
    </row>
    <row r="11" spans="1:3" ht="30" customHeight="1" x14ac:dyDescent="0.2">
      <c r="A11" s="7" t="s">
        <v>54</v>
      </c>
      <c r="B11" s="36" t="s">
        <v>139</v>
      </c>
      <c r="C11" s="19">
        <v>58134</v>
      </c>
    </row>
    <row r="12" spans="1:3" ht="30" customHeight="1" x14ac:dyDescent="0.2">
      <c r="A12" s="7" t="s">
        <v>102</v>
      </c>
      <c r="B12" s="36" t="s">
        <v>105</v>
      </c>
      <c r="C12" s="19">
        <v>52634</v>
      </c>
    </row>
    <row r="13" spans="1:3" ht="30" customHeight="1" x14ac:dyDescent="0.2">
      <c r="A13" s="7" t="s">
        <v>103</v>
      </c>
      <c r="B13" s="36" t="s">
        <v>106</v>
      </c>
      <c r="C13" s="19">
        <v>25727</v>
      </c>
    </row>
    <row r="14" spans="1:3" ht="30" customHeight="1" x14ac:dyDescent="0.2">
      <c r="A14" s="7" t="s">
        <v>104</v>
      </c>
      <c r="B14" s="36" t="s">
        <v>107</v>
      </c>
      <c r="C14" s="19">
        <v>9500</v>
      </c>
    </row>
    <row r="15" spans="1:3" ht="30" customHeight="1" x14ac:dyDescent="0.2">
      <c r="A15" s="6" t="s">
        <v>4</v>
      </c>
      <c r="B15" s="18" t="s">
        <v>94</v>
      </c>
      <c r="C15" s="19">
        <v>74756</v>
      </c>
    </row>
    <row r="16" spans="1:3" ht="30" customHeight="1" x14ac:dyDescent="0.2">
      <c r="A16" s="6" t="s">
        <v>5</v>
      </c>
      <c r="B16" s="18" t="s">
        <v>90</v>
      </c>
      <c r="C16" s="19">
        <v>67922</v>
      </c>
    </row>
    <row r="17" spans="1:3" ht="30" customHeight="1" x14ac:dyDescent="0.2">
      <c r="A17" s="6" t="s">
        <v>6</v>
      </c>
      <c r="B17" s="18" t="s">
        <v>96</v>
      </c>
      <c r="C17" s="19">
        <v>32171</v>
      </c>
    </row>
    <row r="18" spans="1:3" ht="30" customHeight="1" x14ac:dyDescent="0.2">
      <c r="A18" s="6" t="s">
        <v>7</v>
      </c>
      <c r="B18" s="18" t="s">
        <v>95</v>
      </c>
      <c r="C18" s="19">
        <v>16968</v>
      </c>
    </row>
    <row r="19" spans="1:3" ht="30" customHeight="1" x14ac:dyDescent="0.2">
      <c r="A19" s="6" t="s">
        <v>8</v>
      </c>
      <c r="B19" s="18" t="s">
        <v>91</v>
      </c>
      <c r="C19" s="19">
        <v>38248</v>
      </c>
    </row>
    <row r="20" spans="1:3" ht="30" customHeight="1" x14ac:dyDescent="0.2">
      <c r="A20" s="6" t="s">
        <v>9</v>
      </c>
      <c r="B20" s="18" t="s">
        <v>92</v>
      </c>
      <c r="C20" s="19">
        <v>14500</v>
      </c>
    </row>
    <row r="21" spans="1:3" ht="30" customHeight="1" x14ac:dyDescent="0.2">
      <c r="A21" s="6" t="s">
        <v>10</v>
      </c>
      <c r="B21" s="18" t="s">
        <v>97</v>
      </c>
      <c r="C21" s="19">
        <v>1880</v>
      </c>
    </row>
    <row r="22" spans="1:3" ht="30" customHeight="1" x14ac:dyDescent="0.2">
      <c r="A22" s="6" t="s">
        <v>11</v>
      </c>
      <c r="B22" s="18" t="s">
        <v>93</v>
      </c>
      <c r="C22" s="19">
        <v>5735</v>
      </c>
    </row>
    <row r="23" spans="1:3" ht="30" customHeight="1" x14ac:dyDescent="0.2">
      <c r="A23" s="6" t="s">
        <v>12</v>
      </c>
      <c r="B23" s="18" t="s">
        <v>123</v>
      </c>
      <c r="C23" s="19">
        <v>48932</v>
      </c>
    </row>
    <row r="24" spans="1:3" ht="30" customHeight="1" x14ac:dyDescent="0.2">
      <c r="A24" s="6" t="s">
        <v>13</v>
      </c>
      <c r="B24" s="18" t="s">
        <v>108</v>
      </c>
      <c r="C24" s="19">
        <v>43454</v>
      </c>
    </row>
    <row r="25" spans="1:3" ht="30" customHeight="1" x14ac:dyDescent="0.2">
      <c r="A25" s="7" t="s">
        <v>14</v>
      </c>
      <c r="B25" s="18" t="s">
        <v>128</v>
      </c>
      <c r="C25" s="19">
        <v>206087</v>
      </c>
    </row>
    <row r="26" spans="1:3" ht="45" customHeight="1" x14ac:dyDescent="0.2">
      <c r="A26" s="6" t="s">
        <v>98</v>
      </c>
      <c r="B26" s="36" t="s">
        <v>110</v>
      </c>
      <c r="C26" s="19">
        <v>205537</v>
      </c>
    </row>
    <row r="27" spans="1:3" ht="30" customHeight="1" x14ac:dyDescent="0.2">
      <c r="A27" s="7" t="s">
        <v>109</v>
      </c>
      <c r="B27" s="36" t="s">
        <v>112</v>
      </c>
      <c r="C27" s="19">
        <v>350</v>
      </c>
    </row>
    <row r="28" spans="1:3" ht="45" customHeight="1" x14ac:dyDescent="0.2">
      <c r="A28" s="7" t="s">
        <v>113</v>
      </c>
      <c r="B28" s="36" t="s">
        <v>111</v>
      </c>
      <c r="C28" s="19">
        <v>200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17713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262470</v>
      </c>
    </row>
    <row r="33" spans="1:3" ht="30" customHeight="1" x14ac:dyDescent="0.2">
      <c r="A33" s="8" t="s">
        <v>81</v>
      </c>
      <c r="B33" s="13" t="s">
        <v>124</v>
      </c>
      <c r="C33" s="19">
        <v>500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1000</v>
      </c>
    </row>
    <row r="36" spans="1:3" ht="30" customHeight="1" x14ac:dyDescent="0.2">
      <c r="A36" s="8" t="s">
        <v>136</v>
      </c>
      <c r="B36" s="13" t="s">
        <v>137</v>
      </c>
      <c r="C36" s="19">
        <v>14175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74179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16696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268221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16463</v>
      </c>
    </row>
    <row r="42" spans="1:3" ht="30" customHeight="1" x14ac:dyDescent="0.2">
      <c r="A42" s="8" t="s">
        <v>16</v>
      </c>
      <c r="B42" s="13" t="s">
        <v>17</v>
      </c>
      <c r="C42" s="19">
        <v>848</v>
      </c>
    </row>
    <row r="43" spans="1:3" ht="30" customHeight="1" x14ac:dyDescent="0.2">
      <c r="A43" s="8" t="s">
        <v>18</v>
      </c>
      <c r="B43" s="13" t="s">
        <v>19</v>
      </c>
      <c r="C43" s="19">
        <v>2254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82</v>
      </c>
    </row>
    <row r="45" spans="1:3" ht="30" customHeight="1" x14ac:dyDescent="0.2">
      <c r="A45" s="8" t="s">
        <v>37</v>
      </c>
      <c r="B45" s="37" t="s">
        <v>30</v>
      </c>
      <c r="C45" s="19">
        <v>15</v>
      </c>
    </row>
    <row r="46" spans="1:3" ht="30" customHeight="1" x14ac:dyDescent="0.2">
      <c r="A46" s="8" t="s">
        <v>38</v>
      </c>
      <c r="B46" s="38" t="s">
        <v>31</v>
      </c>
      <c r="C46" s="19">
        <v>15</v>
      </c>
    </row>
    <row r="47" spans="1:3" ht="30" customHeight="1" x14ac:dyDescent="0.2">
      <c r="A47" s="8" t="s">
        <v>39</v>
      </c>
      <c r="B47" s="37" t="s">
        <v>32</v>
      </c>
      <c r="C47" s="19">
        <v>0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42</v>
      </c>
    </row>
    <row r="51" spans="1:3" ht="30" customHeight="1" x14ac:dyDescent="0.2">
      <c r="A51" s="8" t="s">
        <v>43</v>
      </c>
      <c r="B51" s="37" t="s">
        <v>36</v>
      </c>
      <c r="C51" s="19">
        <v>25</v>
      </c>
    </row>
    <row r="52" spans="1:3" ht="30" customHeight="1" x14ac:dyDescent="0.2">
      <c r="A52" s="8" t="s">
        <v>21</v>
      </c>
      <c r="B52" s="13" t="s">
        <v>118</v>
      </c>
      <c r="C52" s="19">
        <f>10474-676</f>
        <v>9798</v>
      </c>
    </row>
    <row r="53" spans="1:3" ht="30" customHeight="1" x14ac:dyDescent="0.2">
      <c r="A53" s="8" t="s">
        <v>119</v>
      </c>
      <c r="B53" s="37" t="s">
        <v>120</v>
      </c>
      <c r="C53" s="19">
        <v>43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2207</v>
      </c>
    </row>
    <row r="55" spans="1:3" ht="30" customHeight="1" x14ac:dyDescent="0.2">
      <c r="A55" s="8" t="s">
        <v>48</v>
      </c>
      <c r="B55" s="37" t="s">
        <v>44</v>
      </c>
      <c r="C55" s="19">
        <f>1796-116</f>
        <v>1680</v>
      </c>
    </row>
    <row r="56" spans="1:3" ht="30" customHeight="1" x14ac:dyDescent="0.2">
      <c r="A56" s="8" t="s">
        <v>49</v>
      </c>
      <c r="B56" s="37" t="s">
        <v>45</v>
      </c>
      <c r="C56" s="19">
        <f>257-17</f>
        <v>240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287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953</v>
      </c>
    </row>
    <row r="61" spans="1:3" ht="30" customHeight="1" x14ac:dyDescent="0.2">
      <c r="A61" s="8" t="s">
        <v>26</v>
      </c>
      <c r="B61" s="13" t="s">
        <v>27</v>
      </c>
      <c r="C61" s="19">
        <v>321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3290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1915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1375</v>
      </c>
    </row>
    <row r="67" spans="1:3" ht="30" customHeight="1" x14ac:dyDescent="0.2">
      <c r="A67" s="28" t="s">
        <v>101</v>
      </c>
      <c r="B67" s="29" t="s">
        <v>85</v>
      </c>
      <c r="C67" s="30">
        <v>750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2D050"/>
  </sheetPr>
  <dimension ref="A1:C67"/>
  <sheetViews>
    <sheetView showGridLines="0" view="pageBreakPreview" zoomScale="60" zoomScaleNormal="50" workbookViewId="0">
      <pane xSplit="2" ySplit="7" topLeftCell="C8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63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5612591</v>
      </c>
    </row>
    <row r="8" spans="1:3" ht="30" customHeight="1" x14ac:dyDescent="0.2">
      <c r="A8" s="6" t="s">
        <v>1</v>
      </c>
      <c r="B8" s="18" t="s">
        <v>88</v>
      </c>
      <c r="C8" s="19">
        <v>741565</v>
      </c>
    </row>
    <row r="9" spans="1:3" ht="30" customHeight="1" x14ac:dyDescent="0.2">
      <c r="A9" s="6" t="s">
        <v>2</v>
      </c>
      <c r="B9" s="18" t="s">
        <v>89</v>
      </c>
      <c r="C9" s="19">
        <v>276867</v>
      </c>
    </row>
    <row r="10" spans="1:3" ht="30" customHeight="1" x14ac:dyDescent="0.2">
      <c r="A10" s="6" t="s">
        <v>3</v>
      </c>
      <c r="B10" s="18" t="s">
        <v>86</v>
      </c>
      <c r="C10" s="19">
        <v>2725069</v>
      </c>
    </row>
    <row r="11" spans="1:3" ht="30" customHeight="1" x14ac:dyDescent="0.2">
      <c r="A11" s="7" t="s">
        <v>54</v>
      </c>
      <c r="B11" s="36" t="s">
        <v>139</v>
      </c>
      <c r="C11" s="19">
        <v>275550</v>
      </c>
    </row>
    <row r="12" spans="1:3" ht="30" customHeight="1" x14ac:dyDescent="0.2">
      <c r="A12" s="7" t="s">
        <v>102</v>
      </c>
      <c r="B12" s="36" t="s">
        <v>105</v>
      </c>
      <c r="C12" s="19">
        <v>247208</v>
      </c>
    </row>
    <row r="13" spans="1:3" ht="30" customHeight="1" x14ac:dyDescent="0.2">
      <c r="A13" s="7" t="s">
        <v>103</v>
      </c>
      <c r="B13" s="36" t="s">
        <v>106</v>
      </c>
      <c r="C13" s="19">
        <v>82411</v>
      </c>
    </row>
    <row r="14" spans="1:3" ht="30" customHeight="1" x14ac:dyDescent="0.2">
      <c r="A14" s="7" t="s">
        <v>104</v>
      </c>
      <c r="B14" s="36" t="s">
        <v>107</v>
      </c>
      <c r="C14" s="19">
        <v>32181</v>
      </c>
    </row>
    <row r="15" spans="1:3" ht="30" customHeight="1" x14ac:dyDescent="0.2">
      <c r="A15" s="6" t="s">
        <v>4</v>
      </c>
      <c r="B15" s="18" t="s">
        <v>94</v>
      </c>
      <c r="C15" s="19">
        <v>125286</v>
      </c>
    </row>
    <row r="16" spans="1:3" ht="30" customHeight="1" x14ac:dyDescent="0.2">
      <c r="A16" s="6" t="s">
        <v>5</v>
      </c>
      <c r="B16" s="18" t="s">
        <v>90</v>
      </c>
      <c r="C16" s="19">
        <v>128215</v>
      </c>
    </row>
    <row r="17" spans="1:3" ht="30" customHeight="1" x14ac:dyDescent="0.2">
      <c r="A17" s="6" t="s">
        <v>6</v>
      </c>
      <c r="B17" s="18" t="s">
        <v>96</v>
      </c>
      <c r="C17" s="19">
        <v>74824</v>
      </c>
    </row>
    <row r="18" spans="1:3" ht="30" customHeight="1" x14ac:dyDescent="0.2">
      <c r="A18" s="6" t="s">
        <v>7</v>
      </c>
      <c r="B18" s="18" t="s">
        <v>95</v>
      </c>
      <c r="C18" s="19">
        <v>35169</v>
      </c>
    </row>
    <row r="19" spans="1:3" ht="30" customHeight="1" x14ac:dyDescent="0.2">
      <c r="A19" s="6" t="s">
        <v>8</v>
      </c>
      <c r="B19" s="18" t="s">
        <v>91</v>
      </c>
      <c r="C19" s="19">
        <v>120685</v>
      </c>
    </row>
    <row r="20" spans="1:3" ht="30" customHeight="1" x14ac:dyDescent="0.2">
      <c r="A20" s="6" t="s">
        <v>9</v>
      </c>
      <c r="B20" s="18" t="s">
        <v>92</v>
      </c>
      <c r="C20" s="19">
        <v>45000</v>
      </c>
    </row>
    <row r="21" spans="1:3" ht="30" customHeight="1" x14ac:dyDescent="0.2">
      <c r="A21" s="6" t="s">
        <v>10</v>
      </c>
      <c r="B21" s="18" t="s">
        <v>97</v>
      </c>
      <c r="C21" s="19">
        <v>2506</v>
      </c>
    </row>
    <row r="22" spans="1:3" ht="30" customHeight="1" x14ac:dyDescent="0.2">
      <c r="A22" s="6" t="s">
        <v>11</v>
      </c>
      <c r="B22" s="18" t="s">
        <v>93</v>
      </c>
      <c r="C22" s="19">
        <v>12323</v>
      </c>
    </row>
    <row r="23" spans="1:3" ht="30" customHeight="1" x14ac:dyDescent="0.2">
      <c r="A23" s="6" t="s">
        <v>12</v>
      </c>
      <c r="B23" s="18" t="s">
        <v>123</v>
      </c>
      <c r="C23" s="19">
        <v>133889</v>
      </c>
    </row>
    <row r="24" spans="1:3" ht="30" customHeight="1" x14ac:dyDescent="0.2">
      <c r="A24" s="6" t="s">
        <v>13</v>
      </c>
      <c r="B24" s="18" t="s">
        <v>108</v>
      </c>
      <c r="C24" s="19">
        <v>74280</v>
      </c>
    </row>
    <row r="25" spans="1:3" ht="30" customHeight="1" x14ac:dyDescent="0.2">
      <c r="A25" s="7" t="s">
        <v>14</v>
      </c>
      <c r="B25" s="18" t="s">
        <v>128</v>
      </c>
      <c r="C25" s="19">
        <v>593270</v>
      </c>
    </row>
    <row r="26" spans="1:3" ht="45" customHeight="1" x14ac:dyDescent="0.2">
      <c r="A26" s="6" t="s">
        <v>98</v>
      </c>
      <c r="B26" s="36" t="s">
        <v>110</v>
      </c>
      <c r="C26" s="19">
        <v>591291</v>
      </c>
    </row>
    <row r="27" spans="1:3" ht="30" customHeight="1" x14ac:dyDescent="0.2">
      <c r="A27" s="7" t="s">
        <v>109</v>
      </c>
      <c r="B27" s="36" t="s">
        <v>112</v>
      </c>
      <c r="C27" s="19">
        <v>889</v>
      </c>
    </row>
    <row r="28" spans="1:3" ht="45" customHeight="1" x14ac:dyDescent="0.2">
      <c r="A28" s="7" t="s">
        <v>113</v>
      </c>
      <c r="B28" s="36" t="s">
        <v>111</v>
      </c>
      <c r="C28" s="19">
        <v>1090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66535</v>
      </c>
    </row>
    <row r="31" spans="1:3" ht="30" customHeight="1" x14ac:dyDescent="0.2">
      <c r="A31" s="7" t="s">
        <v>115</v>
      </c>
      <c r="B31" s="36" t="s">
        <v>125</v>
      </c>
      <c r="C31" s="19">
        <v>21335</v>
      </c>
    </row>
    <row r="32" spans="1:3" ht="30" customHeight="1" x14ac:dyDescent="0.2">
      <c r="A32" s="8" t="s">
        <v>80</v>
      </c>
      <c r="B32" s="11" t="s">
        <v>83</v>
      </c>
      <c r="C32" s="19">
        <v>385343</v>
      </c>
    </row>
    <row r="33" spans="1:3" ht="30" customHeight="1" x14ac:dyDescent="0.2">
      <c r="A33" s="8" t="s">
        <v>81</v>
      </c>
      <c r="B33" s="13" t="s">
        <v>124</v>
      </c>
      <c r="C33" s="19">
        <v>9000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5500</v>
      </c>
    </row>
    <row r="36" spans="1:3" ht="30" customHeight="1" x14ac:dyDescent="0.2">
      <c r="A36" s="8" t="s">
        <v>136</v>
      </c>
      <c r="B36" s="13" t="s">
        <v>137</v>
      </c>
      <c r="C36" s="19">
        <v>57265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139711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54157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893994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34541</v>
      </c>
    </row>
    <row r="42" spans="1:3" ht="30" customHeight="1" x14ac:dyDescent="0.2">
      <c r="A42" s="8" t="s">
        <v>16</v>
      </c>
      <c r="B42" s="13" t="s">
        <v>17</v>
      </c>
      <c r="C42" s="19">
        <v>1308</v>
      </c>
    </row>
    <row r="43" spans="1:3" ht="30" customHeight="1" x14ac:dyDescent="0.2">
      <c r="A43" s="8" t="s">
        <v>18</v>
      </c>
      <c r="B43" s="13" t="s">
        <v>19</v>
      </c>
      <c r="C43" s="19">
        <v>5911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279</v>
      </c>
    </row>
    <row r="45" spans="1:3" ht="30" customHeight="1" x14ac:dyDescent="0.2">
      <c r="A45" s="8" t="s">
        <v>37</v>
      </c>
      <c r="B45" s="37" t="s">
        <v>30</v>
      </c>
      <c r="C45" s="19">
        <v>11</v>
      </c>
    </row>
    <row r="46" spans="1:3" ht="30" customHeight="1" x14ac:dyDescent="0.2">
      <c r="A46" s="8" t="s">
        <v>38</v>
      </c>
      <c r="B46" s="38" t="s">
        <v>31</v>
      </c>
      <c r="C46" s="19">
        <v>11</v>
      </c>
    </row>
    <row r="47" spans="1:3" ht="30" customHeight="1" x14ac:dyDescent="0.2">
      <c r="A47" s="8" t="s">
        <v>39</v>
      </c>
      <c r="B47" s="37" t="s">
        <v>32</v>
      </c>
      <c r="C47" s="19">
        <v>10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254</v>
      </c>
    </row>
    <row r="51" spans="1:3" ht="30" customHeight="1" x14ac:dyDescent="0.2">
      <c r="A51" s="8" t="s">
        <v>43</v>
      </c>
      <c r="B51" s="37" t="s">
        <v>36</v>
      </c>
      <c r="C51" s="19">
        <v>4</v>
      </c>
    </row>
    <row r="52" spans="1:3" ht="30" customHeight="1" x14ac:dyDescent="0.2">
      <c r="A52" s="8" t="s">
        <v>21</v>
      </c>
      <c r="B52" s="13" t="s">
        <v>118</v>
      </c>
      <c r="C52" s="19">
        <f>20775-1075</f>
        <v>19700</v>
      </c>
    </row>
    <row r="53" spans="1:3" ht="30" customHeight="1" x14ac:dyDescent="0.2">
      <c r="A53" s="8" t="s">
        <v>119</v>
      </c>
      <c r="B53" s="37" t="s">
        <v>120</v>
      </c>
      <c r="C53" s="19">
        <v>90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4433</v>
      </c>
    </row>
    <row r="55" spans="1:3" ht="30" customHeight="1" x14ac:dyDescent="0.2">
      <c r="A55" s="8" t="s">
        <v>48</v>
      </c>
      <c r="B55" s="37" t="s">
        <v>44</v>
      </c>
      <c r="C55" s="19">
        <f>3567-185</f>
        <v>3382</v>
      </c>
    </row>
    <row r="56" spans="1:3" ht="30" customHeight="1" x14ac:dyDescent="0.2">
      <c r="A56" s="8" t="s">
        <v>49</v>
      </c>
      <c r="B56" s="37" t="s">
        <v>45</v>
      </c>
      <c r="C56" s="19">
        <f>509-27</f>
        <v>482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569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2620</v>
      </c>
    </row>
    <row r="61" spans="1:3" ht="30" customHeight="1" x14ac:dyDescent="0.2">
      <c r="A61" s="8" t="s">
        <v>26</v>
      </c>
      <c r="B61" s="13" t="s">
        <v>27</v>
      </c>
      <c r="C61" s="19">
        <v>290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32125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30125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2000</v>
      </c>
    </row>
    <row r="67" spans="1:3" ht="30" customHeight="1" x14ac:dyDescent="0.2">
      <c r="A67" s="28" t="s">
        <v>101</v>
      </c>
      <c r="B67" s="29" t="s">
        <v>85</v>
      </c>
      <c r="C67" s="30">
        <v>5000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2D050"/>
  </sheetPr>
  <dimension ref="A1:C67"/>
  <sheetViews>
    <sheetView showGridLines="0" view="pageBreakPreview" zoomScale="60" zoomScaleNormal="70" workbookViewId="0">
      <pane xSplit="1" ySplit="7" topLeftCell="B26" activePane="bottomRight" state="frozen"/>
      <selection activeCell="C6" sqref="C6"/>
      <selection pane="topRight" activeCell="C6" sqref="C6"/>
      <selection pane="bottomLeft" activeCell="C6" sqref="C6"/>
      <selection pane="bottomRight" activeCell="C57" sqref="C57"/>
    </sheetView>
  </sheetViews>
  <sheetFormatPr defaultRowHeight="12.75" x14ac:dyDescent="0.2"/>
  <cols>
    <col min="1" max="1" width="12.7109375" style="2" customWidth="1"/>
    <col min="2" max="2" width="150.7109375" style="2" customWidth="1"/>
    <col min="3" max="3" width="25.7109375" style="2" customWidth="1"/>
    <col min="4" max="16384" width="9.140625" style="2"/>
  </cols>
  <sheetData>
    <row r="1" spans="1:3" s="15" customFormat="1" ht="54.95" customHeight="1" x14ac:dyDescent="0.2">
      <c r="A1" s="35" t="str">
        <f>NFZ!A1</f>
        <v>ROCZNY PLAN FINANSOWY NARODOWEGO FUNDUSZU ZDROWIA NA ROK 2019</v>
      </c>
      <c r="B1" s="35"/>
      <c r="C1" s="35"/>
    </row>
    <row r="2" spans="1:3" s="16" customFormat="1" ht="33" customHeight="1" x14ac:dyDescent="0.2">
      <c r="A2" s="23" t="s">
        <v>64</v>
      </c>
      <c r="B2" s="23"/>
      <c r="C2" s="25"/>
    </row>
    <row r="3" spans="1:3" ht="33" customHeight="1" x14ac:dyDescent="0.2">
      <c r="A3" s="1"/>
      <c r="B3" s="17"/>
      <c r="C3" s="22" t="s">
        <v>140</v>
      </c>
    </row>
    <row r="4" spans="1:3" s="5" customFormat="1" ht="45" customHeight="1" x14ac:dyDescent="0.2">
      <c r="A4" s="106" t="s">
        <v>87</v>
      </c>
      <c r="B4" s="103" t="s">
        <v>52</v>
      </c>
      <c r="C4" s="104" t="s">
        <v>201</v>
      </c>
    </row>
    <row r="5" spans="1:3" s="5" customFormat="1" ht="45" customHeight="1" x14ac:dyDescent="0.2">
      <c r="A5" s="103"/>
      <c r="B5" s="103"/>
      <c r="C5" s="105"/>
    </row>
    <row r="6" spans="1:3" s="43" customFormat="1" ht="24.95" customHeight="1" x14ac:dyDescent="0.2">
      <c r="A6" s="41">
        <v>1</v>
      </c>
      <c r="B6" s="42">
        <v>2</v>
      </c>
      <c r="C6" s="41">
        <v>3</v>
      </c>
    </row>
    <row r="7" spans="1:3" s="3" customFormat="1" ht="30" customHeight="1" x14ac:dyDescent="0.2">
      <c r="A7" s="31" t="s">
        <v>0</v>
      </c>
      <c r="B7" s="32" t="s">
        <v>138</v>
      </c>
      <c r="C7" s="26">
        <f>C8+C9+C10+C15+C16+C17+C18+C19+C20+C21+C22+C23+C24+C25+C29+C30+C32+C33+C34+C35+C36</f>
        <v>7210821</v>
      </c>
    </row>
    <row r="8" spans="1:3" ht="30" customHeight="1" x14ac:dyDescent="0.2">
      <c r="A8" s="6" t="s">
        <v>1</v>
      </c>
      <c r="B8" s="18" t="s">
        <v>88</v>
      </c>
      <c r="C8" s="19">
        <v>998060</v>
      </c>
    </row>
    <row r="9" spans="1:3" ht="30" customHeight="1" x14ac:dyDescent="0.2">
      <c r="A9" s="6" t="s">
        <v>2</v>
      </c>
      <c r="B9" s="18" t="s">
        <v>89</v>
      </c>
      <c r="C9" s="19">
        <v>398426</v>
      </c>
    </row>
    <row r="10" spans="1:3" ht="30" customHeight="1" x14ac:dyDescent="0.2">
      <c r="A10" s="6" t="s">
        <v>3</v>
      </c>
      <c r="B10" s="18" t="s">
        <v>86</v>
      </c>
      <c r="C10" s="19">
        <v>3349014</v>
      </c>
    </row>
    <row r="11" spans="1:3" ht="30" customHeight="1" x14ac:dyDescent="0.2">
      <c r="A11" s="7" t="s">
        <v>54</v>
      </c>
      <c r="B11" s="36" t="s">
        <v>139</v>
      </c>
      <c r="C11" s="19">
        <v>327605</v>
      </c>
    </row>
    <row r="12" spans="1:3" ht="30" customHeight="1" x14ac:dyDescent="0.2">
      <c r="A12" s="7" t="s">
        <v>102</v>
      </c>
      <c r="B12" s="36" t="s">
        <v>105</v>
      </c>
      <c r="C12" s="19">
        <v>296097</v>
      </c>
    </row>
    <row r="13" spans="1:3" ht="30" customHeight="1" x14ac:dyDescent="0.2">
      <c r="A13" s="7" t="s">
        <v>103</v>
      </c>
      <c r="B13" s="36" t="s">
        <v>106</v>
      </c>
      <c r="C13" s="19">
        <v>90933</v>
      </c>
    </row>
    <row r="14" spans="1:3" ht="30" customHeight="1" x14ac:dyDescent="0.2">
      <c r="A14" s="7" t="s">
        <v>104</v>
      </c>
      <c r="B14" s="36" t="s">
        <v>107</v>
      </c>
      <c r="C14" s="19">
        <v>46148</v>
      </c>
    </row>
    <row r="15" spans="1:3" ht="30" customHeight="1" x14ac:dyDescent="0.2">
      <c r="A15" s="6" t="s">
        <v>4</v>
      </c>
      <c r="B15" s="18" t="s">
        <v>94</v>
      </c>
      <c r="C15" s="19">
        <v>207019</v>
      </c>
    </row>
    <row r="16" spans="1:3" ht="30" customHeight="1" x14ac:dyDescent="0.2">
      <c r="A16" s="6" t="s">
        <v>5</v>
      </c>
      <c r="B16" s="18" t="s">
        <v>90</v>
      </c>
      <c r="C16" s="19">
        <v>230173</v>
      </c>
    </row>
    <row r="17" spans="1:3" ht="30" customHeight="1" x14ac:dyDescent="0.2">
      <c r="A17" s="6" t="s">
        <v>6</v>
      </c>
      <c r="B17" s="18" t="s">
        <v>96</v>
      </c>
      <c r="C17" s="19">
        <v>190458</v>
      </c>
    </row>
    <row r="18" spans="1:3" ht="30" customHeight="1" x14ac:dyDescent="0.2">
      <c r="A18" s="6" t="s">
        <v>7</v>
      </c>
      <c r="B18" s="18" t="s">
        <v>95</v>
      </c>
      <c r="C18" s="19">
        <v>72487</v>
      </c>
    </row>
    <row r="19" spans="1:3" ht="30" customHeight="1" x14ac:dyDescent="0.2">
      <c r="A19" s="6" t="s">
        <v>8</v>
      </c>
      <c r="B19" s="18" t="s">
        <v>91</v>
      </c>
      <c r="C19" s="19">
        <v>205590</v>
      </c>
    </row>
    <row r="20" spans="1:3" ht="30" customHeight="1" x14ac:dyDescent="0.2">
      <c r="A20" s="6" t="s">
        <v>9</v>
      </c>
      <c r="B20" s="18" t="s">
        <v>92</v>
      </c>
      <c r="C20" s="19">
        <v>56932</v>
      </c>
    </row>
    <row r="21" spans="1:3" ht="30" customHeight="1" x14ac:dyDescent="0.2">
      <c r="A21" s="6" t="s">
        <v>10</v>
      </c>
      <c r="B21" s="18" t="s">
        <v>97</v>
      </c>
      <c r="C21" s="19">
        <v>1892</v>
      </c>
    </row>
    <row r="22" spans="1:3" ht="30" customHeight="1" x14ac:dyDescent="0.2">
      <c r="A22" s="6" t="s">
        <v>11</v>
      </c>
      <c r="B22" s="18" t="s">
        <v>93</v>
      </c>
      <c r="C22" s="19">
        <v>13471</v>
      </c>
    </row>
    <row r="23" spans="1:3" ht="30" customHeight="1" x14ac:dyDescent="0.2">
      <c r="A23" s="6" t="s">
        <v>12</v>
      </c>
      <c r="B23" s="18" t="s">
        <v>123</v>
      </c>
      <c r="C23" s="19">
        <v>222270</v>
      </c>
    </row>
    <row r="24" spans="1:3" ht="30" customHeight="1" x14ac:dyDescent="0.2">
      <c r="A24" s="6" t="s">
        <v>13</v>
      </c>
      <c r="B24" s="18" t="s">
        <v>108</v>
      </c>
      <c r="C24" s="19">
        <v>92000</v>
      </c>
    </row>
    <row r="25" spans="1:3" ht="30" customHeight="1" x14ac:dyDescent="0.2">
      <c r="A25" s="7" t="s">
        <v>14</v>
      </c>
      <c r="B25" s="18" t="s">
        <v>128</v>
      </c>
      <c r="C25" s="19">
        <v>709050</v>
      </c>
    </row>
    <row r="26" spans="1:3" ht="45" customHeight="1" x14ac:dyDescent="0.2">
      <c r="A26" s="6" t="s">
        <v>98</v>
      </c>
      <c r="B26" s="36" t="s">
        <v>110</v>
      </c>
      <c r="C26" s="19">
        <v>705050</v>
      </c>
    </row>
    <row r="27" spans="1:3" ht="30" customHeight="1" x14ac:dyDescent="0.2">
      <c r="A27" s="7" t="s">
        <v>109</v>
      </c>
      <c r="B27" s="36" t="s">
        <v>112</v>
      </c>
      <c r="C27" s="19">
        <v>3000</v>
      </c>
    </row>
    <row r="28" spans="1:3" ht="45" customHeight="1" x14ac:dyDescent="0.2">
      <c r="A28" s="7" t="s">
        <v>113</v>
      </c>
      <c r="B28" s="36" t="s">
        <v>111</v>
      </c>
      <c r="C28" s="19">
        <v>1000</v>
      </c>
    </row>
    <row r="29" spans="1:3" ht="30" customHeight="1" x14ac:dyDescent="0.2">
      <c r="A29" s="8" t="s">
        <v>15</v>
      </c>
      <c r="B29" s="10" t="s">
        <v>82</v>
      </c>
      <c r="C29" s="19">
        <v>0</v>
      </c>
    </row>
    <row r="30" spans="1:3" ht="30" customHeight="1" x14ac:dyDescent="0.2">
      <c r="A30" s="8" t="s">
        <v>79</v>
      </c>
      <c r="B30" s="13" t="s">
        <v>114</v>
      </c>
      <c r="C30" s="19">
        <v>40600</v>
      </c>
    </row>
    <row r="31" spans="1:3" ht="30" customHeight="1" x14ac:dyDescent="0.2">
      <c r="A31" s="7" t="s">
        <v>115</v>
      </c>
      <c r="B31" s="36" t="s">
        <v>125</v>
      </c>
      <c r="C31" s="19">
        <v>0</v>
      </c>
    </row>
    <row r="32" spans="1:3" ht="30" customHeight="1" x14ac:dyDescent="0.2">
      <c r="A32" s="8" t="s">
        <v>80</v>
      </c>
      <c r="B32" s="11" t="s">
        <v>83</v>
      </c>
      <c r="C32" s="19">
        <v>368874</v>
      </c>
    </row>
    <row r="33" spans="1:3" ht="30" customHeight="1" x14ac:dyDescent="0.2">
      <c r="A33" s="8" t="s">
        <v>81</v>
      </c>
      <c r="B33" s="13" t="s">
        <v>124</v>
      </c>
      <c r="C33" s="19">
        <v>13377</v>
      </c>
    </row>
    <row r="34" spans="1:3" ht="30" customHeight="1" x14ac:dyDescent="0.2">
      <c r="A34" s="8" t="s">
        <v>126</v>
      </c>
      <c r="B34" s="13" t="s">
        <v>127</v>
      </c>
      <c r="C34" s="19">
        <v>0</v>
      </c>
    </row>
    <row r="35" spans="1:3" ht="30" customHeight="1" x14ac:dyDescent="0.2">
      <c r="A35" s="8" t="s">
        <v>132</v>
      </c>
      <c r="B35" s="13" t="s">
        <v>134</v>
      </c>
      <c r="C35" s="19">
        <v>700</v>
      </c>
    </row>
    <row r="36" spans="1:3" ht="30" customHeight="1" x14ac:dyDescent="0.2">
      <c r="A36" s="8" t="s">
        <v>136</v>
      </c>
      <c r="B36" s="13" t="s">
        <v>137</v>
      </c>
      <c r="C36" s="19">
        <v>40428</v>
      </c>
    </row>
    <row r="37" spans="1:3" s="4" customFormat="1" ht="30" customHeight="1" x14ac:dyDescent="0.2">
      <c r="A37" s="9" t="s">
        <v>56</v>
      </c>
      <c r="B37" s="12" t="s">
        <v>57</v>
      </c>
      <c r="C37" s="20">
        <v>0</v>
      </c>
    </row>
    <row r="38" spans="1:3" s="4" customFormat="1" ht="30" customHeight="1" x14ac:dyDescent="0.2">
      <c r="A38" s="9" t="s">
        <v>55</v>
      </c>
      <c r="B38" s="12" t="s">
        <v>58</v>
      </c>
      <c r="C38" s="20">
        <v>166170</v>
      </c>
    </row>
    <row r="39" spans="1:3" s="4" customFormat="1" ht="45" customHeight="1" x14ac:dyDescent="0.2">
      <c r="A39" s="9" t="s">
        <v>133</v>
      </c>
      <c r="B39" s="12" t="s">
        <v>135</v>
      </c>
      <c r="C39" s="20">
        <v>66684</v>
      </c>
    </row>
    <row r="40" spans="1:3" s="4" customFormat="1" ht="45" customHeight="1" x14ac:dyDescent="0.2">
      <c r="A40" s="9" t="s">
        <v>116</v>
      </c>
      <c r="B40" s="12" t="s">
        <v>117</v>
      </c>
      <c r="C40" s="20">
        <f>C12+C14+C25+C31</f>
        <v>1051295</v>
      </c>
    </row>
    <row r="41" spans="1:3" s="3" customFormat="1" ht="30" customHeight="1" x14ac:dyDescent="0.2">
      <c r="A41" s="33" t="s">
        <v>99</v>
      </c>
      <c r="B41" s="29" t="s">
        <v>130</v>
      </c>
      <c r="C41" s="27">
        <f>C42+C43+C44+C52+C54+C60+C61+C59</f>
        <v>42350</v>
      </c>
    </row>
    <row r="42" spans="1:3" ht="30" customHeight="1" x14ac:dyDescent="0.2">
      <c r="A42" s="8" t="s">
        <v>16</v>
      </c>
      <c r="B42" s="13" t="s">
        <v>17</v>
      </c>
      <c r="C42" s="19">
        <v>1910</v>
      </c>
    </row>
    <row r="43" spans="1:3" ht="30" customHeight="1" x14ac:dyDescent="0.2">
      <c r="A43" s="8" t="s">
        <v>18</v>
      </c>
      <c r="B43" s="13" t="s">
        <v>19</v>
      </c>
      <c r="C43" s="19">
        <v>6098</v>
      </c>
    </row>
    <row r="44" spans="1:3" ht="30" customHeight="1" x14ac:dyDescent="0.2">
      <c r="A44" s="8" t="s">
        <v>20</v>
      </c>
      <c r="B44" s="14" t="s">
        <v>131</v>
      </c>
      <c r="C44" s="21">
        <f>C45+C47+C48+C49+C50+C51</f>
        <v>247</v>
      </c>
    </row>
    <row r="45" spans="1:3" ht="30" customHeight="1" x14ac:dyDescent="0.2">
      <c r="A45" s="8" t="s">
        <v>37</v>
      </c>
      <c r="B45" s="37" t="s">
        <v>30</v>
      </c>
      <c r="C45" s="19">
        <v>26</v>
      </c>
    </row>
    <row r="46" spans="1:3" ht="30" customHeight="1" x14ac:dyDescent="0.2">
      <c r="A46" s="8" t="s">
        <v>38</v>
      </c>
      <c r="B46" s="38" t="s">
        <v>31</v>
      </c>
      <c r="C46" s="19">
        <v>26</v>
      </c>
    </row>
    <row r="47" spans="1:3" ht="30" customHeight="1" x14ac:dyDescent="0.2">
      <c r="A47" s="8" t="s">
        <v>39</v>
      </c>
      <c r="B47" s="37" t="s">
        <v>32</v>
      </c>
      <c r="C47" s="19">
        <v>56</v>
      </c>
    </row>
    <row r="48" spans="1:3" ht="30" customHeight="1" x14ac:dyDescent="0.2">
      <c r="A48" s="8" t="s">
        <v>40</v>
      </c>
      <c r="B48" s="37" t="s">
        <v>33</v>
      </c>
      <c r="C48" s="19">
        <v>0</v>
      </c>
    </row>
    <row r="49" spans="1:3" ht="30" customHeight="1" x14ac:dyDescent="0.2">
      <c r="A49" s="8" t="s">
        <v>41</v>
      </c>
      <c r="B49" s="37" t="s">
        <v>34</v>
      </c>
      <c r="C49" s="19">
        <v>0</v>
      </c>
    </row>
    <row r="50" spans="1:3" ht="30" customHeight="1" x14ac:dyDescent="0.2">
      <c r="A50" s="8" t="s">
        <v>42</v>
      </c>
      <c r="B50" s="37" t="s">
        <v>35</v>
      </c>
      <c r="C50" s="19">
        <v>100</v>
      </c>
    </row>
    <row r="51" spans="1:3" ht="30" customHeight="1" x14ac:dyDescent="0.2">
      <c r="A51" s="8" t="s">
        <v>43</v>
      </c>
      <c r="B51" s="37" t="s">
        <v>36</v>
      </c>
      <c r="C51" s="19">
        <v>65</v>
      </c>
    </row>
    <row r="52" spans="1:3" ht="30" customHeight="1" x14ac:dyDescent="0.2">
      <c r="A52" s="8" t="s">
        <v>21</v>
      </c>
      <c r="B52" s="13" t="s">
        <v>118</v>
      </c>
      <c r="C52" s="19">
        <f>26135-1327</f>
        <v>24808</v>
      </c>
    </row>
    <row r="53" spans="1:3" ht="30" customHeight="1" x14ac:dyDescent="0.2">
      <c r="A53" s="8" t="s">
        <v>119</v>
      </c>
      <c r="B53" s="37" t="s">
        <v>120</v>
      </c>
      <c r="C53" s="19">
        <v>24</v>
      </c>
    </row>
    <row r="54" spans="1:3" ht="30" customHeight="1" x14ac:dyDescent="0.2">
      <c r="A54" s="8" t="s">
        <v>22</v>
      </c>
      <c r="B54" s="14" t="s">
        <v>129</v>
      </c>
      <c r="C54" s="21">
        <f>C55+C56+C57+C58</f>
        <v>5587</v>
      </c>
    </row>
    <row r="55" spans="1:3" ht="30" customHeight="1" x14ac:dyDescent="0.2">
      <c r="A55" s="8" t="s">
        <v>48</v>
      </c>
      <c r="B55" s="37" t="s">
        <v>44</v>
      </c>
      <c r="C55" s="19">
        <f>4486-228</f>
        <v>4258</v>
      </c>
    </row>
    <row r="56" spans="1:3" ht="30" customHeight="1" x14ac:dyDescent="0.2">
      <c r="A56" s="8" t="s">
        <v>49</v>
      </c>
      <c r="B56" s="37" t="s">
        <v>45</v>
      </c>
      <c r="C56" s="19">
        <f>641-33</f>
        <v>608</v>
      </c>
    </row>
    <row r="57" spans="1:3" ht="30" customHeight="1" x14ac:dyDescent="0.2">
      <c r="A57" s="8" t="s">
        <v>50</v>
      </c>
      <c r="B57" s="37" t="s">
        <v>46</v>
      </c>
      <c r="C57" s="19">
        <v>0</v>
      </c>
    </row>
    <row r="58" spans="1:3" ht="30" customHeight="1" x14ac:dyDescent="0.2">
      <c r="A58" s="8" t="s">
        <v>51</v>
      </c>
      <c r="B58" s="37" t="s">
        <v>47</v>
      </c>
      <c r="C58" s="19">
        <v>721</v>
      </c>
    </row>
    <row r="59" spans="1:3" ht="30" customHeight="1" x14ac:dyDescent="0.2">
      <c r="A59" s="8" t="s">
        <v>23</v>
      </c>
      <c r="B59" s="13" t="s">
        <v>24</v>
      </c>
      <c r="C59" s="19">
        <v>0</v>
      </c>
    </row>
    <row r="60" spans="1:3" ht="30" customHeight="1" x14ac:dyDescent="0.2">
      <c r="A60" s="8" t="s">
        <v>25</v>
      </c>
      <c r="B60" s="13" t="s">
        <v>121</v>
      </c>
      <c r="C60" s="19">
        <v>3400</v>
      </c>
    </row>
    <row r="61" spans="1:3" ht="30" customHeight="1" x14ac:dyDescent="0.2">
      <c r="A61" s="8" t="s">
        <v>26</v>
      </c>
      <c r="B61" s="13" t="s">
        <v>27</v>
      </c>
      <c r="C61" s="19">
        <v>300</v>
      </c>
    </row>
    <row r="62" spans="1:3" s="3" customFormat="1" ht="30" customHeight="1" x14ac:dyDescent="0.2">
      <c r="A62" s="28" t="s">
        <v>100</v>
      </c>
      <c r="B62" s="29" t="s">
        <v>122</v>
      </c>
      <c r="C62" s="30">
        <f>C63+C64+C65+C66</f>
        <v>14415</v>
      </c>
    </row>
    <row r="63" spans="1:3" ht="45" customHeight="1" x14ac:dyDescent="0.2">
      <c r="A63" s="8" t="s">
        <v>75</v>
      </c>
      <c r="B63" s="13" t="s">
        <v>84</v>
      </c>
      <c r="C63" s="19">
        <v>0</v>
      </c>
    </row>
    <row r="64" spans="1:3" ht="30" customHeight="1" x14ac:dyDescent="0.2">
      <c r="A64" s="8" t="s">
        <v>28</v>
      </c>
      <c r="B64" s="13" t="s">
        <v>53</v>
      </c>
      <c r="C64" s="19">
        <v>11150</v>
      </c>
    </row>
    <row r="65" spans="1:3" ht="30" customHeight="1" x14ac:dyDescent="0.2">
      <c r="A65" s="8" t="s">
        <v>29</v>
      </c>
      <c r="B65" s="13" t="s">
        <v>77</v>
      </c>
      <c r="C65" s="19">
        <v>0</v>
      </c>
    </row>
    <row r="66" spans="1:3" ht="30" customHeight="1" x14ac:dyDescent="0.2">
      <c r="A66" s="8" t="s">
        <v>76</v>
      </c>
      <c r="B66" s="13" t="s">
        <v>78</v>
      </c>
      <c r="C66" s="19">
        <v>3265</v>
      </c>
    </row>
    <row r="67" spans="1:3" ht="30" customHeight="1" x14ac:dyDescent="0.2">
      <c r="A67" s="28" t="s">
        <v>101</v>
      </c>
      <c r="B67" s="29" t="s">
        <v>85</v>
      </c>
      <c r="C67" s="30">
        <v>300</v>
      </c>
    </row>
  </sheetData>
  <sheetProtection formatCells="0" formatColumns="0" formatRows="0" insertColumns="0" insertRows="0" insertHyperlinks="0" deleteColumns="0" deleteRows="0"/>
  <mergeCells count="3">
    <mergeCell ref="A4:A5"/>
    <mergeCell ref="B4:B5"/>
    <mergeCell ref="C4:C5"/>
  </mergeCells>
  <phoneticPr fontId="6" type="noConversion"/>
  <printOptions horizontalCentered="1"/>
  <pageMargins left="0" right="0" top="0.39370078740157483" bottom="0.39370078740157483" header="0.51181102362204722" footer="0.39370078740157483"/>
  <pageSetup paperSize="9" scale="36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Łuszczyńska Kinga</cp:lastModifiedBy>
  <cp:lastPrinted>2018-07-09T13:05:54Z</cp:lastPrinted>
  <dcterms:created xsi:type="dcterms:W3CDTF">2005-07-21T09:51:05Z</dcterms:created>
  <dcterms:modified xsi:type="dcterms:W3CDTF">2018-09-20T08:05:48Z</dcterms:modified>
</cp:coreProperties>
</file>