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C:\Users\m.ochacinski\Desktop\"/>
    </mc:Choice>
  </mc:AlternateContent>
  <xr:revisionPtr revIDLastSave="0" documentId="13_ncr:1_{31F39812-5B2B-4C99-BC97-9D461B2F8750}" xr6:coauthVersionLast="45" xr6:coauthVersionMax="45" xr10:uidLastSave="{00000000-0000-0000-0000-000000000000}"/>
  <bookViews>
    <workbookView xWindow="-120" yWindow="-120" windowWidth="29040" windowHeight="15990" xr2:uid="{00000000-000D-0000-FFFF-FFFF00000000}"/>
  </bookViews>
  <sheets>
    <sheet name="TERC - &quot;nazwa woj&quot;" sheetId="7" r:id="rId1"/>
    <sheet name="pow podst" sheetId="3" r:id="rId2"/>
    <sheet name="gm podst" sheetId="5" r:id="rId3"/>
    <sheet name="pow rez" sheetId="4" r:id="rId4"/>
    <sheet name="gm rez" sheetId="6" r:id="rId5"/>
  </sheets>
  <definedNames>
    <definedName name="_xlnm._FilterDatabase" localSheetId="2" hidden="1">'gm podst'!$A$2:$AD$154</definedName>
    <definedName name="_xlnm._FilterDatabase" localSheetId="4" hidden="1">'gm rez'!$A$2:$AD$61</definedName>
    <definedName name="_xlnm._FilterDatabase" localSheetId="1" hidden="1">'pow podst'!$A$2:$AC$41</definedName>
    <definedName name="_xlnm.Print_Area" localSheetId="2">'gm podst'!$A$1:$Z$159</definedName>
    <definedName name="_xlnm.Print_Area" localSheetId="4">'gm rez'!$A$1:$Z$65</definedName>
    <definedName name="_xlnm.Print_Area" localSheetId="1">'pow podst'!$A$1:$Y$46</definedName>
    <definedName name="_xlnm.Print_Area" localSheetId="3">'pow rez'!$A$1:$Y$11</definedName>
    <definedName name="_xlnm.Print_Area" localSheetId="0">'TERC - "nazwa woj"'!$A$1:$Q$36</definedName>
    <definedName name="_xlnm.Print_Titles" localSheetId="2">'gm podst'!$1:$2</definedName>
    <definedName name="_xlnm.Print_Titles" localSheetId="4">'gm rez'!$1:$2</definedName>
    <definedName name="_xlnm.Print_Titles" localSheetId="1">'pow podst'!$1:$2</definedName>
    <definedName name="_xlnm.Print_Titles" localSheetId="3">'pow rez'!$1:$2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113" i="5" l="1"/>
  <c r="AD16" i="5"/>
  <c r="AA146" i="5" l="1"/>
  <c r="AB146" i="5"/>
  <c r="AC146" i="5" s="1"/>
  <c r="AD146" i="5"/>
  <c r="AA147" i="5"/>
  <c r="AB147" i="5"/>
  <c r="AC147" i="5" s="1"/>
  <c r="AD147" i="5"/>
  <c r="AA148" i="5"/>
  <c r="AB148" i="5"/>
  <c r="AC148" i="5" s="1"/>
  <c r="AD148" i="5"/>
  <c r="AA149" i="5"/>
  <c r="AB149" i="5"/>
  <c r="AC149" i="5" s="1"/>
  <c r="AD149" i="5"/>
  <c r="AA150" i="5"/>
  <c r="AB150" i="5"/>
  <c r="AC150" i="5" s="1"/>
  <c r="AD150" i="5"/>
  <c r="AA145" i="5" l="1"/>
  <c r="AB145" i="5"/>
  <c r="AC145" i="5" s="1"/>
  <c r="AD145" i="5"/>
  <c r="T151" i="5" l="1"/>
  <c r="AA140" i="5" l="1"/>
  <c r="AB140" i="5"/>
  <c r="AC140" i="5" s="1"/>
  <c r="AD140" i="5"/>
  <c r="AA141" i="5"/>
  <c r="AB141" i="5"/>
  <c r="AC141" i="5" s="1"/>
  <c r="AD141" i="5"/>
  <c r="AA142" i="5"/>
  <c r="AB142" i="5"/>
  <c r="AC142" i="5" s="1"/>
  <c r="AD142" i="5"/>
  <c r="AA143" i="5"/>
  <c r="AB143" i="5"/>
  <c r="AC143" i="5" s="1"/>
  <c r="AD143" i="5"/>
  <c r="AA144" i="5"/>
  <c r="AB144" i="5"/>
  <c r="AC144" i="5" s="1"/>
  <c r="AD144" i="5"/>
  <c r="Z36" i="3" l="1"/>
  <c r="AA36" i="3"/>
  <c r="AB36" i="3" s="1"/>
  <c r="AC36" i="3"/>
  <c r="Z37" i="3"/>
  <c r="AA37" i="3"/>
  <c r="AB37" i="3" s="1"/>
  <c r="AC37" i="3"/>
  <c r="AA139" i="5" l="1"/>
  <c r="AB139" i="5"/>
  <c r="AC139" i="5" s="1"/>
  <c r="AD139" i="5"/>
  <c r="AA136" i="5" l="1"/>
  <c r="AB136" i="5"/>
  <c r="AC136" i="5" s="1"/>
  <c r="AD136" i="5"/>
  <c r="AA137" i="5"/>
  <c r="AB137" i="5"/>
  <c r="AC137" i="5" s="1"/>
  <c r="AD137" i="5"/>
  <c r="AA135" i="5"/>
  <c r="AB135" i="5"/>
  <c r="AC135" i="5" s="1"/>
  <c r="AD135" i="5"/>
  <c r="AD134" i="5" l="1"/>
  <c r="AA134" i="5"/>
  <c r="AB134" i="5"/>
  <c r="AC134" i="5" s="1"/>
  <c r="Q29" i="7"/>
  <c r="Q28" i="7"/>
  <c r="Q27" i="7"/>
  <c r="P29" i="7"/>
  <c r="P28" i="7"/>
  <c r="P27" i="7"/>
  <c r="O29" i="7"/>
  <c r="O28" i="7"/>
  <c r="O27" i="7"/>
  <c r="N29" i="7"/>
  <c r="N28" i="7"/>
  <c r="N27" i="7"/>
  <c r="M29" i="7"/>
  <c r="M28" i="7"/>
  <c r="M27" i="7"/>
  <c r="L29" i="7"/>
  <c r="L28" i="7"/>
  <c r="L27" i="7"/>
  <c r="K29" i="7"/>
  <c r="K28" i="7"/>
  <c r="K27" i="7"/>
  <c r="J29" i="7"/>
  <c r="J28" i="7"/>
  <c r="J27" i="7"/>
  <c r="I29" i="7"/>
  <c r="I28" i="7"/>
  <c r="I27" i="7"/>
  <c r="H29" i="7"/>
  <c r="H28" i="7"/>
  <c r="H27" i="7"/>
  <c r="G29" i="7"/>
  <c r="G28" i="7"/>
  <c r="G27" i="7"/>
  <c r="F29" i="7"/>
  <c r="F28" i="7"/>
  <c r="F27" i="7"/>
  <c r="E29" i="7"/>
  <c r="E28" i="7"/>
  <c r="E27" i="7"/>
  <c r="D29" i="7"/>
  <c r="D28" i="7"/>
  <c r="D27" i="7"/>
  <c r="C29" i="7"/>
  <c r="C28" i="7"/>
  <c r="C27" i="7"/>
  <c r="B29" i="7"/>
  <c r="B28" i="7"/>
  <c r="B27" i="7"/>
  <c r="AA138" i="5"/>
  <c r="AB138" i="5"/>
  <c r="AC138" i="5" s="1"/>
  <c r="AD138" i="5"/>
  <c r="Z61" i="6"/>
  <c r="Z60" i="6"/>
  <c r="Z59" i="6"/>
  <c r="Y61" i="6"/>
  <c r="Y60" i="6"/>
  <c r="Y59" i="6"/>
  <c r="X61" i="6"/>
  <c r="X60" i="6"/>
  <c r="X59" i="6"/>
  <c r="W61" i="6"/>
  <c r="W60" i="6"/>
  <c r="W59" i="6"/>
  <c r="V61" i="6"/>
  <c r="V60" i="6"/>
  <c r="V59" i="6"/>
  <c r="U61" i="6"/>
  <c r="U60" i="6"/>
  <c r="U59" i="6"/>
  <c r="T61" i="6"/>
  <c r="T60" i="6"/>
  <c r="T59" i="6"/>
  <c r="S61" i="6"/>
  <c r="S60" i="6"/>
  <c r="S59" i="6"/>
  <c r="R61" i="6"/>
  <c r="R60" i="6"/>
  <c r="R59" i="6"/>
  <c r="Q61" i="6"/>
  <c r="Q60" i="6"/>
  <c r="P61" i="6"/>
  <c r="P60" i="6"/>
  <c r="O61" i="6"/>
  <c r="O60" i="6"/>
  <c r="M61" i="6"/>
  <c r="M60" i="6"/>
  <c r="L61" i="6"/>
  <c r="L60" i="6"/>
  <c r="K61" i="6"/>
  <c r="K60" i="6"/>
  <c r="I61" i="6"/>
  <c r="I60" i="6"/>
  <c r="Q59" i="6"/>
  <c r="P59" i="6"/>
  <c r="O59" i="6"/>
  <c r="M59" i="6"/>
  <c r="L59" i="6"/>
  <c r="K59" i="6"/>
  <c r="I59" i="6"/>
  <c r="AB61" i="6" l="1"/>
  <c r="AA3" i="6"/>
  <c r="AA110" i="5" l="1"/>
  <c r="Z25" i="3" l="1"/>
  <c r="AA4" i="6" l="1"/>
  <c r="AB4" i="6"/>
  <c r="AC4" i="6" s="1"/>
  <c r="AD4" i="6"/>
  <c r="AA5" i="6"/>
  <c r="AB5" i="6"/>
  <c r="AC5" i="6" s="1"/>
  <c r="AD5" i="6"/>
  <c r="AA6" i="6"/>
  <c r="AB6" i="6"/>
  <c r="AC6" i="6" s="1"/>
  <c r="AD6" i="6"/>
  <c r="AA7" i="6"/>
  <c r="AB7" i="6"/>
  <c r="AC7" i="6" s="1"/>
  <c r="AD7" i="6"/>
  <c r="AA8" i="6"/>
  <c r="AB8" i="6"/>
  <c r="AC8" i="6" s="1"/>
  <c r="AD8" i="6"/>
  <c r="AA9" i="6"/>
  <c r="AB9" i="6"/>
  <c r="AC9" i="6" s="1"/>
  <c r="AD9" i="6"/>
  <c r="AA10" i="6"/>
  <c r="AB10" i="6"/>
  <c r="AC10" i="6" s="1"/>
  <c r="AD10" i="6"/>
  <c r="AA11" i="6"/>
  <c r="AB11" i="6"/>
  <c r="AC11" i="6" s="1"/>
  <c r="AD11" i="6"/>
  <c r="AA12" i="6"/>
  <c r="AB12" i="6"/>
  <c r="AC12" i="6" s="1"/>
  <c r="AD12" i="6"/>
  <c r="AA13" i="6"/>
  <c r="AB13" i="6"/>
  <c r="AC13" i="6" s="1"/>
  <c r="AD13" i="6"/>
  <c r="AA14" i="6"/>
  <c r="AB14" i="6"/>
  <c r="AC14" i="6" s="1"/>
  <c r="AD14" i="6"/>
  <c r="AA15" i="6"/>
  <c r="AB15" i="6"/>
  <c r="AC15" i="6" s="1"/>
  <c r="AD15" i="6"/>
  <c r="AA16" i="6"/>
  <c r="AB16" i="6"/>
  <c r="AC16" i="6" s="1"/>
  <c r="AD16" i="6"/>
  <c r="AA17" i="6"/>
  <c r="AB17" i="6"/>
  <c r="AC17" i="6" s="1"/>
  <c r="AD17" i="6"/>
  <c r="AA18" i="6"/>
  <c r="AB18" i="6"/>
  <c r="AC18" i="6" s="1"/>
  <c r="AD18" i="6"/>
  <c r="AA19" i="6"/>
  <c r="AB19" i="6"/>
  <c r="AC19" i="6" s="1"/>
  <c r="AD19" i="6"/>
  <c r="AA20" i="6"/>
  <c r="AB20" i="6"/>
  <c r="AC20" i="6" s="1"/>
  <c r="AD20" i="6"/>
  <c r="AA21" i="6"/>
  <c r="AB21" i="6"/>
  <c r="AC21" i="6" s="1"/>
  <c r="AD21" i="6"/>
  <c r="AA22" i="6"/>
  <c r="AB22" i="6"/>
  <c r="AC22" i="6" s="1"/>
  <c r="AD22" i="6"/>
  <c r="AA23" i="6"/>
  <c r="AB23" i="6"/>
  <c r="AC23" i="6" s="1"/>
  <c r="AD23" i="6"/>
  <c r="AA24" i="6"/>
  <c r="AB24" i="6"/>
  <c r="AC24" i="6" s="1"/>
  <c r="AD24" i="6"/>
  <c r="AA25" i="6"/>
  <c r="AB25" i="6"/>
  <c r="AC25" i="6" s="1"/>
  <c r="AD25" i="6"/>
  <c r="AA26" i="6"/>
  <c r="AB26" i="6"/>
  <c r="AC26" i="6" s="1"/>
  <c r="AD26" i="6"/>
  <c r="AA27" i="6"/>
  <c r="AB27" i="6"/>
  <c r="AC27" i="6" s="1"/>
  <c r="AD27" i="6"/>
  <c r="AA28" i="6"/>
  <c r="AB28" i="6"/>
  <c r="AC28" i="6" s="1"/>
  <c r="AD28" i="6"/>
  <c r="AA29" i="6"/>
  <c r="AB29" i="6"/>
  <c r="AC29" i="6" s="1"/>
  <c r="AD29" i="6"/>
  <c r="AA30" i="6"/>
  <c r="AB30" i="6"/>
  <c r="AC30" i="6" s="1"/>
  <c r="AD30" i="6"/>
  <c r="AA31" i="6"/>
  <c r="AB31" i="6"/>
  <c r="AC31" i="6" s="1"/>
  <c r="AD31" i="6"/>
  <c r="AA32" i="6"/>
  <c r="AB32" i="6"/>
  <c r="AC32" i="6" s="1"/>
  <c r="AD32" i="6"/>
  <c r="AA33" i="6"/>
  <c r="AB33" i="6"/>
  <c r="AC33" i="6" s="1"/>
  <c r="AD33" i="6"/>
  <c r="AA34" i="6"/>
  <c r="AB34" i="6"/>
  <c r="AC34" i="6" s="1"/>
  <c r="AD34" i="6"/>
  <c r="AA35" i="6"/>
  <c r="AB35" i="6"/>
  <c r="AC35" i="6" s="1"/>
  <c r="AD35" i="6"/>
  <c r="AA36" i="6"/>
  <c r="AB36" i="6"/>
  <c r="AC36" i="6" s="1"/>
  <c r="AD36" i="6"/>
  <c r="AA37" i="6"/>
  <c r="AB37" i="6"/>
  <c r="AC37" i="6" s="1"/>
  <c r="AD37" i="6"/>
  <c r="AA38" i="6"/>
  <c r="AB38" i="6"/>
  <c r="AC38" i="6" s="1"/>
  <c r="AD38" i="6"/>
  <c r="AA39" i="6"/>
  <c r="AB39" i="6"/>
  <c r="AC39" i="6" s="1"/>
  <c r="AD39" i="6"/>
  <c r="AA40" i="6"/>
  <c r="AB40" i="6"/>
  <c r="AC40" i="6" s="1"/>
  <c r="AD40" i="6"/>
  <c r="AA41" i="6"/>
  <c r="AB41" i="6"/>
  <c r="AC41" i="6" s="1"/>
  <c r="AD41" i="6"/>
  <c r="AA42" i="6"/>
  <c r="AB42" i="6"/>
  <c r="AC42" i="6" s="1"/>
  <c r="AD42" i="6"/>
  <c r="AA43" i="6"/>
  <c r="AB43" i="6"/>
  <c r="AC43" i="6" s="1"/>
  <c r="AD43" i="6"/>
  <c r="AA44" i="6"/>
  <c r="AB44" i="6"/>
  <c r="AC44" i="6" s="1"/>
  <c r="AD44" i="6"/>
  <c r="AA45" i="6"/>
  <c r="AB45" i="6"/>
  <c r="AC45" i="6" s="1"/>
  <c r="AD45" i="6"/>
  <c r="AA46" i="6"/>
  <c r="AB46" i="6"/>
  <c r="AC46" i="6" s="1"/>
  <c r="AD46" i="6"/>
  <c r="AA47" i="6"/>
  <c r="AB47" i="6"/>
  <c r="AC47" i="6" s="1"/>
  <c r="AD47" i="6"/>
  <c r="AA48" i="6"/>
  <c r="AB48" i="6"/>
  <c r="AC48" i="6" s="1"/>
  <c r="AD48" i="6"/>
  <c r="AA49" i="6"/>
  <c r="AB49" i="6"/>
  <c r="AC49" i="6" s="1"/>
  <c r="AD49" i="6"/>
  <c r="AA50" i="6"/>
  <c r="AB50" i="6"/>
  <c r="AC50" i="6" s="1"/>
  <c r="AD50" i="6"/>
  <c r="AA51" i="6"/>
  <c r="AB51" i="6"/>
  <c r="AC51" i="6" s="1"/>
  <c r="AD51" i="6"/>
  <c r="AA52" i="6"/>
  <c r="AB52" i="6"/>
  <c r="AC52" i="6" s="1"/>
  <c r="AD52" i="6"/>
  <c r="AA53" i="6"/>
  <c r="AB53" i="6"/>
  <c r="AC53" i="6" s="1"/>
  <c r="AD53" i="6"/>
  <c r="AA54" i="6"/>
  <c r="AB54" i="6"/>
  <c r="AC54" i="6" s="1"/>
  <c r="AD54" i="6"/>
  <c r="AA55" i="6"/>
  <c r="AB55" i="6"/>
  <c r="AC55" i="6" s="1"/>
  <c r="AD55" i="6"/>
  <c r="AA56" i="6"/>
  <c r="AB56" i="6"/>
  <c r="AC56" i="6" s="1"/>
  <c r="AD56" i="6"/>
  <c r="AA57" i="6"/>
  <c r="AB57" i="6"/>
  <c r="AC57" i="6" s="1"/>
  <c r="AD57" i="6"/>
  <c r="AA58" i="6"/>
  <c r="AB58" i="6"/>
  <c r="AC58" i="6" s="1"/>
  <c r="AD58" i="6"/>
  <c r="Z4" i="4"/>
  <c r="AA4" i="4"/>
  <c r="AB4" i="4" s="1"/>
  <c r="AC4" i="4"/>
  <c r="AA5" i="5"/>
  <c r="AB5" i="5"/>
  <c r="AC5" i="5" s="1"/>
  <c r="AD5" i="5"/>
  <c r="AA6" i="5"/>
  <c r="AB6" i="5"/>
  <c r="AC6" i="5" s="1"/>
  <c r="AD6" i="5"/>
  <c r="AA7" i="5"/>
  <c r="AB7" i="5"/>
  <c r="AC7" i="5" s="1"/>
  <c r="AD7" i="5"/>
  <c r="AA8" i="5"/>
  <c r="AB8" i="5"/>
  <c r="AC8" i="5" s="1"/>
  <c r="AD8" i="5"/>
  <c r="AA9" i="5"/>
  <c r="AB9" i="5"/>
  <c r="AC9" i="5" s="1"/>
  <c r="AD9" i="5"/>
  <c r="AA10" i="5"/>
  <c r="AB10" i="5"/>
  <c r="AC10" i="5" s="1"/>
  <c r="AD10" i="5"/>
  <c r="AA11" i="5"/>
  <c r="AB11" i="5"/>
  <c r="AC11" i="5" s="1"/>
  <c r="AD11" i="5"/>
  <c r="AA12" i="5"/>
  <c r="AB12" i="5"/>
  <c r="AC12" i="5" s="1"/>
  <c r="AD12" i="5"/>
  <c r="AA13" i="5"/>
  <c r="AB13" i="5"/>
  <c r="AC13" i="5" s="1"/>
  <c r="AD13" i="5"/>
  <c r="AA14" i="5"/>
  <c r="AB14" i="5"/>
  <c r="AC14" i="5" s="1"/>
  <c r="AD14" i="5"/>
  <c r="AA15" i="5"/>
  <c r="AB15" i="5"/>
  <c r="AC15" i="5" s="1"/>
  <c r="AD15" i="5"/>
  <c r="AA16" i="5"/>
  <c r="AB16" i="5"/>
  <c r="AC16" i="5" s="1"/>
  <c r="AA17" i="5"/>
  <c r="AB17" i="5"/>
  <c r="AC17" i="5" s="1"/>
  <c r="AD17" i="5"/>
  <c r="AA18" i="5"/>
  <c r="AB18" i="5"/>
  <c r="AC18" i="5" s="1"/>
  <c r="AD18" i="5"/>
  <c r="AA19" i="5"/>
  <c r="AB19" i="5"/>
  <c r="AC19" i="5" s="1"/>
  <c r="AD19" i="5"/>
  <c r="AA20" i="5"/>
  <c r="AB20" i="5"/>
  <c r="AC20" i="5" s="1"/>
  <c r="AD20" i="5"/>
  <c r="AA21" i="5"/>
  <c r="AB21" i="5"/>
  <c r="AC21" i="5" s="1"/>
  <c r="AD21" i="5"/>
  <c r="AA22" i="5"/>
  <c r="AB22" i="5"/>
  <c r="AC22" i="5" s="1"/>
  <c r="AD22" i="5"/>
  <c r="AA23" i="5"/>
  <c r="AB23" i="5"/>
  <c r="AC23" i="5" s="1"/>
  <c r="AD23" i="5"/>
  <c r="AA24" i="5"/>
  <c r="AB24" i="5"/>
  <c r="AC24" i="5" s="1"/>
  <c r="AD24" i="5"/>
  <c r="AA25" i="5"/>
  <c r="AB25" i="5"/>
  <c r="AC25" i="5" s="1"/>
  <c r="AD25" i="5"/>
  <c r="AA26" i="5"/>
  <c r="AB26" i="5"/>
  <c r="AC26" i="5" s="1"/>
  <c r="AD26" i="5"/>
  <c r="AA27" i="5"/>
  <c r="AB27" i="5"/>
  <c r="AC27" i="5" s="1"/>
  <c r="AD27" i="5"/>
  <c r="AA28" i="5"/>
  <c r="AB28" i="5"/>
  <c r="AC28" i="5" s="1"/>
  <c r="AD28" i="5"/>
  <c r="AA29" i="5"/>
  <c r="AB29" i="5"/>
  <c r="AC29" i="5" s="1"/>
  <c r="AD29" i="5"/>
  <c r="AA30" i="5"/>
  <c r="AB30" i="5"/>
  <c r="AC30" i="5" s="1"/>
  <c r="AD30" i="5"/>
  <c r="AA31" i="5"/>
  <c r="AB31" i="5"/>
  <c r="AC31" i="5" s="1"/>
  <c r="AD31" i="5"/>
  <c r="AA32" i="5"/>
  <c r="AB32" i="5"/>
  <c r="AC32" i="5" s="1"/>
  <c r="AD32" i="5"/>
  <c r="AA33" i="5"/>
  <c r="AB33" i="5"/>
  <c r="AC33" i="5" s="1"/>
  <c r="AD33" i="5"/>
  <c r="AA34" i="5"/>
  <c r="AB34" i="5"/>
  <c r="AC34" i="5" s="1"/>
  <c r="AD34" i="5"/>
  <c r="AA35" i="5"/>
  <c r="AB35" i="5"/>
  <c r="AC35" i="5" s="1"/>
  <c r="AD35" i="5"/>
  <c r="AA36" i="5"/>
  <c r="AB36" i="5"/>
  <c r="AC36" i="5" s="1"/>
  <c r="AD36" i="5"/>
  <c r="AA37" i="5"/>
  <c r="AB37" i="5"/>
  <c r="AC37" i="5" s="1"/>
  <c r="AD37" i="5"/>
  <c r="AA38" i="5"/>
  <c r="AB38" i="5"/>
  <c r="AC38" i="5" s="1"/>
  <c r="AD38" i="5"/>
  <c r="AA39" i="5"/>
  <c r="AB39" i="5"/>
  <c r="AC39" i="5" s="1"/>
  <c r="AD39" i="5"/>
  <c r="AA40" i="5"/>
  <c r="AB40" i="5"/>
  <c r="AC40" i="5" s="1"/>
  <c r="AD40" i="5"/>
  <c r="AA41" i="5"/>
  <c r="AB41" i="5"/>
  <c r="AC41" i="5" s="1"/>
  <c r="AD41" i="5"/>
  <c r="AA42" i="5"/>
  <c r="AB42" i="5"/>
  <c r="AC42" i="5" s="1"/>
  <c r="AD42" i="5"/>
  <c r="AA43" i="5"/>
  <c r="AB43" i="5"/>
  <c r="AC43" i="5" s="1"/>
  <c r="AD43" i="5"/>
  <c r="AA44" i="5"/>
  <c r="AB44" i="5"/>
  <c r="AC44" i="5" s="1"/>
  <c r="AD44" i="5"/>
  <c r="AA45" i="5"/>
  <c r="AB45" i="5"/>
  <c r="AC45" i="5" s="1"/>
  <c r="AD45" i="5"/>
  <c r="AA46" i="5"/>
  <c r="AB46" i="5"/>
  <c r="AC46" i="5" s="1"/>
  <c r="AD46" i="5"/>
  <c r="AA47" i="5"/>
  <c r="AB47" i="5"/>
  <c r="AC47" i="5" s="1"/>
  <c r="AD47" i="5"/>
  <c r="AA48" i="5"/>
  <c r="AB48" i="5"/>
  <c r="AC48" i="5" s="1"/>
  <c r="AD48" i="5"/>
  <c r="AA49" i="5"/>
  <c r="AB49" i="5"/>
  <c r="AC49" i="5" s="1"/>
  <c r="AD49" i="5"/>
  <c r="AA50" i="5"/>
  <c r="AB50" i="5"/>
  <c r="AC50" i="5" s="1"/>
  <c r="AD50" i="5"/>
  <c r="AA51" i="5"/>
  <c r="AB51" i="5"/>
  <c r="AC51" i="5" s="1"/>
  <c r="AD51" i="5"/>
  <c r="AA52" i="5"/>
  <c r="AB52" i="5"/>
  <c r="AC52" i="5" s="1"/>
  <c r="AD52" i="5"/>
  <c r="AA53" i="5"/>
  <c r="AB53" i="5"/>
  <c r="AC53" i="5" s="1"/>
  <c r="AD53" i="5"/>
  <c r="AA54" i="5"/>
  <c r="AB54" i="5"/>
  <c r="AC54" i="5" s="1"/>
  <c r="AD54" i="5"/>
  <c r="AA55" i="5"/>
  <c r="AB55" i="5"/>
  <c r="AC55" i="5" s="1"/>
  <c r="AD55" i="5"/>
  <c r="AA56" i="5"/>
  <c r="AB56" i="5"/>
  <c r="AC56" i="5" s="1"/>
  <c r="AD56" i="5"/>
  <c r="AA57" i="5"/>
  <c r="AB57" i="5"/>
  <c r="AC57" i="5" s="1"/>
  <c r="AD57" i="5"/>
  <c r="AA58" i="5"/>
  <c r="AB58" i="5"/>
  <c r="AC58" i="5" s="1"/>
  <c r="AD58" i="5"/>
  <c r="AA59" i="5"/>
  <c r="AB59" i="5"/>
  <c r="AC59" i="5" s="1"/>
  <c r="AD59" i="5"/>
  <c r="AA60" i="5"/>
  <c r="AB60" i="5"/>
  <c r="AC60" i="5" s="1"/>
  <c r="AD60" i="5"/>
  <c r="AA61" i="5"/>
  <c r="AB61" i="5"/>
  <c r="AC61" i="5" s="1"/>
  <c r="AD61" i="5"/>
  <c r="AA62" i="5"/>
  <c r="AB62" i="5"/>
  <c r="AC62" i="5" s="1"/>
  <c r="AD62" i="5"/>
  <c r="AA63" i="5"/>
  <c r="AB63" i="5"/>
  <c r="AC63" i="5" s="1"/>
  <c r="AD63" i="5"/>
  <c r="AA64" i="5"/>
  <c r="AB64" i="5"/>
  <c r="AC64" i="5" s="1"/>
  <c r="AD64" i="5"/>
  <c r="AA65" i="5"/>
  <c r="AB65" i="5"/>
  <c r="AC65" i="5" s="1"/>
  <c r="AD65" i="5"/>
  <c r="AA66" i="5"/>
  <c r="AB66" i="5"/>
  <c r="AC66" i="5" s="1"/>
  <c r="AD66" i="5"/>
  <c r="AA67" i="5"/>
  <c r="AB67" i="5"/>
  <c r="AC67" i="5" s="1"/>
  <c r="AD67" i="5"/>
  <c r="AA68" i="5"/>
  <c r="AB68" i="5"/>
  <c r="AC68" i="5" s="1"/>
  <c r="AD68" i="5"/>
  <c r="AA69" i="5"/>
  <c r="AB69" i="5"/>
  <c r="AC69" i="5" s="1"/>
  <c r="AD69" i="5"/>
  <c r="AA70" i="5"/>
  <c r="AB70" i="5"/>
  <c r="AC70" i="5" s="1"/>
  <c r="AD70" i="5"/>
  <c r="AA71" i="5"/>
  <c r="AB71" i="5"/>
  <c r="AC71" i="5" s="1"/>
  <c r="AD71" i="5"/>
  <c r="AA72" i="5"/>
  <c r="AB72" i="5"/>
  <c r="AC72" i="5" s="1"/>
  <c r="AD72" i="5"/>
  <c r="AA73" i="5"/>
  <c r="AB73" i="5"/>
  <c r="AC73" i="5" s="1"/>
  <c r="AD73" i="5"/>
  <c r="AA74" i="5"/>
  <c r="AB74" i="5"/>
  <c r="AC74" i="5" s="1"/>
  <c r="AD74" i="5"/>
  <c r="AA75" i="5"/>
  <c r="AB75" i="5"/>
  <c r="AC75" i="5" s="1"/>
  <c r="AD75" i="5"/>
  <c r="AA76" i="5"/>
  <c r="AB76" i="5"/>
  <c r="AC76" i="5" s="1"/>
  <c r="AD76" i="5"/>
  <c r="AA77" i="5"/>
  <c r="AB77" i="5"/>
  <c r="AC77" i="5" s="1"/>
  <c r="AD77" i="5"/>
  <c r="AA78" i="5"/>
  <c r="AB78" i="5"/>
  <c r="AC78" i="5" s="1"/>
  <c r="AD78" i="5"/>
  <c r="AA79" i="5"/>
  <c r="AB79" i="5"/>
  <c r="AC79" i="5" s="1"/>
  <c r="AD79" i="5"/>
  <c r="AA80" i="5"/>
  <c r="AB80" i="5"/>
  <c r="AC80" i="5" s="1"/>
  <c r="AD80" i="5"/>
  <c r="AA81" i="5"/>
  <c r="AB81" i="5"/>
  <c r="AC81" i="5" s="1"/>
  <c r="AD81" i="5"/>
  <c r="AA82" i="5"/>
  <c r="AB82" i="5"/>
  <c r="AC82" i="5" s="1"/>
  <c r="AD82" i="5"/>
  <c r="AA83" i="5"/>
  <c r="AB83" i="5"/>
  <c r="AC83" i="5" s="1"/>
  <c r="AD83" i="5"/>
  <c r="AA84" i="5"/>
  <c r="AB84" i="5"/>
  <c r="AC84" i="5" s="1"/>
  <c r="AD84" i="5"/>
  <c r="AA85" i="5"/>
  <c r="AB85" i="5"/>
  <c r="AC85" i="5" s="1"/>
  <c r="AD85" i="5"/>
  <c r="AA86" i="5"/>
  <c r="AB86" i="5"/>
  <c r="AC86" i="5" s="1"/>
  <c r="AD86" i="5"/>
  <c r="AA87" i="5"/>
  <c r="AB87" i="5"/>
  <c r="AC87" i="5" s="1"/>
  <c r="AD87" i="5"/>
  <c r="AA88" i="5"/>
  <c r="AB88" i="5"/>
  <c r="AC88" i="5" s="1"/>
  <c r="AD88" i="5"/>
  <c r="AA89" i="5"/>
  <c r="AB89" i="5"/>
  <c r="AC89" i="5" s="1"/>
  <c r="AD89" i="5"/>
  <c r="AA90" i="5"/>
  <c r="AB90" i="5"/>
  <c r="AC90" i="5" s="1"/>
  <c r="AD90" i="5"/>
  <c r="AA91" i="5"/>
  <c r="AB91" i="5"/>
  <c r="AC91" i="5" s="1"/>
  <c r="AD91" i="5"/>
  <c r="AA92" i="5"/>
  <c r="AB92" i="5"/>
  <c r="AC92" i="5" s="1"/>
  <c r="AD92" i="5"/>
  <c r="AA93" i="5"/>
  <c r="AB93" i="5"/>
  <c r="AC93" i="5" s="1"/>
  <c r="AD93" i="5"/>
  <c r="AA94" i="5"/>
  <c r="AB94" i="5"/>
  <c r="AC94" i="5" s="1"/>
  <c r="AD94" i="5"/>
  <c r="AA95" i="5"/>
  <c r="AB95" i="5"/>
  <c r="AC95" i="5" s="1"/>
  <c r="AD95" i="5"/>
  <c r="AA96" i="5"/>
  <c r="AB96" i="5"/>
  <c r="AC96" i="5" s="1"/>
  <c r="AD96" i="5"/>
  <c r="AA97" i="5"/>
  <c r="AB97" i="5"/>
  <c r="AC97" i="5" s="1"/>
  <c r="AD97" i="5"/>
  <c r="AA98" i="5"/>
  <c r="AB98" i="5"/>
  <c r="AC98" i="5" s="1"/>
  <c r="AD98" i="5"/>
  <c r="AA99" i="5"/>
  <c r="AB99" i="5"/>
  <c r="AC99" i="5" s="1"/>
  <c r="AD99" i="5"/>
  <c r="AA100" i="5"/>
  <c r="AB100" i="5"/>
  <c r="AC100" i="5" s="1"/>
  <c r="AD100" i="5"/>
  <c r="AA101" i="5"/>
  <c r="AB101" i="5"/>
  <c r="AC101" i="5" s="1"/>
  <c r="AD101" i="5"/>
  <c r="AA102" i="5"/>
  <c r="AB102" i="5"/>
  <c r="AC102" i="5" s="1"/>
  <c r="AD102" i="5"/>
  <c r="AA103" i="5"/>
  <c r="AB103" i="5"/>
  <c r="AC103" i="5" s="1"/>
  <c r="AD103" i="5"/>
  <c r="AA104" i="5"/>
  <c r="AB104" i="5"/>
  <c r="AC104" i="5" s="1"/>
  <c r="AD104" i="5"/>
  <c r="AA105" i="5"/>
  <c r="AB105" i="5"/>
  <c r="AC105" i="5" s="1"/>
  <c r="AD105" i="5"/>
  <c r="AA106" i="5"/>
  <c r="AB106" i="5"/>
  <c r="AC106" i="5" s="1"/>
  <c r="AD106" i="5"/>
  <c r="AA107" i="5"/>
  <c r="AB107" i="5"/>
  <c r="AC107" i="5" s="1"/>
  <c r="AD107" i="5"/>
  <c r="AA108" i="5"/>
  <c r="AB108" i="5"/>
  <c r="AC108" i="5" s="1"/>
  <c r="AD108" i="5"/>
  <c r="AA109" i="5"/>
  <c r="AB109" i="5"/>
  <c r="AC109" i="5" s="1"/>
  <c r="AD109" i="5"/>
  <c r="AB110" i="5"/>
  <c r="AC110" i="5" s="1"/>
  <c r="AD110" i="5"/>
  <c r="AA111" i="5"/>
  <c r="AB111" i="5"/>
  <c r="AC111" i="5" s="1"/>
  <c r="AD111" i="5"/>
  <c r="AA112" i="5"/>
  <c r="AB112" i="5"/>
  <c r="AC112" i="5" s="1"/>
  <c r="AD112" i="5"/>
  <c r="AA113" i="5"/>
  <c r="AB113" i="5"/>
  <c r="AC113" i="5" s="1"/>
  <c r="AA114" i="5"/>
  <c r="AB114" i="5"/>
  <c r="AC114" i="5" s="1"/>
  <c r="AD114" i="5"/>
  <c r="AA115" i="5"/>
  <c r="AB115" i="5"/>
  <c r="AC115" i="5" s="1"/>
  <c r="AD115" i="5"/>
  <c r="AA116" i="5"/>
  <c r="AB116" i="5"/>
  <c r="AC116" i="5" s="1"/>
  <c r="AD116" i="5"/>
  <c r="AA117" i="5"/>
  <c r="AB117" i="5"/>
  <c r="AC117" i="5" s="1"/>
  <c r="AD117" i="5"/>
  <c r="AA118" i="5"/>
  <c r="AB118" i="5"/>
  <c r="AC118" i="5" s="1"/>
  <c r="AD118" i="5"/>
  <c r="AA119" i="5"/>
  <c r="AB119" i="5"/>
  <c r="AC119" i="5" s="1"/>
  <c r="AD119" i="5"/>
  <c r="AA120" i="5"/>
  <c r="AB120" i="5"/>
  <c r="AC120" i="5" s="1"/>
  <c r="AD120" i="5"/>
  <c r="AA121" i="5"/>
  <c r="AB121" i="5"/>
  <c r="AC121" i="5" s="1"/>
  <c r="AD121" i="5"/>
  <c r="AA122" i="5"/>
  <c r="AB122" i="5"/>
  <c r="AC122" i="5" s="1"/>
  <c r="AD122" i="5"/>
  <c r="AA123" i="5"/>
  <c r="AB123" i="5"/>
  <c r="AC123" i="5" s="1"/>
  <c r="AD123" i="5"/>
  <c r="AA124" i="5"/>
  <c r="AB124" i="5"/>
  <c r="AC124" i="5" s="1"/>
  <c r="AD124" i="5"/>
  <c r="AA125" i="5"/>
  <c r="AB125" i="5"/>
  <c r="AC125" i="5" s="1"/>
  <c r="AD125" i="5"/>
  <c r="AA126" i="5"/>
  <c r="AB126" i="5"/>
  <c r="AC126" i="5" s="1"/>
  <c r="AD126" i="5"/>
  <c r="AA127" i="5"/>
  <c r="AB127" i="5"/>
  <c r="AC127" i="5" s="1"/>
  <c r="AD127" i="5"/>
  <c r="AA128" i="5"/>
  <c r="AB128" i="5"/>
  <c r="AC128" i="5" s="1"/>
  <c r="AD128" i="5"/>
  <c r="AA129" i="5"/>
  <c r="AB129" i="5"/>
  <c r="AC129" i="5" s="1"/>
  <c r="AD129" i="5"/>
  <c r="AA130" i="5"/>
  <c r="AB130" i="5"/>
  <c r="AC130" i="5" s="1"/>
  <c r="AD130" i="5"/>
  <c r="AA131" i="5"/>
  <c r="AB131" i="5"/>
  <c r="AC131" i="5" s="1"/>
  <c r="AD131" i="5"/>
  <c r="AA132" i="5"/>
  <c r="AB132" i="5"/>
  <c r="AC132" i="5" s="1"/>
  <c r="AD132" i="5"/>
  <c r="AA133" i="5"/>
  <c r="AB133" i="5"/>
  <c r="AC133" i="5" s="1"/>
  <c r="AD133" i="5"/>
  <c r="Z5" i="3"/>
  <c r="AA5" i="3"/>
  <c r="AB5" i="3" s="1"/>
  <c r="AC5" i="3"/>
  <c r="Z6" i="3"/>
  <c r="AA6" i="3"/>
  <c r="AB6" i="3" s="1"/>
  <c r="AC6" i="3"/>
  <c r="Z7" i="3"/>
  <c r="AA7" i="3"/>
  <c r="AB7" i="3" s="1"/>
  <c r="AC7" i="3"/>
  <c r="Z8" i="3"/>
  <c r="AA8" i="3"/>
  <c r="AB8" i="3" s="1"/>
  <c r="AC8" i="3"/>
  <c r="Z9" i="3"/>
  <c r="AA9" i="3"/>
  <c r="AB9" i="3" s="1"/>
  <c r="AC9" i="3"/>
  <c r="Z10" i="3"/>
  <c r="AA10" i="3"/>
  <c r="AB10" i="3" s="1"/>
  <c r="AC10" i="3"/>
  <c r="Z11" i="3"/>
  <c r="AA11" i="3"/>
  <c r="AB11" i="3" s="1"/>
  <c r="AC11" i="3"/>
  <c r="Z12" i="3"/>
  <c r="AA12" i="3"/>
  <c r="AB12" i="3" s="1"/>
  <c r="AC12" i="3"/>
  <c r="Z13" i="3"/>
  <c r="AA13" i="3"/>
  <c r="AB13" i="3" s="1"/>
  <c r="AC13" i="3"/>
  <c r="Z14" i="3"/>
  <c r="AA14" i="3"/>
  <c r="AB14" i="3" s="1"/>
  <c r="AC14" i="3"/>
  <c r="Z15" i="3"/>
  <c r="AA15" i="3"/>
  <c r="AB15" i="3" s="1"/>
  <c r="AC15" i="3"/>
  <c r="Z16" i="3"/>
  <c r="AA16" i="3"/>
  <c r="AB16" i="3" s="1"/>
  <c r="AC16" i="3"/>
  <c r="Z17" i="3"/>
  <c r="AA17" i="3"/>
  <c r="AB17" i="3" s="1"/>
  <c r="AC17" i="3"/>
  <c r="Z18" i="3"/>
  <c r="AA18" i="3"/>
  <c r="AB18" i="3" s="1"/>
  <c r="AC18" i="3"/>
  <c r="Z19" i="3"/>
  <c r="AA19" i="3"/>
  <c r="AB19" i="3" s="1"/>
  <c r="AC19" i="3"/>
  <c r="Z20" i="3"/>
  <c r="AA20" i="3"/>
  <c r="AB20" i="3" s="1"/>
  <c r="AC20" i="3"/>
  <c r="Z21" i="3"/>
  <c r="AA21" i="3"/>
  <c r="AB21" i="3" s="1"/>
  <c r="AC21" i="3"/>
  <c r="Z22" i="3"/>
  <c r="AA22" i="3"/>
  <c r="AB22" i="3" s="1"/>
  <c r="AC22" i="3"/>
  <c r="Z23" i="3"/>
  <c r="AA23" i="3"/>
  <c r="AB23" i="3" s="1"/>
  <c r="AC23" i="3"/>
  <c r="Z24" i="3"/>
  <c r="AA24" i="3"/>
  <c r="AB24" i="3" s="1"/>
  <c r="AC24" i="3"/>
  <c r="AA25" i="3"/>
  <c r="AB25" i="3" s="1"/>
  <c r="AC25" i="3"/>
  <c r="Z26" i="3"/>
  <c r="AA26" i="3"/>
  <c r="AB26" i="3" s="1"/>
  <c r="AC26" i="3"/>
  <c r="Z27" i="3"/>
  <c r="AA27" i="3"/>
  <c r="AB27" i="3" s="1"/>
  <c r="AC27" i="3"/>
  <c r="Z28" i="3"/>
  <c r="AA28" i="3"/>
  <c r="AB28" i="3" s="1"/>
  <c r="AC28" i="3"/>
  <c r="Z29" i="3"/>
  <c r="AA29" i="3"/>
  <c r="AB29" i="3" s="1"/>
  <c r="AC29" i="3"/>
  <c r="Z30" i="3"/>
  <c r="AA30" i="3"/>
  <c r="AB30" i="3" s="1"/>
  <c r="AC30" i="3"/>
  <c r="Z31" i="3"/>
  <c r="AA31" i="3"/>
  <c r="AB31" i="3" s="1"/>
  <c r="AC31" i="3"/>
  <c r="Z32" i="3"/>
  <c r="AA32" i="3"/>
  <c r="AB32" i="3" s="1"/>
  <c r="AC32" i="3"/>
  <c r="Z33" i="3"/>
  <c r="AA33" i="3"/>
  <c r="AB33" i="3" s="1"/>
  <c r="AC33" i="3"/>
  <c r="Z34" i="3"/>
  <c r="AA34" i="3"/>
  <c r="AB34" i="3" s="1"/>
  <c r="AC34" i="3"/>
  <c r="Z35" i="3"/>
  <c r="AA35" i="3"/>
  <c r="AB35" i="3" s="1"/>
  <c r="AC35" i="3"/>
  <c r="B19" i="7" l="1"/>
  <c r="B18" i="7"/>
  <c r="B15" i="7"/>
  <c r="B13" i="7"/>
  <c r="B17" i="7"/>
  <c r="B14" i="7"/>
  <c r="P12" i="7" l="1"/>
  <c r="Q12" i="7"/>
  <c r="P13" i="7"/>
  <c r="Q13" i="7"/>
  <c r="P14" i="7"/>
  <c r="Q14" i="7"/>
  <c r="P15" i="7"/>
  <c r="Q15" i="7"/>
  <c r="P16" i="7"/>
  <c r="P20" i="7" s="1"/>
  <c r="Q16" i="7"/>
  <c r="Q20" i="7" s="1"/>
  <c r="P17" i="7"/>
  <c r="P21" i="7" s="1"/>
  <c r="P34" i="7" s="1"/>
  <c r="Q17" i="7"/>
  <c r="P18" i="7"/>
  <c r="P22" i="7" s="1"/>
  <c r="Q18" i="7"/>
  <c r="P19" i="7"/>
  <c r="Q19" i="7"/>
  <c r="P24" i="7"/>
  <c r="Q24" i="7"/>
  <c r="P25" i="7"/>
  <c r="Q25" i="7"/>
  <c r="P26" i="7"/>
  <c r="Q26" i="7"/>
  <c r="Z3" i="4"/>
  <c r="Y7" i="4"/>
  <c r="X7" i="4"/>
  <c r="Y6" i="4"/>
  <c r="X6" i="4"/>
  <c r="Y5" i="4"/>
  <c r="X5" i="4"/>
  <c r="AA4" i="5"/>
  <c r="AB3" i="5"/>
  <c r="AA3" i="5"/>
  <c r="Z154" i="5"/>
  <c r="Y154" i="5"/>
  <c r="Z153" i="5"/>
  <c r="Y153" i="5"/>
  <c r="Z152" i="5"/>
  <c r="Y152" i="5"/>
  <c r="Z151" i="5"/>
  <c r="Y151" i="5"/>
  <c r="Z4" i="3"/>
  <c r="Z3" i="3"/>
  <c r="Y38" i="3"/>
  <c r="Y41" i="3"/>
  <c r="Y40" i="3"/>
  <c r="Y39" i="3"/>
  <c r="X41" i="3"/>
  <c r="X40" i="3"/>
  <c r="X39" i="3"/>
  <c r="X38" i="3"/>
  <c r="Q22" i="7" l="1"/>
  <c r="Q21" i="7"/>
  <c r="Q34" i="7" s="1"/>
  <c r="P30" i="7"/>
  <c r="P33" i="7" s="1"/>
  <c r="Q30" i="7"/>
  <c r="Q33" i="7" s="1"/>
  <c r="Q44" i="7" s="1"/>
  <c r="P31" i="7"/>
  <c r="P35" i="7" s="1"/>
  <c r="P39" i="7"/>
  <c r="P38" i="7"/>
  <c r="P37" i="7"/>
  <c r="Q31" i="7"/>
  <c r="Q35" i="7" s="1"/>
  <c r="Q23" i="7"/>
  <c r="Q40" i="7" s="1"/>
  <c r="Q39" i="7"/>
  <c r="Q37" i="7"/>
  <c r="Q32" i="7"/>
  <c r="P32" i="7"/>
  <c r="P43" i="7" s="1"/>
  <c r="P23" i="7"/>
  <c r="J7" i="4"/>
  <c r="Q38" i="7" l="1"/>
  <c r="Q41" i="7"/>
  <c r="P44" i="7"/>
  <c r="P41" i="7"/>
  <c r="P36" i="7"/>
  <c r="P42" i="7"/>
  <c r="Q36" i="7"/>
  <c r="Q43" i="7"/>
  <c r="P40" i="7"/>
  <c r="Q42" i="7"/>
  <c r="B26" i="7"/>
  <c r="B25" i="7"/>
  <c r="O26" i="7"/>
  <c r="N26" i="7"/>
  <c r="M26" i="7"/>
  <c r="L26" i="7"/>
  <c r="K26" i="7"/>
  <c r="J26" i="7"/>
  <c r="I26" i="7"/>
  <c r="H26" i="7"/>
  <c r="G26" i="7"/>
  <c r="F26" i="7"/>
  <c r="E26" i="7"/>
  <c r="D26" i="7"/>
  <c r="O25" i="7"/>
  <c r="N25" i="7"/>
  <c r="M25" i="7"/>
  <c r="L25" i="7"/>
  <c r="K25" i="7"/>
  <c r="J25" i="7"/>
  <c r="I25" i="7"/>
  <c r="H25" i="7"/>
  <c r="G25" i="7"/>
  <c r="F25" i="7"/>
  <c r="E25" i="7"/>
  <c r="C25" i="7"/>
  <c r="O19" i="7"/>
  <c r="N19" i="7"/>
  <c r="M19" i="7"/>
  <c r="L19" i="7"/>
  <c r="K19" i="7"/>
  <c r="J19" i="7"/>
  <c r="I19" i="7"/>
  <c r="H19" i="7"/>
  <c r="G19" i="7"/>
  <c r="F19" i="7"/>
  <c r="E19" i="7"/>
  <c r="D19" i="7"/>
  <c r="O18" i="7"/>
  <c r="N18" i="7"/>
  <c r="M18" i="7"/>
  <c r="L18" i="7"/>
  <c r="K18" i="7"/>
  <c r="J18" i="7"/>
  <c r="I18" i="7"/>
  <c r="H18" i="7"/>
  <c r="G18" i="7"/>
  <c r="F18" i="7"/>
  <c r="E18" i="7"/>
  <c r="D18" i="7"/>
  <c r="O17" i="7"/>
  <c r="N17" i="7"/>
  <c r="M17" i="7"/>
  <c r="L17" i="7"/>
  <c r="K17" i="7"/>
  <c r="J17" i="7"/>
  <c r="I17" i="7"/>
  <c r="H17" i="7"/>
  <c r="G17" i="7"/>
  <c r="F17" i="7"/>
  <c r="E17" i="7"/>
  <c r="D17" i="7"/>
  <c r="O15" i="7"/>
  <c r="O14" i="7"/>
  <c r="N15" i="7"/>
  <c r="N14" i="7"/>
  <c r="M15" i="7"/>
  <c r="M14" i="7"/>
  <c r="L15" i="7"/>
  <c r="L14" i="7"/>
  <c r="K15" i="7"/>
  <c r="K14" i="7"/>
  <c r="J15" i="7"/>
  <c r="J14" i="7"/>
  <c r="I15" i="7"/>
  <c r="I14" i="7"/>
  <c r="H15" i="7"/>
  <c r="H14" i="7"/>
  <c r="G15" i="7"/>
  <c r="G14" i="7"/>
  <c r="F15" i="7"/>
  <c r="F14" i="7"/>
  <c r="E15" i="7"/>
  <c r="E14" i="7"/>
  <c r="D15" i="7"/>
  <c r="D14" i="7"/>
  <c r="O13" i="7"/>
  <c r="N13" i="7"/>
  <c r="M13" i="7"/>
  <c r="L13" i="7"/>
  <c r="K13" i="7"/>
  <c r="J13" i="7"/>
  <c r="I13" i="7"/>
  <c r="H13" i="7"/>
  <c r="G13" i="7"/>
  <c r="F13" i="7"/>
  <c r="E13" i="7"/>
  <c r="D13" i="7"/>
  <c r="C26" i="7"/>
  <c r="C19" i="7"/>
  <c r="C18" i="7"/>
  <c r="C17" i="7"/>
  <c r="S13" i="7" l="1"/>
  <c r="S15" i="7"/>
  <c r="S14" i="7"/>
  <c r="R29" i="7"/>
  <c r="R18" i="7"/>
  <c r="S29" i="7"/>
  <c r="S28" i="7"/>
  <c r="R26" i="7"/>
  <c r="S26" i="7"/>
  <c r="S25" i="7"/>
  <c r="R19" i="7"/>
  <c r="R17" i="7"/>
  <c r="S18" i="7"/>
  <c r="S17" i="7"/>
  <c r="S19" i="7"/>
  <c r="C15" i="7"/>
  <c r="R15" i="7" s="1"/>
  <c r="C14" i="7"/>
  <c r="C13" i="7"/>
  <c r="R14" i="7" l="1"/>
  <c r="R13" i="7"/>
  <c r="O32" i="7"/>
  <c r="O43" i="7" s="1"/>
  <c r="N32" i="7"/>
  <c r="N43" i="7" s="1"/>
  <c r="M32" i="7"/>
  <c r="M43" i="7" s="1"/>
  <c r="L32" i="7"/>
  <c r="L43" i="7" s="1"/>
  <c r="K32" i="7"/>
  <c r="K43" i="7" s="1"/>
  <c r="J32" i="7"/>
  <c r="J43" i="7" s="1"/>
  <c r="I32" i="7"/>
  <c r="I43" i="7" s="1"/>
  <c r="H32" i="7"/>
  <c r="H43" i="7" s="1"/>
  <c r="G32" i="7"/>
  <c r="G43" i="7" s="1"/>
  <c r="F32" i="7"/>
  <c r="F43" i="7" s="1"/>
  <c r="E32" i="7"/>
  <c r="E43" i="7" s="1"/>
  <c r="D32" i="7"/>
  <c r="D43" i="7" s="1"/>
  <c r="C32" i="7"/>
  <c r="C43" i="7" s="1"/>
  <c r="B32" i="7"/>
  <c r="B43" i="7" s="1"/>
  <c r="O31" i="7"/>
  <c r="O42" i="7" s="1"/>
  <c r="N31" i="7"/>
  <c r="N42" i="7" s="1"/>
  <c r="M31" i="7"/>
  <c r="M42" i="7" s="1"/>
  <c r="L31" i="7"/>
  <c r="L42" i="7" s="1"/>
  <c r="K31" i="7"/>
  <c r="K42" i="7" s="1"/>
  <c r="J31" i="7"/>
  <c r="J42" i="7" s="1"/>
  <c r="I31" i="7"/>
  <c r="I42" i="7" s="1"/>
  <c r="H31" i="7"/>
  <c r="H42" i="7" s="1"/>
  <c r="G31" i="7"/>
  <c r="G42" i="7" s="1"/>
  <c r="F31" i="7"/>
  <c r="F42" i="7" s="1"/>
  <c r="E31" i="7"/>
  <c r="E42" i="7" s="1"/>
  <c r="C31" i="7"/>
  <c r="C42" i="7" s="1"/>
  <c r="B31" i="7"/>
  <c r="B42" i="7" s="1"/>
  <c r="O22" i="7"/>
  <c r="O39" i="7" s="1"/>
  <c r="N22" i="7"/>
  <c r="N39" i="7" s="1"/>
  <c r="M22" i="7"/>
  <c r="M39" i="7" s="1"/>
  <c r="L22" i="7"/>
  <c r="L39" i="7" s="1"/>
  <c r="K22" i="7"/>
  <c r="K39" i="7" s="1"/>
  <c r="J22" i="7"/>
  <c r="J39" i="7" s="1"/>
  <c r="I22" i="7"/>
  <c r="I39" i="7" s="1"/>
  <c r="H22" i="7"/>
  <c r="H39" i="7" s="1"/>
  <c r="G22" i="7"/>
  <c r="G39" i="7" s="1"/>
  <c r="F22" i="7"/>
  <c r="F39" i="7" s="1"/>
  <c r="E22" i="7"/>
  <c r="E39" i="7" s="1"/>
  <c r="D22" i="7"/>
  <c r="D39" i="7" s="1"/>
  <c r="C22" i="7"/>
  <c r="C39" i="7" s="1"/>
  <c r="B22" i="7"/>
  <c r="B39" i="7" s="1"/>
  <c r="O21" i="7"/>
  <c r="N21" i="7"/>
  <c r="M21" i="7"/>
  <c r="L21" i="7"/>
  <c r="K21" i="7"/>
  <c r="J21" i="7"/>
  <c r="I21" i="7"/>
  <c r="H21" i="7"/>
  <c r="G21" i="7"/>
  <c r="F21" i="7"/>
  <c r="E21" i="7"/>
  <c r="D21" i="7"/>
  <c r="C21" i="7"/>
  <c r="C38" i="7" s="1"/>
  <c r="B21" i="7"/>
  <c r="W41" i="3"/>
  <c r="V41" i="3"/>
  <c r="U41" i="3"/>
  <c r="T41" i="3"/>
  <c r="S41" i="3"/>
  <c r="R41" i="3"/>
  <c r="Q41" i="3"/>
  <c r="P41" i="3"/>
  <c r="O41" i="3"/>
  <c r="N41" i="3"/>
  <c r="W40" i="3"/>
  <c r="V40" i="3"/>
  <c r="U40" i="3"/>
  <c r="T40" i="3"/>
  <c r="S40" i="3"/>
  <c r="R40" i="3"/>
  <c r="Q40" i="3"/>
  <c r="P40" i="3"/>
  <c r="O40" i="3"/>
  <c r="N40" i="3"/>
  <c r="W39" i="3"/>
  <c r="V39" i="3"/>
  <c r="U39" i="3"/>
  <c r="T39" i="3"/>
  <c r="S39" i="3"/>
  <c r="R39" i="3"/>
  <c r="Q39" i="3"/>
  <c r="P39" i="3"/>
  <c r="O39" i="3"/>
  <c r="N39" i="3"/>
  <c r="L41" i="3"/>
  <c r="K41" i="3"/>
  <c r="J41" i="3"/>
  <c r="L40" i="3"/>
  <c r="K40" i="3"/>
  <c r="J40" i="3"/>
  <c r="J39" i="3"/>
  <c r="H40" i="3"/>
  <c r="H39" i="3"/>
  <c r="X154" i="5"/>
  <c r="W154" i="5"/>
  <c r="V154" i="5"/>
  <c r="U154" i="5"/>
  <c r="T154" i="5"/>
  <c r="S154" i="5"/>
  <c r="R154" i="5"/>
  <c r="Q154" i="5"/>
  <c r="P154" i="5"/>
  <c r="O154" i="5"/>
  <c r="X153" i="5"/>
  <c r="W153" i="5"/>
  <c r="V153" i="5"/>
  <c r="U153" i="5"/>
  <c r="T153" i="5"/>
  <c r="S153" i="5"/>
  <c r="R153" i="5"/>
  <c r="Q153" i="5"/>
  <c r="P153" i="5"/>
  <c r="O153" i="5"/>
  <c r="X152" i="5"/>
  <c r="W152" i="5"/>
  <c r="V152" i="5"/>
  <c r="U152" i="5"/>
  <c r="T152" i="5"/>
  <c r="S152" i="5"/>
  <c r="R152" i="5"/>
  <c r="Q152" i="5"/>
  <c r="P152" i="5"/>
  <c r="O152" i="5"/>
  <c r="M154" i="5"/>
  <c r="L154" i="5"/>
  <c r="K154" i="5"/>
  <c r="M153" i="5"/>
  <c r="L153" i="5"/>
  <c r="K153" i="5"/>
  <c r="M152" i="5"/>
  <c r="L152" i="5"/>
  <c r="K152" i="5"/>
  <c r="I153" i="5"/>
  <c r="I152" i="5"/>
  <c r="W6" i="4"/>
  <c r="V6" i="4"/>
  <c r="U6" i="4"/>
  <c r="T6" i="4"/>
  <c r="S6" i="4"/>
  <c r="R6" i="4"/>
  <c r="Q6" i="4"/>
  <c r="P6" i="4"/>
  <c r="O6" i="4"/>
  <c r="N6" i="4"/>
  <c r="K6" i="4"/>
  <c r="J6" i="4"/>
  <c r="H6" i="4"/>
  <c r="AA60" i="6" l="1"/>
  <c r="AA153" i="5"/>
  <c r="Z6" i="4"/>
  <c r="AA152" i="5"/>
  <c r="AA154" i="5"/>
  <c r="Z40" i="3"/>
  <c r="Z41" i="3"/>
  <c r="S21" i="7"/>
  <c r="E38" i="7"/>
  <c r="G34" i="7"/>
  <c r="G38" i="7"/>
  <c r="I34" i="7"/>
  <c r="I38" i="7"/>
  <c r="K34" i="7"/>
  <c r="K38" i="7"/>
  <c r="M34" i="7"/>
  <c r="M38" i="7"/>
  <c r="O34" i="7"/>
  <c r="O38" i="7"/>
  <c r="B34" i="7"/>
  <c r="B38" i="7"/>
  <c r="D34" i="7"/>
  <c r="D38" i="7"/>
  <c r="F34" i="7"/>
  <c r="F38" i="7"/>
  <c r="H34" i="7"/>
  <c r="H38" i="7"/>
  <c r="J34" i="7"/>
  <c r="J38" i="7"/>
  <c r="L34" i="7"/>
  <c r="L38" i="7"/>
  <c r="N34" i="7"/>
  <c r="N38" i="7"/>
  <c r="R32" i="7"/>
  <c r="AA6" i="4"/>
  <c r="S32" i="7"/>
  <c r="S31" i="7"/>
  <c r="C34" i="7"/>
  <c r="R21" i="7"/>
  <c r="E34" i="7"/>
  <c r="S22" i="7"/>
  <c r="R22" i="7"/>
  <c r="E35" i="7"/>
  <c r="M35" i="7"/>
  <c r="H35" i="7"/>
  <c r="AB152" i="5"/>
  <c r="L35" i="7"/>
  <c r="I35" i="7"/>
  <c r="C35" i="7"/>
  <c r="G35" i="7"/>
  <c r="K35" i="7"/>
  <c r="O35" i="7"/>
  <c r="B35" i="7"/>
  <c r="F35" i="7"/>
  <c r="J35" i="7"/>
  <c r="N35" i="7"/>
  <c r="AB60" i="6"/>
  <c r="AD152" i="5"/>
  <c r="AD3" i="5"/>
  <c r="K39" i="3"/>
  <c r="Z39" i="3" s="1"/>
  <c r="S34" i="7" l="1"/>
  <c r="S35" i="7"/>
  <c r="R34" i="7"/>
  <c r="B24" i="7"/>
  <c r="AA39" i="3"/>
  <c r="O23" i="7"/>
  <c r="N23" i="7"/>
  <c r="M23" i="7"/>
  <c r="L23" i="7"/>
  <c r="K23" i="7"/>
  <c r="J23" i="7"/>
  <c r="I23" i="7"/>
  <c r="H23" i="7"/>
  <c r="G23" i="7"/>
  <c r="F23" i="7"/>
  <c r="E23" i="7"/>
  <c r="E40" i="7" s="1"/>
  <c r="D23" i="7"/>
  <c r="C23" i="7"/>
  <c r="C40" i="7" s="1"/>
  <c r="B23" i="7"/>
  <c r="O24" i="7"/>
  <c r="N24" i="7"/>
  <c r="M24" i="7"/>
  <c r="L24" i="7"/>
  <c r="K24" i="7"/>
  <c r="J24" i="7"/>
  <c r="I24" i="7"/>
  <c r="H24" i="7"/>
  <c r="G24" i="7"/>
  <c r="F24" i="7"/>
  <c r="E24" i="7"/>
  <c r="C24" i="7"/>
  <c r="W7" i="4"/>
  <c r="V7" i="4"/>
  <c r="U7" i="4"/>
  <c r="T7" i="4"/>
  <c r="S7" i="4"/>
  <c r="R7" i="4"/>
  <c r="Q7" i="4"/>
  <c r="P7" i="4"/>
  <c r="O7" i="4"/>
  <c r="N7" i="4"/>
  <c r="L7" i="4"/>
  <c r="K7" i="4"/>
  <c r="H7" i="4"/>
  <c r="I154" i="5"/>
  <c r="H41" i="3"/>
  <c r="R28" i="7" l="1"/>
  <c r="AD60" i="6"/>
  <c r="D24" i="7"/>
  <c r="R24" i="7" s="1"/>
  <c r="D25" i="7"/>
  <c r="L6" i="4"/>
  <c r="AC6" i="4" s="1"/>
  <c r="B36" i="7"/>
  <c r="B40" i="7"/>
  <c r="D36" i="7"/>
  <c r="D40" i="7"/>
  <c r="F36" i="7"/>
  <c r="F40" i="7"/>
  <c r="H36" i="7"/>
  <c r="H40" i="7"/>
  <c r="J36" i="7"/>
  <c r="J40" i="7"/>
  <c r="L36" i="7"/>
  <c r="L40" i="7"/>
  <c r="N36" i="7"/>
  <c r="N40" i="7"/>
  <c r="Z7" i="4"/>
  <c r="G36" i="7"/>
  <c r="G40" i="7"/>
  <c r="I36" i="7"/>
  <c r="I40" i="7"/>
  <c r="K36" i="7"/>
  <c r="K40" i="7"/>
  <c r="M36" i="7"/>
  <c r="M40" i="7"/>
  <c r="O36" i="7"/>
  <c r="O40" i="7"/>
  <c r="AA61" i="6"/>
  <c r="AA59" i="6"/>
  <c r="L39" i="3"/>
  <c r="AC39" i="3" s="1"/>
  <c r="AC3" i="3"/>
  <c r="R27" i="7"/>
  <c r="S24" i="7"/>
  <c r="C36" i="7"/>
  <c r="R23" i="7"/>
  <c r="E36" i="7"/>
  <c r="S23" i="7"/>
  <c r="L30" i="7"/>
  <c r="L41" i="7" s="1"/>
  <c r="H30" i="7"/>
  <c r="H41" i="7" s="1"/>
  <c r="G30" i="7"/>
  <c r="G41" i="7" s="1"/>
  <c r="K30" i="7"/>
  <c r="K41" i="7" s="1"/>
  <c r="O30" i="7"/>
  <c r="O41" i="7" s="1"/>
  <c r="J30" i="7"/>
  <c r="J41" i="7" s="1"/>
  <c r="E30" i="7"/>
  <c r="E41" i="7" s="1"/>
  <c r="I30" i="7"/>
  <c r="I41" i="7" s="1"/>
  <c r="M30" i="7"/>
  <c r="M41" i="7" s="1"/>
  <c r="F30" i="7"/>
  <c r="F41" i="7" s="1"/>
  <c r="N30" i="7"/>
  <c r="N41" i="7" s="1"/>
  <c r="C30" i="7"/>
  <c r="C41" i="7" s="1"/>
  <c r="B30" i="7"/>
  <c r="B41" i="7" s="1"/>
  <c r="H5" i="4"/>
  <c r="L5" i="4"/>
  <c r="K5" i="4"/>
  <c r="J5" i="4"/>
  <c r="W5" i="4"/>
  <c r="V5" i="4"/>
  <c r="U5" i="4"/>
  <c r="T5" i="4"/>
  <c r="S5" i="4"/>
  <c r="R5" i="4"/>
  <c r="Q5" i="4"/>
  <c r="P5" i="4"/>
  <c r="O5" i="4"/>
  <c r="N5" i="4"/>
  <c r="AD61" i="6"/>
  <c r="AB153" i="5"/>
  <c r="AD153" i="5"/>
  <c r="AB154" i="5"/>
  <c r="AD154" i="5"/>
  <c r="AA40" i="3"/>
  <c r="AC40" i="3"/>
  <c r="AA41" i="3"/>
  <c r="AC41" i="3"/>
  <c r="B16" i="7"/>
  <c r="B12" i="7"/>
  <c r="O16" i="7"/>
  <c r="N16" i="7"/>
  <c r="M16" i="7"/>
  <c r="L16" i="7"/>
  <c r="K16" i="7"/>
  <c r="J16" i="7"/>
  <c r="I16" i="7"/>
  <c r="H16" i="7"/>
  <c r="O12" i="7"/>
  <c r="N12" i="7"/>
  <c r="M12" i="7"/>
  <c r="L12" i="7"/>
  <c r="K12" i="7"/>
  <c r="J12" i="7"/>
  <c r="I12" i="7"/>
  <c r="H12" i="7"/>
  <c r="AB59" i="6"/>
  <c r="AD59" i="6"/>
  <c r="AD3" i="6"/>
  <c r="AB3" i="6"/>
  <c r="AC3" i="4"/>
  <c r="AA3" i="4"/>
  <c r="AB3" i="4" s="1"/>
  <c r="AB4" i="5"/>
  <c r="AC4" i="5" s="1"/>
  <c r="AD4" i="5"/>
  <c r="K20" i="7" l="1"/>
  <c r="D30" i="7"/>
  <c r="D41" i="7" s="1"/>
  <c r="R25" i="7"/>
  <c r="D31" i="7"/>
  <c r="S36" i="7"/>
  <c r="J20" i="7"/>
  <c r="J37" i="7" s="1"/>
  <c r="N20" i="7"/>
  <c r="N37" i="7" s="1"/>
  <c r="H20" i="7"/>
  <c r="H37" i="7" s="1"/>
  <c r="K33" i="7"/>
  <c r="O20" i="7"/>
  <c r="O37" i="7" s="1"/>
  <c r="Z5" i="4"/>
  <c r="AA5" i="4"/>
  <c r="S30" i="7"/>
  <c r="AC3" i="6"/>
  <c r="AC3" i="5"/>
  <c r="M20" i="7"/>
  <c r="M37" i="7" s="1"/>
  <c r="I20" i="7"/>
  <c r="R36" i="7"/>
  <c r="B20" i="7"/>
  <c r="L20" i="7"/>
  <c r="AC5" i="4"/>
  <c r="O38" i="3"/>
  <c r="AA4" i="3"/>
  <c r="AB4" i="3" s="1"/>
  <c r="J33" i="7" l="1"/>
  <c r="J44" i="7" s="1"/>
  <c r="O33" i="7"/>
  <c r="O44" i="7" s="1"/>
  <c r="D42" i="7"/>
  <c r="R31" i="7"/>
  <c r="D35" i="7"/>
  <c r="R35" i="7" s="1"/>
  <c r="R30" i="7"/>
  <c r="N33" i="7"/>
  <c r="N44" i="7" s="1"/>
  <c r="H33" i="7"/>
  <c r="H44" i="7" s="1"/>
  <c r="K44" i="7"/>
  <c r="B37" i="7"/>
  <c r="I33" i="7"/>
  <c r="I44" i="7" s="1"/>
  <c r="L33" i="7"/>
  <c r="L44" i="7" s="1"/>
  <c r="M33" i="7"/>
  <c r="M44" i="7" s="1"/>
  <c r="K37" i="7"/>
  <c r="I37" i="7"/>
  <c r="L37" i="7"/>
  <c r="S27" i="7"/>
  <c r="AA3" i="3" l="1"/>
  <c r="E16" i="7" l="1"/>
  <c r="E12" i="7"/>
  <c r="E20" i="7" l="1"/>
  <c r="E37" i="7" s="1"/>
  <c r="G12" i="7"/>
  <c r="G16" i="7"/>
  <c r="F16" i="7"/>
  <c r="F12" i="7"/>
  <c r="C16" i="7"/>
  <c r="C12" i="7"/>
  <c r="B33" i="7"/>
  <c r="B44" i="7" s="1"/>
  <c r="X151" i="5"/>
  <c r="W151" i="5"/>
  <c r="V151" i="5"/>
  <c r="U151" i="5"/>
  <c r="S151" i="5"/>
  <c r="R151" i="5"/>
  <c r="Q151" i="5"/>
  <c r="P151" i="5"/>
  <c r="O151" i="5"/>
  <c r="L151" i="5"/>
  <c r="K151" i="5"/>
  <c r="I151" i="5"/>
  <c r="W38" i="3"/>
  <c r="V38" i="3"/>
  <c r="U38" i="3"/>
  <c r="T38" i="3"/>
  <c r="S38" i="3"/>
  <c r="R38" i="3"/>
  <c r="Q38" i="3"/>
  <c r="P38" i="3"/>
  <c r="N38" i="3"/>
  <c r="K38" i="3"/>
  <c r="J38" i="3"/>
  <c r="H38" i="3"/>
  <c r="AC4" i="3"/>
  <c r="AA151" i="5" l="1"/>
  <c r="Z38" i="3"/>
  <c r="E33" i="7"/>
  <c r="E44" i="7" s="1"/>
  <c r="S16" i="7"/>
  <c r="S12" i="7"/>
  <c r="C20" i="7"/>
  <c r="C33" i="7" s="1"/>
  <c r="F20" i="7"/>
  <c r="G20" i="7"/>
  <c r="AB151" i="5"/>
  <c r="AA7" i="4"/>
  <c r="AA38" i="3"/>
  <c r="AB3" i="3"/>
  <c r="D16" i="7"/>
  <c r="R16" i="7" s="1"/>
  <c r="L38" i="3"/>
  <c r="AC38" i="3" s="1"/>
  <c r="M151" i="5"/>
  <c r="AD151" i="5" s="1"/>
  <c r="D12" i="7"/>
  <c r="R12" i="7" s="1"/>
  <c r="AC7" i="4"/>
  <c r="G33" i="7" l="1"/>
  <c r="G44" i="7" s="1"/>
  <c r="C44" i="7"/>
  <c r="G37" i="7"/>
  <c r="F37" i="7"/>
  <c r="C37" i="7"/>
  <c r="S20" i="7"/>
  <c r="D20" i="7"/>
  <c r="F33" i="7"/>
  <c r="S33" i="7" l="1"/>
  <c r="R20" i="7"/>
  <c r="D37" i="7"/>
  <c r="F44" i="7"/>
  <c r="D33" i="7"/>
  <c r="R33" i="7" s="1"/>
  <c r="D44" i="7" l="1"/>
</calcChain>
</file>

<file path=xl/sharedStrings.xml><?xml version="1.0" encoding="utf-8"?>
<sst xmlns="http://schemas.openxmlformats.org/spreadsheetml/2006/main" count="2013" uniqueCount="875">
  <si>
    <t>Podsumowanie naboru:</t>
  </si>
  <si>
    <t>Kategoria drogi - rodzaj listy</t>
  </si>
  <si>
    <t>powiatowe - lista rezerwowa</t>
  </si>
  <si>
    <t>gminne - lista rezerwowa</t>
  </si>
  <si>
    <t>L.p.</t>
  </si>
  <si>
    <t>Nr ewid.</t>
  </si>
  <si>
    <t>Jednostka Samorządu Terytorialnego</t>
  </si>
  <si>
    <t>Nazwa zadania</t>
  </si>
  <si>
    <t>Długość odcinka (w km)</t>
  </si>
  <si>
    <t>Ogółem wartość projektu  (w zł)</t>
  </si>
  <si>
    <t>Wnioskowana kwota dofinansowania (w zł)</t>
  </si>
  <si>
    <t>% dofinansowania</t>
  </si>
  <si>
    <t>Kwota dofinansowania w podziale na lata</t>
  </si>
  <si>
    <t>Deklarowana kwota środków własnych (w zł)</t>
  </si>
  <si>
    <t>x</t>
  </si>
  <si>
    <t>Powiat</t>
  </si>
  <si>
    <t>Wnioskowana kwota dofinansowania
(w zł)</t>
  </si>
  <si>
    <t>Wnioskowana kwota dofinansowania
 (w zł)</t>
  </si>
  <si>
    <t>Wartość zadań ogółem</t>
  </si>
  <si>
    <t>Deklarowana kwota środków własnych</t>
  </si>
  <si>
    <t>Kwota dofinasowania ogółem</t>
  </si>
  <si>
    <t>RAZEM listy rezerwowe</t>
  </si>
  <si>
    <t>Okres realizacji zadania</t>
  </si>
  <si>
    <t>B - budowa (rozbudowa), P - przebudowa, R - remont</t>
  </si>
  <si>
    <t>kolorem czerwonym oznaczono zadania wieloletnie</t>
  </si>
  <si>
    <t>Rodzaj zadania</t>
  </si>
  <si>
    <r>
      <t>Okres realizacji zadania</t>
    </r>
    <r>
      <rPr>
        <b/>
        <vertAlign val="superscript"/>
        <sz val="8"/>
        <color rgb="FF000000"/>
        <rFont val="Arial"/>
        <family val="2"/>
        <charset val="238"/>
      </rPr>
      <t/>
    </r>
  </si>
  <si>
    <t>spr-lata</t>
  </si>
  <si>
    <t>spr-procent</t>
  </si>
  <si>
    <t>spr-dof</t>
  </si>
  <si>
    <t>spr-montaż</t>
  </si>
  <si>
    <t>TERC</t>
  </si>
  <si>
    <t>RAZEM listy</t>
  </si>
  <si>
    <t>Liczba zadań</t>
  </si>
  <si>
    <t>N - zadanie nowe, W - nowe zadanie wieloletnie</t>
  </si>
  <si>
    <t>powiatowe - lista podstawowa, z tego:</t>
  </si>
  <si>
    <t>kontynuowane zadania wieloletnie</t>
  </si>
  <si>
    <t>nowe zadania jednoroczne</t>
  </si>
  <si>
    <t>nowe zadania wieloletnie</t>
  </si>
  <si>
    <t>gminne - lista podstawowa, z tego:</t>
  </si>
  <si>
    <t>RAZEM listy podstawowe, z tego:</t>
  </si>
  <si>
    <t>N - nowe zadanie jednoroczne, K - kontynuowane zadanie wieloletnie z wcześniejszego naboru, W - nowe zadanie wieloletnie</t>
  </si>
  <si>
    <t>Zadanie nowe/kontynuowane/wieloletnie [N/K/W]</t>
  </si>
  <si>
    <t>RAZEM, z tego:</t>
  </si>
  <si>
    <t>Zadanie nowe/wieloletnie [N/W]</t>
  </si>
  <si>
    <t>* Kwota dofinansowania zmniejszona do limitu dostępnych środków Rządowego Funduszu Rozwoju Dróg; zwiększenie dofinansowania możliwe w przypadku wystąpienia oszczędności. W przypadku braku oszczędności w Funduszu, realizacja zadania będzie wymagała zabezpieczenia wkładu własnego wnioskodawcy w większej wysokości.</t>
  </si>
  <si>
    <t>Lista zadań powiatowych i zadań gminnych rekomendowanych do dofinansowania w ramach Rządowego Funduszu Rozwoju Dróg</t>
  </si>
  <si>
    <t>Województwo: pomorskie</t>
  </si>
  <si>
    <r>
      <t>Dofinansowanie przyznane w naborze</t>
    </r>
    <r>
      <rPr>
        <b/>
        <sz val="10"/>
        <rFont val="Times New Roman"/>
        <family val="1"/>
        <charset val="238"/>
      </rPr>
      <t>:</t>
    </r>
    <r>
      <rPr>
        <sz val="10"/>
        <rFont val="Times New Roman"/>
        <family val="1"/>
        <charset val="238"/>
      </rPr>
      <t xml:space="preserve"> 2024</t>
    </r>
  </si>
  <si>
    <t>Powiat bytowski</t>
  </si>
  <si>
    <t>2201000</t>
  </si>
  <si>
    <t>Powiat chojnicki</t>
  </si>
  <si>
    <t>2202000</t>
  </si>
  <si>
    <t>Powiat człuchowski</t>
  </si>
  <si>
    <t>2203000</t>
  </si>
  <si>
    <t>Powiat gdański</t>
  </si>
  <si>
    <t>2204000</t>
  </si>
  <si>
    <t>Powiat kartuski</t>
  </si>
  <si>
    <t>2205000</t>
  </si>
  <si>
    <t>Powiat kościerski</t>
  </si>
  <si>
    <t>2206000</t>
  </si>
  <si>
    <t>2207000</t>
  </si>
  <si>
    <t>Powiat lęborski</t>
  </si>
  <si>
    <t>2208000</t>
  </si>
  <si>
    <t>Powiat malborski</t>
  </si>
  <si>
    <t>2209000</t>
  </si>
  <si>
    <t>Powiat nowodworski</t>
  </si>
  <si>
    <t>2210000</t>
  </si>
  <si>
    <t>Powiat pucki</t>
  </si>
  <si>
    <t>2211000</t>
  </si>
  <si>
    <t>Powiat słupski</t>
  </si>
  <si>
    <t>2212000</t>
  </si>
  <si>
    <t>Powiat starogardzki</t>
  </si>
  <si>
    <t>2213000</t>
  </si>
  <si>
    <t>Powiat wejherowski</t>
  </si>
  <si>
    <t>2215000</t>
  </si>
  <si>
    <t>Powiat sztumski</t>
  </si>
  <si>
    <t>2216000</t>
  </si>
  <si>
    <t>2201012</t>
  </si>
  <si>
    <t>2201023</t>
  </si>
  <si>
    <t>2201032</t>
  </si>
  <si>
    <t>2201042</t>
  </si>
  <si>
    <t>2201063</t>
  </si>
  <si>
    <t>2201082</t>
  </si>
  <si>
    <t>2201092</t>
  </si>
  <si>
    <t>2201102</t>
  </si>
  <si>
    <t>2202011</t>
  </si>
  <si>
    <t>2202023</t>
  </si>
  <si>
    <t>2202032</t>
  </si>
  <si>
    <t>2202043</t>
  </si>
  <si>
    <t>2203011</t>
  </si>
  <si>
    <t>2203043</t>
  </si>
  <si>
    <t>2203062</t>
  </si>
  <si>
    <t>2203072</t>
  </si>
  <si>
    <t>2204011</t>
  </si>
  <si>
    <t>2204022</t>
  </si>
  <si>
    <t>2204032</t>
  </si>
  <si>
    <t>2204042</t>
  </si>
  <si>
    <t>2204052</t>
  </si>
  <si>
    <t>2204062</t>
  </si>
  <si>
    <t>2204072</t>
  </si>
  <si>
    <t>2204082</t>
  </si>
  <si>
    <t>2205012</t>
  </si>
  <si>
    <t>2205023</t>
  </si>
  <si>
    <t>2205032</t>
  </si>
  <si>
    <t>2205042</t>
  </si>
  <si>
    <t>2205052</t>
  </si>
  <si>
    <t>2205062</t>
  </si>
  <si>
    <t>2205083</t>
  </si>
  <si>
    <t>2206011</t>
  </si>
  <si>
    <t>2206022</t>
  </si>
  <si>
    <t>2206032</t>
  </si>
  <si>
    <t>2206042</t>
  </si>
  <si>
    <t>2206052</t>
  </si>
  <si>
    <t>2206062</t>
  </si>
  <si>
    <t>2206072</t>
  </si>
  <si>
    <t>2206082</t>
  </si>
  <si>
    <t>2207022</t>
  </si>
  <si>
    <t>2207032</t>
  </si>
  <si>
    <t>2207043</t>
  </si>
  <si>
    <t>2207052</t>
  </si>
  <si>
    <t>2208011</t>
  </si>
  <si>
    <t>2208021</t>
  </si>
  <si>
    <t>2208032</t>
  </si>
  <si>
    <t>2208042</t>
  </si>
  <si>
    <t>2208052</t>
  </si>
  <si>
    <t>2209011</t>
  </si>
  <si>
    <t>2209032</t>
  </si>
  <si>
    <t>2209042</t>
  </si>
  <si>
    <t>2209073</t>
  </si>
  <si>
    <t>2209082</t>
  </si>
  <si>
    <t>2210011</t>
  </si>
  <si>
    <t>2210023</t>
  </si>
  <si>
    <t>2210032</t>
  </si>
  <si>
    <t>2210042</t>
  </si>
  <si>
    <t>2210052</t>
  </si>
  <si>
    <t>2211011</t>
  </si>
  <si>
    <t>2211031</t>
  </si>
  <si>
    <t>2211043</t>
  </si>
  <si>
    <t>2211062</t>
  </si>
  <si>
    <t>2211072</t>
  </si>
  <si>
    <t>2212022</t>
  </si>
  <si>
    <t>2212032</t>
  </si>
  <si>
    <t>2212053</t>
  </si>
  <si>
    <t>2212062</t>
  </si>
  <si>
    <t>2212082</t>
  </si>
  <si>
    <t>2213021</t>
  </si>
  <si>
    <t>2213042</t>
  </si>
  <si>
    <t>2213052</t>
  </si>
  <si>
    <t>2213062</t>
  </si>
  <si>
    <t>2213082</t>
  </si>
  <si>
    <t>2213093</t>
  </si>
  <si>
    <t>2213102</t>
  </si>
  <si>
    <t>2213112</t>
  </si>
  <si>
    <t>2213122</t>
  </si>
  <si>
    <t>2213132</t>
  </si>
  <si>
    <t>2214011</t>
  </si>
  <si>
    <t>2214023</t>
  </si>
  <si>
    <t>2214032</t>
  </si>
  <si>
    <t>2214043</t>
  </si>
  <si>
    <t>2214052</t>
  </si>
  <si>
    <t>2214062</t>
  </si>
  <si>
    <t>2215011</t>
  </si>
  <si>
    <t>2215021</t>
  </si>
  <si>
    <t>2215031</t>
  </si>
  <si>
    <t>2215052</t>
  </si>
  <si>
    <t>2215072</t>
  </si>
  <si>
    <t>2215082</t>
  </si>
  <si>
    <t>2215092</t>
  </si>
  <si>
    <t>2215102</t>
  </si>
  <si>
    <t>2216013</t>
  </si>
  <si>
    <t>2216022</t>
  </si>
  <si>
    <t>2216053</t>
  </si>
  <si>
    <t>WI-VII.805.478.2021</t>
  </si>
  <si>
    <t>K</t>
  </si>
  <si>
    <t>Przebudowa drogi powiatowej 2411G od Liniewa do Starych Polaszek</t>
  </si>
  <si>
    <t>P</t>
  </si>
  <si>
    <t>10.2022-05.2024</t>
  </si>
  <si>
    <t>WI-VII.805.486.2021</t>
  </si>
  <si>
    <t>Miasto Gdynia</t>
  </si>
  <si>
    <t>Rozbudowa drogi powiatowej – ul. Chwarznieńskiej w Gdyni na odcinku od przystanku autobusowego Chwarzno Polanki do włączenia z Obwodnicy Trójmiasta</t>
  </si>
  <si>
    <t>B</t>
  </si>
  <si>
    <t xml:space="preserve">  WI-VII.805.249.2022</t>
  </si>
  <si>
    <t>W</t>
  </si>
  <si>
    <t>Powiat Kościerski</t>
  </si>
  <si>
    <t>Przebudowa drogi powiatowej 2404G od Olpucha do osady Bestra Suka na odcinku 2,0 km</t>
  </si>
  <si>
    <t>08.2023-10.2024</t>
  </si>
  <si>
    <t xml:space="preserve">  WI-VII.805.248.2022</t>
  </si>
  <si>
    <t>Przebudowa drogi powiatowej 2406G w miejscowości Bąk</t>
  </si>
  <si>
    <t>08.2023-09.2024</t>
  </si>
  <si>
    <t xml:space="preserve">  WI-VII.805.215.2022</t>
  </si>
  <si>
    <t>Powiat Gdański</t>
  </si>
  <si>
    <t xml:space="preserve">Przebudowa drogi powiatowej nr 2238G Wiślinka - Trzcinisko - Błotnik na odcinku Trzcinisko - Błotnik </t>
  </si>
  <si>
    <t>05.2023-05.2025</t>
  </si>
  <si>
    <t xml:space="preserve">  WI-VII.805.214.2022</t>
  </si>
  <si>
    <t xml:space="preserve">Przebudowa dróg powiatowych nr 2220G Różyny - Ulkowy - Rębielcz i nr 2209G Kleszczewo - Graniczna Wieś - Pawłowo w msc. Pawłowo </t>
  </si>
  <si>
    <t>08.2023-07.2027</t>
  </si>
  <si>
    <t xml:space="preserve">  WI-VII.805.216.2022</t>
  </si>
  <si>
    <t>Powiat Kartuski</t>
  </si>
  <si>
    <t>Rozbudowa drogi powiatowej nr 1918G Wygoda Łączyńska - Chmielno  na odcinku Chmielno - Lipowiec</t>
  </si>
  <si>
    <t xml:space="preserve">  WI-VII.805.441.2019 </t>
  </si>
  <si>
    <t>Gmina Krokowa</t>
  </si>
  <si>
    <t>pucki</t>
  </si>
  <si>
    <t xml:space="preserve">Przebudowa dróg gminnych w miejscowościach Wierzchucino, Sławoszyno i Żarnowiec - gmina Krokowa </t>
  </si>
  <si>
    <t>WI-VII.805.400.2021</t>
  </si>
  <si>
    <t>Gmina Miasta Wejherowa</t>
  </si>
  <si>
    <t>wejherowski</t>
  </si>
  <si>
    <t>Budowa bezkolizyjnego powiązania drogowego łączącego północną i południową cześć miasta Wejherowa oraz drogę krajową nr 6 wraz z obiektami mostowymi (węzeł ZRYW)</t>
  </si>
  <si>
    <t>11.2022-06.2025</t>
  </si>
  <si>
    <t>WI-VII.805.421.2021</t>
  </si>
  <si>
    <t>Gmina Nowa Karczma</t>
  </si>
  <si>
    <t>kościerski</t>
  </si>
  <si>
    <t>Budowa drogi w Nowej Karczmie w ciągu droga wojewódzkiej nr 224 - droga gminna nr 188022G</t>
  </si>
  <si>
    <t>07.2022-03.2024</t>
  </si>
  <si>
    <t>WI-VII.805.305.2021</t>
  </si>
  <si>
    <t>Gmina Przodkowo</t>
  </si>
  <si>
    <t>kartuski</t>
  </si>
  <si>
    <t>Remont odcinków dróg gminnych: w Przodkowie (ulica Łąkowa), Pomieczyno-Rąb, Kczewo-Małkowo</t>
  </si>
  <si>
    <t>R</t>
  </si>
  <si>
    <t>06.2022-06.2024</t>
  </si>
  <si>
    <t>WI-VII.805.406.2021</t>
  </si>
  <si>
    <t xml:space="preserve">Przebudowa dróg gminnych w miejscowościach: Białogóra, Żarnowiec, Sławoszynko </t>
  </si>
  <si>
    <t>12.2022-10.2024</t>
  </si>
  <si>
    <t>WI-VII.805.405.2021</t>
  </si>
  <si>
    <t>Przebudowa dróg gminnych w miejscowościach: Wierzchucino, Karwieńskie Błoto Pierwsze, Sławoszynko i Lubocino</t>
  </si>
  <si>
    <t xml:space="preserve">  WI-VII.805.175.2022</t>
  </si>
  <si>
    <t>Gmina Zblewo</t>
  </si>
  <si>
    <t>starogardzki</t>
  </si>
  <si>
    <t>Przebudowa ulicy Młyńskiej (droga gminna) w Zblewie i ulicy Semlińskiej (droga gminna) w Pinczynie</t>
  </si>
  <si>
    <t xml:space="preserve">  WI-VII.805.168.2022</t>
  </si>
  <si>
    <t>Gmina Brusy</t>
  </si>
  <si>
    <t>chojnicki</t>
  </si>
  <si>
    <t>Przebudowa ulic: Bolta, Świętopełka, Witosa, Derdowskiego, Chełmowskiej, ks. Antoniego Graduszewskiego, bł. ks. Józefa Jankowskiego, Szkolnej, Kościelnej, Pocztowej i 2-go Lutego oraz Placu Jana Pawła II w Brusach</t>
  </si>
  <si>
    <t xml:space="preserve">  WI-VII.805.177.2022</t>
  </si>
  <si>
    <t>Gmina Trąbki Wielkie</t>
  </si>
  <si>
    <t>gdański</t>
  </si>
  <si>
    <t xml:space="preserve">  WI-VII.805.93.2022</t>
  </si>
  <si>
    <t>Przebudowa odcinków dróg gminnych: Pomieczyno-Rąb, Pomieczyno (ulica Ks. Borka)</t>
  </si>
  <si>
    <t xml:space="preserve">  WI-VII.805.80.2022</t>
  </si>
  <si>
    <t>Przebudowa dróg gminnych w miejscowościach: Wierzchucino, Sławoszyno, Lubkowo, Odargowo i Karlikowo</t>
  </si>
  <si>
    <t xml:space="preserve">  WI-VII.805.96.2022</t>
  </si>
  <si>
    <t>Gmina Kartuzy</t>
  </si>
  <si>
    <t xml:space="preserve">  WI-VII.805.181.2022</t>
  </si>
  <si>
    <t>Gmina Cedry Wielkie</t>
  </si>
  <si>
    <t>Przebudowa drogi wewnętrznej dojazdowej do Przedszkola Samorządowego wraz ze żłobkiem w Cedrach Wielkich</t>
  </si>
  <si>
    <t xml:space="preserve">  WI-VII.805.84.2022</t>
  </si>
  <si>
    <t>Gmina Łęczyce</t>
  </si>
  <si>
    <t>Przebudowa drogi gminnej wewnętrznej w miejscowości Chrzanowo</t>
  </si>
  <si>
    <t xml:space="preserve">  WI-VII.805.31.2022</t>
  </si>
  <si>
    <t>Gmina Miasta Łeba</t>
  </si>
  <si>
    <t>lęborski</t>
  </si>
  <si>
    <t>Przebudowa drogi gminnej 104041 G  ul. Sportowej w Łebie</t>
  </si>
  <si>
    <t xml:space="preserve">  WI-VII.805.28.2022</t>
  </si>
  <si>
    <t>Przebudowa drogi gminnej 104031G ul. Olszewskiego w Łebie</t>
  </si>
  <si>
    <t>07.2023-04.2024</t>
  </si>
  <si>
    <t xml:space="preserve">  WI-VII.805.180.2022</t>
  </si>
  <si>
    <t>Przebudowa  dróg gminnych w Gminie Cedry Wielkie</t>
  </si>
  <si>
    <t xml:space="preserve">  WI-VII.805.29.2022</t>
  </si>
  <si>
    <t>Przebudowa drogi gminnej 104030 G  ul. Okrzei w Łebie</t>
  </si>
  <si>
    <t>06.2023-04.2024</t>
  </si>
  <si>
    <t xml:space="preserve">  WI-VII.805.169.2022</t>
  </si>
  <si>
    <t>Budowa ulic: Jodłowej, Świerkowej, Dębowej, Klonowej i Liliowej oraz przedłużenie Słonecznej, Jaśminowej, Zielonej i Łanowej w Brusach</t>
  </si>
  <si>
    <t xml:space="preserve">  WI-VII.805.32.2022</t>
  </si>
  <si>
    <t>Przebudowa drogi gminnej 104001 G  ul. 1 Maja w Łebie</t>
  </si>
  <si>
    <t xml:space="preserve">  WI-VII.805.140.2022</t>
  </si>
  <si>
    <t>Budowa odcinka drogi gminnej 188004G Lubań - Rekownica</t>
  </si>
  <si>
    <t xml:space="preserve">  WI-VII.805.30.2022</t>
  </si>
  <si>
    <t>Budowa przedłużenia drogi gminnej 104035G ul. Piotra Wysockiego w Łebie na wschód od Alei Św. Jakuba</t>
  </si>
  <si>
    <t xml:space="preserve">  WI-VII.805.43.2022</t>
  </si>
  <si>
    <t>Gmina Nowy Dwór Gdański</t>
  </si>
  <si>
    <t>nowodworski</t>
  </si>
  <si>
    <t>Budowa i przebudowa dróg gminnych w Nowym Dworze Gdańskim - ul. Makowa, Lawendowa i Fiołkowa - IV etap</t>
  </si>
  <si>
    <t>WI-VII-805.488.2023</t>
  </si>
  <si>
    <t>WI-VII.805.495.2023</t>
  </si>
  <si>
    <t>WI-VII-805.508.2023</t>
  </si>
  <si>
    <t>WI-VII-805.500.2023</t>
  </si>
  <si>
    <t>WI-VII-805.501.2023</t>
  </si>
  <si>
    <t>WI-VII-805.505.2023</t>
  </si>
  <si>
    <t>WI-VII.805.496.2023</t>
  </si>
  <si>
    <t>WI-VII-805.509.2023</t>
  </si>
  <si>
    <t>WI-VII-805.491.2023</t>
  </si>
  <si>
    <t>WI-VII-805.487.2023</t>
  </si>
  <si>
    <t>WI-VII-805.489.2023</t>
  </si>
  <si>
    <t>WI-VII-805.510.2023</t>
  </si>
  <si>
    <t>WI-VII-805.493.2023</t>
  </si>
  <si>
    <t>WI-VII.805.499.2023</t>
  </si>
  <si>
    <t>WI-VII-805.515.2023</t>
  </si>
  <si>
    <t>WI-VII-805.503.2023</t>
  </si>
  <si>
    <t>WI-VII-805.512.2023</t>
  </si>
  <si>
    <t>WI-VII-805.506.2023</t>
  </si>
  <si>
    <t>WI-VII-805.492.2023</t>
  </si>
  <si>
    <t>WI-VII-805.502.2023</t>
  </si>
  <si>
    <t>WI-VII-805.513.2023</t>
  </si>
  <si>
    <t>WI-VII-805.486.2023</t>
  </si>
  <si>
    <t>WI-VII-805.507.2023</t>
  </si>
  <si>
    <t>WI-VII-805.511.2023</t>
  </si>
  <si>
    <t>WI-VII-805.514.2023</t>
  </si>
  <si>
    <t>WI-VII-805.504.2023</t>
  </si>
  <si>
    <t>WI-VII-805.490.2023</t>
  </si>
  <si>
    <t>N</t>
  </si>
  <si>
    <t>Powiat Kwidzyński</t>
  </si>
  <si>
    <t xml:space="preserve">Rozbudowa drogi powiatowej nr 1406G Kielno – Kowalewo – etap I </t>
  </si>
  <si>
    <t>Przebudowa drogi powiatowej nr 2404G z Wdzydz Tucholskich do miejscowości Borsk</t>
  </si>
  <si>
    <t>Przebudowa drogi powiatowej nr 1318G w km od 2+600 do km 4+350 (Karlikowo Lęborskie - Rekowo Lęborskie)</t>
  </si>
  <si>
    <t>Remont drogi powiatowej nr 1761G na odcinku Parchowo - Gołczewo stanowiąca połączenie drogi wojewódzkiej nr 228 z drogą krajową nr 20</t>
  </si>
  <si>
    <t>Przebudowa drogi powiatowej nr 2407G w miejscowości Iwiczno</t>
  </si>
  <si>
    <t>Przebudowa drogi powiatowej nr 2534G na odc. Biskupnica - Chrząstowo</t>
  </si>
  <si>
    <t>Przebudowa drogi powiatowej 2417G w miejscowości Lubieszyn</t>
  </si>
  <si>
    <t>Przebudowa drogi powiatowej nr 1321G o długości 0,995 km na odcinku Karwica - Lesiaki</t>
  </si>
  <si>
    <t>Rozbudowa dróg powiatowych w Chojnicach - ul. Ceynowy i Rzepakowa</t>
  </si>
  <si>
    <t xml:space="preserve">Rozbudowa dróg powiatowych nr 1400G oraz 1476G poprzez budowę rond w miejscowości Reda </t>
  </si>
  <si>
    <t>Rozbudowa drogi powiatowej nr 2628G na odcinku Chojniczki – Jarcewo</t>
  </si>
  <si>
    <t>Przebudowa drogi powiatowej nr 1304G o długości 0,995 km na odcinku Krakulice - Charbrowo</t>
  </si>
  <si>
    <t>Przebudowa dróg powiatowych nr 2900G oraz 3137G w wymiarze 1,609 km w celu poprawy bezpieczeństwa i dostępności sieci drogowej Dolnego Powiśla</t>
  </si>
  <si>
    <t>Przebudowa drogi powiatowej nr 2934G w powiecie malborski</t>
  </si>
  <si>
    <t>Rozbudowa drogi powiatowej nr 1926G na odcinku Borowo - Babi Dół</t>
  </si>
  <si>
    <t>Przebudowa drogi powiatowej nr 3206G Etap I, na odcinku Sypanica -
Prabuty w km. 8+300 - 10+340</t>
  </si>
  <si>
    <t>Przebudowa skrzyżowania dróg powiatowych nr 1108G i 1111G w miejscowości Wielichowo na skrzyżowanie o ruchu okrężnym – rondo</t>
  </si>
  <si>
    <t>Rozbudowa drogi powiatowej nr 2640G Krojanty - Pawłowo</t>
  </si>
  <si>
    <t>Rozbudowa i przebudowa drogi powiatowej nr 1920G na odcinku Gołubie - Szymbark</t>
  </si>
  <si>
    <t>Przebudowa drogi powiatowej nr 2200G Roztoka - Jodłowno</t>
  </si>
  <si>
    <t>Rozbudowa drogi powiatowej nr 1515G (ul. Dworcowa) w Mrzezinie</t>
  </si>
  <si>
    <t xml:space="preserve">Przebudowa drogi powiatowej nr 1139G na odcinku Damnica – Główczyce od km 4+400 do km 5+700 w miejscowości Wielka Wieś </t>
  </si>
  <si>
    <t xml:space="preserve">Przebudowa drogi powiatowej nr 2228G w miejscowości Koźliny </t>
  </si>
  <si>
    <t>Przebudowa drogi powiatowej nr 2542G Uniechów - Skowarnki</t>
  </si>
  <si>
    <t>Przebudowa drogi powiatowej 2605G Czersk - Śliwice na odcinku Złotowo - granica powiatu chojnickiego</t>
  </si>
  <si>
    <t>05.2024-04.2025</t>
  </si>
  <si>
    <t>04.2024-11.2024</t>
  </si>
  <si>
    <t>05.2024-10.2024</t>
  </si>
  <si>
    <t>06.2024-05.2025</t>
  </si>
  <si>
    <t>02.2024-09.2024</t>
  </si>
  <si>
    <t>01.2024-07.2025</t>
  </si>
  <si>
    <t>06.2024-11.2024</t>
  </si>
  <si>
    <t>06.2024-09.2025</t>
  </si>
  <si>
    <t>01.2024-07.2026</t>
  </si>
  <si>
    <t>WI-VII-805.497.2023</t>
  </si>
  <si>
    <t>WI-VII.805.498.2023</t>
  </si>
  <si>
    <t>Przebudowa czterech dróg w Powiecie Nowodworskim, tj. droga  2316G Łaszka, droga 2329G Wiśniówka, droga 2337G Gniazdowo, droga 2344G Tuja.</t>
  </si>
  <si>
    <t>Rozbudowa układu drogowego drogi powiatowej nr 1606 G ul. Płk. Dąbka między skrzyżowaniami z ul. Derdowskiego i ul. Andersa wraz z przebudową skrzyżowań i budową dodatkowego wiaduktu w ciągu ul. Płk. Dąbka w Gdyni</t>
  </si>
  <si>
    <t>09.2024-08.2025</t>
  </si>
  <si>
    <t>Przebudowa drogi powiatowej nr 3217G Rakowiec - Morawy, etap I odc. 4+500 - 6+500</t>
  </si>
  <si>
    <t>Przebudowa drogi powiatowej nr 2230G Trutnowy-Osice</t>
  </si>
  <si>
    <t>WI-VII.805.392.2023</t>
  </si>
  <si>
    <t>Gmina Bobowo</t>
  </si>
  <si>
    <t>WI-VII.805.437.2023</t>
  </si>
  <si>
    <t>Gmina Miasta Rumia</t>
  </si>
  <si>
    <t>WI-VII.805.324.2023</t>
  </si>
  <si>
    <t>Gmina Szemud</t>
  </si>
  <si>
    <t>WI-VII.805.355.2023</t>
  </si>
  <si>
    <t>Gmina Czersk</t>
  </si>
  <si>
    <t>WI-VII.805.352.2023</t>
  </si>
  <si>
    <t>Gmina Tuchomie</t>
  </si>
  <si>
    <t>WI-VII.805.339.2023</t>
  </si>
  <si>
    <t>Gmina Kościerzyna</t>
  </si>
  <si>
    <t>WI-VII.805.323.2023</t>
  </si>
  <si>
    <t>Gmina Miastko</t>
  </si>
  <si>
    <t>WI-VII.805.372.2023</t>
  </si>
  <si>
    <t>Gmina Damnica</t>
  </si>
  <si>
    <t>WI-VII.805.418.2023</t>
  </si>
  <si>
    <t>Gmina Żukowo</t>
  </si>
  <si>
    <t>WI-VII.805.423.2023</t>
  </si>
  <si>
    <t>Gmina Trzebielino</t>
  </si>
  <si>
    <t>WI-VII.805.335.2023</t>
  </si>
  <si>
    <t>Gmina Miasta Kościerzyna</t>
  </si>
  <si>
    <t>WI-VII.805.410.2023</t>
  </si>
  <si>
    <t>Gmina Subkowy</t>
  </si>
  <si>
    <t>WI-VII.805.415.2023</t>
  </si>
  <si>
    <t>WI-VII.805.402.2023</t>
  </si>
  <si>
    <t>Gmina Gardeja</t>
  </si>
  <si>
    <t>WI-VII.805.353.2023</t>
  </si>
  <si>
    <t>WI-VII.805.340.2023</t>
  </si>
  <si>
    <t>Gmina Lubichowo</t>
  </si>
  <si>
    <t>WI-VII.805.399.2023</t>
  </si>
  <si>
    <t>Gmina Wejherowo</t>
  </si>
  <si>
    <t>WI-VII.805.388.2023</t>
  </si>
  <si>
    <t>Gmina Skarszewy</t>
  </si>
  <si>
    <t>WI-VII.805.342.2023</t>
  </si>
  <si>
    <t>Gmina Sztutowo</t>
  </si>
  <si>
    <t>WI-VII.805.420.2023</t>
  </si>
  <si>
    <t>Gmina Bytów</t>
  </si>
  <si>
    <t>WI-VII.805.378.2023</t>
  </si>
  <si>
    <t>Gmina Liniewo</t>
  </si>
  <si>
    <t>WI-VII.805.421.2023</t>
  </si>
  <si>
    <t>Gmina Stegna</t>
  </si>
  <si>
    <t>WI-VII.805.409.2023</t>
  </si>
  <si>
    <t>WI-VII.805.376.2023</t>
  </si>
  <si>
    <t>WI-VII.805.386.2023</t>
  </si>
  <si>
    <t>WI-VII.805.329.2023</t>
  </si>
  <si>
    <t>Gmina Kolbudy</t>
  </si>
  <si>
    <t>WI-VII.805.400.2023</t>
  </si>
  <si>
    <t>Gmina Kępice</t>
  </si>
  <si>
    <t>WI-VII.805.419.2023</t>
  </si>
  <si>
    <t>WI-VII.805.326.2023</t>
  </si>
  <si>
    <t>WI-VII.805.484.2023</t>
  </si>
  <si>
    <t>Gmina Stare Pole</t>
  </si>
  <si>
    <t>WI-VII.805.391.2023</t>
  </si>
  <si>
    <t>WI-VII.805.345.2023</t>
  </si>
  <si>
    <t>Gmina Osiek</t>
  </si>
  <si>
    <t>WI-VII.805.411.2023</t>
  </si>
  <si>
    <t>WI-VII.805.433.2023</t>
  </si>
  <si>
    <t>Gmina Dzierzgoń</t>
  </si>
  <si>
    <t>WI-VII.805.348.2023</t>
  </si>
  <si>
    <t>WI-VII.805.356.2023</t>
  </si>
  <si>
    <t>WI-VII.805.390.2023</t>
  </si>
  <si>
    <t>WI-VII.805.393.2023</t>
  </si>
  <si>
    <t>Gmina Somonino</t>
  </si>
  <si>
    <t>WI-VII.805.406.2023</t>
  </si>
  <si>
    <t>Gmina Miasta Chojnice</t>
  </si>
  <si>
    <t>WI-VII.805.387.2023</t>
  </si>
  <si>
    <t>Gmina Przywidz</t>
  </si>
  <si>
    <t>WI-VII.805.428.2023</t>
  </si>
  <si>
    <t>Gmina Nowa Wieś Lęborska</t>
  </si>
  <si>
    <t>WI-VII.805.435.2023</t>
  </si>
  <si>
    <t>WI-VII.805.278.2023</t>
  </si>
  <si>
    <t>WI-VII.805.408.2023</t>
  </si>
  <si>
    <t>Gmina Chojnice</t>
  </si>
  <si>
    <t>WI-VII.805.442.2023</t>
  </si>
  <si>
    <t>Gmina Władysławowo</t>
  </si>
  <si>
    <t>WI-VII.805.281.2023</t>
  </si>
  <si>
    <t>Gmina Stężyca</t>
  </si>
  <si>
    <t>WI-VII.805.444.2023</t>
  </si>
  <si>
    <t>Gmina Starogard Gdański</t>
  </si>
  <si>
    <t>WI-VII.805.277.2023</t>
  </si>
  <si>
    <t>WI-VII.805.389.2023</t>
  </si>
  <si>
    <t>WI-VII.805.341.2023</t>
  </si>
  <si>
    <t>WI-VII.805.448.2023</t>
  </si>
  <si>
    <t>Gmina Morzeszczyn</t>
  </si>
  <si>
    <t>WI-VII.805.357.2023</t>
  </si>
  <si>
    <t>Gmina Sierakowice</t>
  </si>
  <si>
    <t>WI-VII.805.373.2023</t>
  </si>
  <si>
    <t>Gmina Lipusz</t>
  </si>
  <si>
    <t>WI-VII.805.368.2023</t>
  </si>
  <si>
    <t>Gmina Kwidzyn</t>
  </si>
  <si>
    <t>WI-VII.805.450.2023</t>
  </si>
  <si>
    <t>Gmina Borzytuchom</t>
  </si>
  <si>
    <t>WI-VII.805.374.2023</t>
  </si>
  <si>
    <t>Gmina Studzienice</t>
  </si>
  <si>
    <t>WI-VII.805.403.2023</t>
  </si>
  <si>
    <t>Gmina Przechlewo</t>
  </si>
  <si>
    <t>WI-VII.805.346.2023</t>
  </si>
  <si>
    <t>WI-VII.805.434.2023</t>
  </si>
  <si>
    <t>WI-VII.805.334.2023</t>
  </si>
  <si>
    <t>WI-VII.805.338.2023</t>
  </si>
  <si>
    <t>WI-VII.805.451.2023</t>
  </si>
  <si>
    <t>Gmina Lichnowy</t>
  </si>
  <si>
    <t>WI-VII.805.385.2023</t>
  </si>
  <si>
    <t>Gmina Dębnica Kaszubska</t>
  </si>
  <si>
    <t>WI-VII.805.336.2023</t>
  </si>
  <si>
    <t>WI-VII.805.347.2023</t>
  </si>
  <si>
    <t>WI-VII.805.447.2023</t>
  </si>
  <si>
    <t>Gmina Suchy Dąb</t>
  </si>
  <si>
    <t>WI-VII.805.350.2023</t>
  </si>
  <si>
    <t>WI-VII.805.333.2023</t>
  </si>
  <si>
    <t>WI-VII.805.337.2023</t>
  </si>
  <si>
    <t>WI-VII.805.379.2023</t>
  </si>
  <si>
    <t>WI-VII.805.290.2023</t>
  </si>
  <si>
    <t>Gmina Smętowo Graniczne</t>
  </si>
  <si>
    <t>WI-VII.805.289.2023</t>
  </si>
  <si>
    <t>WI-VII.805.312.2023</t>
  </si>
  <si>
    <t>Gmina Skórcz</t>
  </si>
  <si>
    <t>WI-VII.805.311.2023</t>
  </si>
  <si>
    <t>Gmina Miasta Skórcz</t>
  </si>
  <si>
    <t>WI-VII.805.298.2023</t>
  </si>
  <si>
    <t>Gmina Karsin</t>
  </si>
  <si>
    <t>WI-VII.805.313.2023</t>
  </si>
  <si>
    <t>WI-VII.805.284.2023</t>
  </si>
  <si>
    <t>WI-VII.805.315.2023</t>
  </si>
  <si>
    <t>Miasto Słupsk</t>
  </si>
  <si>
    <t>WI-VII.805.319.2023</t>
  </si>
  <si>
    <t>Gmina Słupsk</t>
  </si>
  <si>
    <t>WI-VII.805.285.2023</t>
  </si>
  <si>
    <t>WI-VII.805.288.2023</t>
  </si>
  <si>
    <t>WI-VII.805.301.2023</t>
  </si>
  <si>
    <t>Gmina Luzino</t>
  </si>
  <si>
    <t>WI-VII.805.303.2023</t>
  </si>
  <si>
    <t>Gmina Gniew</t>
  </si>
  <si>
    <t>WI-VII.805.292.2023</t>
  </si>
  <si>
    <t>Gmina Dziemiany</t>
  </si>
  <si>
    <t>WI-VII.805.320.2023</t>
  </si>
  <si>
    <t>Gmina Nowy Staw</t>
  </si>
  <si>
    <t>WI-VII.805.316.2023</t>
  </si>
  <si>
    <t>WI-VII.805.296.2023</t>
  </si>
  <si>
    <t>Gmina Puck</t>
  </si>
  <si>
    <t>WI-VII.805.294.2023</t>
  </si>
  <si>
    <t>WI-VII.805.482.2023</t>
  </si>
  <si>
    <t>Gmina Stara Kiszewa</t>
  </si>
  <si>
    <t>WI-VII.805.282.2023</t>
  </si>
  <si>
    <t>WI-VII.805.299.2023</t>
  </si>
  <si>
    <t>WI-VII.805.453.2023</t>
  </si>
  <si>
    <t>Gmina Debrzno</t>
  </si>
  <si>
    <t>WI-VII.805.293.2023</t>
  </si>
  <si>
    <t>WI-VII.805.456.2023</t>
  </si>
  <si>
    <t>Gmina Rzeczenica</t>
  </si>
  <si>
    <t>WI-VII.805.457.2023</t>
  </si>
  <si>
    <t>Gmina Czarna Dąbrówka</t>
  </si>
  <si>
    <t>WI-VII.805.480.2023</t>
  </si>
  <si>
    <t>Gmina Ryjewo</t>
  </si>
  <si>
    <t>WI-VII.805.459.2023</t>
  </si>
  <si>
    <t>Gmina Pszczółki</t>
  </si>
  <si>
    <t>WI-VII.805.460.2023</t>
  </si>
  <si>
    <t>Gmina Tczew</t>
  </si>
  <si>
    <t>WI-VII.805.468.2023</t>
  </si>
  <si>
    <t>WI-VII.805.464.2023</t>
  </si>
  <si>
    <t>Gmina Ostaszewo</t>
  </si>
  <si>
    <t>WI-VII.805.477.2023</t>
  </si>
  <si>
    <t>Gmina Mikołajki Pomorskie</t>
  </si>
  <si>
    <t>WI-VII.805.463.2023</t>
  </si>
  <si>
    <t>Gmina Kaliska</t>
  </si>
  <si>
    <t>WI-VII.805.472.2023</t>
  </si>
  <si>
    <t>WI-VII.805.465.2023</t>
  </si>
  <si>
    <t>WI-VII.805.479.2023</t>
  </si>
  <si>
    <t>WI-VII.805.314.2023</t>
  </si>
  <si>
    <t>Gmina Kołczygłowy</t>
  </si>
  <si>
    <t>WI-VII.805.481.2023</t>
  </si>
  <si>
    <t>WI-VII.805.455.2023</t>
  </si>
  <si>
    <t>Gmina Chmielno</t>
  </si>
  <si>
    <t>WI-VII.805.330.2023</t>
  </si>
  <si>
    <t>Przebudowa ul. Spokojnej w Bobowie dz. nr 78/35</t>
  </si>
  <si>
    <t>Przebudowa ul. Lesoki w msc. Bojano</t>
  </si>
  <si>
    <t>Przebudowa układu drogowego w Centrum Czerska</t>
  </si>
  <si>
    <t>bytowski</t>
  </si>
  <si>
    <t>Przebudowa dróg gminnych w miejscowościach Tuchomie  i Kramarzyny - ul. Łąkowa</t>
  </si>
  <si>
    <t>Budowa drogi gminnej w Wieprznicy</t>
  </si>
  <si>
    <t>Przebudowa drogi gminnej w miejscowości Dolsko, gm. Miastko</t>
  </si>
  <si>
    <t>słupski</t>
  </si>
  <si>
    <t>Budowa drogi gminnej w miejscowości Mianowice</t>
  </si>
  <si>
    <t>Budowa ul. Słowackiego w Chwaszczynie (droga gminna nr 157144G) oraz fragmentu ul. Żeromskiego w Chwaszczynie (droga gminna nr 157145G)</t>
  </si>
  <si>
    <t>Przebudowa drogi gminnej nr 160022G w miejscowości Miszewo</t>
  </si>
  <si>
    <t>Przebudowa dróg gminnych: ulicy Tatarkiewicza oraz Dunikowskiego w Kościerzynie</t>
  </si>
  <si>
    <t>tczewski</t>
  </si>
  <si>
    <t>Budowa drogi ul. Świętego Wojciecha i Słonecznej w miejscowości Gorzędziej</t>
  </si>
  <si>
    <t>Budowa drogi gminnej nr 157018 G  w Baninie - ul. Pszenna</t>
  </si>
  <si>
    <t>kwidzyński</t>
  </si>
  <si>
    <t>Przebudowa odcinka drogi gminnej nr 250019 G Rozajny - Rozajny Kolonia</t>
  </si>
  <si>
    <t>Przebudowa ulic w Czersku w obrębie skrzyżowań: ul. Starego Urzędu z ul. Łosińską, ul. Czerwonych Maków i Tucholską oraz ul. Wyzwolenia z Tucholską</t>
  </si>
  <si>
    <t>Przebudowa drogi gminnej nr 226016G - Zelgoszcz Wybudowanie (w kierunku Wdy)</t>
  </si>
  <si>
    <t>Budowa drogi gminnej ul. Dworskiej (129048G) w Gościcinie</t>
  </si>
  <si>
    <t>Przebudowa drogi gminnej na obszarze Starego Miasta w Skarszewach: ul.Św. Jana</t>
  </si>
  <si>
    <t>Przebudowa drogi gminnej ulicy Kwiatowej w Kątach Rybackich</t>
  </si>
  <si>
    <t>Przebudowa drogi gminnej ul. Św. Mikołaja w Niezabyszewie</t>
  </si>
  <si>
    <t xml:space="preserve">Przebudowa drogi w Garczynie </t>
  </si>
  <si>
    <t>Przebudowa drogi gminnej w miejscowości Świerznica, gmina Stegna</t>
  </si>
  <si>
    <t>Przebudowa ul. Jesionowej w miejscowości Narkowy</t>
  </si>
  <si>
    <t>Przebudowa i budowa dróg gminnych w miejscowościach: Białogóra, Odargowo, Prusewo i Dębki</t>
  </si>
  <si>
    <t>Przebudowa drogi gminnej wewnętrznej w miejscowości Świetlino</t>
  </si>
  <si>
    <t>Przebudowa dróg gminnych na terenie miejscowości Jankowo Gdańskie - ul. Turkusowa, ul. Ogrodowa oraz ul. Jantarowa</t>
  </si>
  <si>
    <t>Poprawa bezpieczeństwa mieszkańców Gminy Kępice poprzez przebudowę  infrastruktury drogowej w m.  Korzybie - ulicy Łętowskiej</t>
  </si>
  <si>
    <t>Budowa drogi gminnej nr 157861 G  w Żukowie - ul. Heweliusza oraz fragmentu drogi gminnej nr 157869G w Żukowie - ul. Batorego</t>
  </si>
  <si>
    <t>Przebudowa dróg gminnych we msc. Bojano</t>
  </si>
  <si>
    <t>malborski</t>
  </si>
  <si>
    <t>Przebudowa drogi gminnej nr 203009G Kaczynos-Kolonia (II etap)</t>
  </si>
  <si>
    <t>Przebudowa drogi gminnej w Jabłówku dz. nr 22/1, 22/2</t>
  </si>
  <si>
    <t>Przebudowa skrzyżowania dróg gminnych w Jeżewnicy, Jaszczerku i Wycinkach z drogą wojewódzką nr 214</t>
  </si>
  <si>
    <t>Przebudowa ulicy Białachowskiej w Zblewie</t>
  </si>
  <si>
    <t>sztumski</t>
  </si>
  <si>
    <t>Budowa drogi gminnej na ulicy Traugutta w Dzierzgoniu o długości 205 m łączącej drogę powiatową nr 3160G z drogą wojewódzką nr 515</t>
  </si>
  <si>
    <t>Przebudowa drogi wewnętrznej w Jaszczerku</t>
  </si>
  <si>
    <t>Budowa ulic w Czersku i Rytlu - etap I</t>
  </si>
  <si>
    <t>Przebudowa drogi gminnej w Bobowie dz. nr 398</t>
  </si>
  <si>
    <t>Budowa dróg gminnych: ulicy Działkowej, Sobierajczyka i Sikorskiego w Chojnicach</t>
  </si>
  <si>
    <t>Przebudowa ulicy Jeziornej w miejscowości Przywidz oraz przebudowa ulicy Wiejskiej w miejscowości Pomlewo</t>
  </si>
  <si>
    <t>Przebudowa drogi dojazdowej do miejscowości Niebędzino</t>
  </si>
  <si>
    <t>Budowa kompleksu dróg Zielona Wieś - Nowa Karczma łączących drogi wojewódzkie nr 221 i nr 224</t>
  </si>
  <si>
    <t xml:space="preserve">Budowa i przebudowa dróg gminnych w Nowym Dworze Gdańskim </t>
  </si>
  <si>
    <t>Budowa drogi gminnej na odcinku Granowo – Lichnowy</t>
  </si>
  <si>
    <t>Przebudowa drogi gminnej ulicy Fenikowskiego we Władysławowie</t>
  </si>
  <si>
    <t>Budowa oraz przebudowa dróg gminnych w miejscowościach Klukowa Huta, Niesiołowice, Pierszczewo, Zgorzałe, Czaple, Nowa Wieś, Szczukowo i Stężyca na terenie Gminy Stężyca</t>
  </si>
  <si>
    <t>Budowa drogi ul. Rubinowa, Perłowa, Szafirowa w Kokoszkowach - Gmina Starogard Gdański</t>
  </si>
  <si>
    <t>Poprawa infrastruktury drogowej w Gminie Cedry Wielkie poprzez przebudowę 10 dróg</t>
  </si>
  <si>
    <t>Przebudowa drogi gminnej w Bobowie dz. nr 99</t>
  </si>
  <si>
    <t>Budowa drogi gminnej nr 227015G we wsi Lipa Góra II etap</t>
  </si>
  <si>
    <t>Budowa i przebudowa dróg gminnych w miejscowościach Bór, Łączki oraz Sierakowice w Gminie Sierakowice</t>
  </si>
  <si>
    <t>Przebudowa drogi gminnej ul. Pocztowej i ul. Rogali w Lipuszu</t>
  </si>
  <si>
    <t>Remont odcinka drogi gminnej nr 247002G  w Korzeniewie</t>
  </si>
  <si>
    <t>Przebudowa drogi gminnej ul. Polnej w miejscowości Borzytuchom</t>
  </si>
  <si>
    <t>Przebudowa drogi gminnej w miejscowości Prądzonka, Gmina Studzienice</t>
  </si>
  <si>
    <t>człuchowski</t>
  </si>
  <si>
    <t xml:space="preserve"> Przebudowa drogi gminnej nr 222011G, na działce nr 718/2 w miejscowości Przechlewo</t>
  </si>
  <si>
    <t>Przebudowa odcinka drogi wewnętrznej w Jeżewnicy</t>
  </si>
  <si>
    <t>Budowa dróg łączących drogę powiatową nr 2415G z drogą gminna nr 188001G w Nowym Barkoczynie</t>
  </si>
  <si>
    <t>Budowa drogi gminnej Dobrogoszcz-Puc</t>
  </si>
  <si>
    <t>Budowa drogi gminnej w miejscowości Lichnowy w gminie Lichnowy</t>
  </si>
  <si>
    <t>Przebudowa ul. Malinowej i Piaskowej w Dębnicy Kaszubskiej</t>
  </si>
  <si>
    <t>Przebudowa dróg gminnych: ulicy Przebendowskiego oraz Maczka w Kościerzynie</t>
  </si>
  <si>
    <t>Przebudowa odcinka drogi wewnętrznej Bukowiny - Udzierz</t>
  </si>
  <si>
    <t>Remont drogi gminnej w miejscowości Suchy Dąb na części działek o nr 64 i 90/12</t>
  </si>
  <si>
    <t>Przebudowa dróg gminnych w miejscowościach Zagony, Trzebiatkowa, Masłowice Trzebiatkowskie i Tuchomie ul. Tartaczna</t>
  </si>
  <si>
    <t>Budowa odcinków dróg gminnych:  w Czeczewie (ulica Spacerowa i ulica Długa) i Warzenku (ulica Wrzosowa)</t>
  </si>
  <si>
    <t>Przebudowa drogi gminnej: ulicy Jeżynowej w Kościerzynie</t>
  </si>
  <si>
    <t>Przebudowa drogi Orle Chrztowo</t>
  </si>
  <si>
    <t>Przebudowa drogi gminnej - ul. Brzozowa w miejscowości Smętowo Graniczne</t>
  </si>
  <si>
    <t>Budowa ulic Słonecznej oraz Marii Ludwiki w Leśnie</t>
  </si>
  <si>
    <t>Budowa drogi gminnej nr 243051G oraz przebudowa drogi gminnej nr 243023G w miejscowości Mirotki</t>
  </si>
  <si>
    <t>Przebudowa drogi gminnej - ulicy Myśliwskiej w Skórczu</t>
  </si>
  <si>
    <t>Przebudowa dróg w miejscowości Karsin</t>
  </si>
  <si>
    <t>Budowa drogi gminnej 243032G w miejscowości Wybudowanie Wielbrandowskie</t>
  </si>
  <si>
    <t>Budowa drogi gminnej publicznej nr 210017G wraz z kanalizacją deszczową na terenie miejscowości Cis</t>
  </si>
  <si>
    <t>Przebudowa drogi gminnej nr 116160G (ul. Niemcewicza) w Słupsku</t>
  </si>
  <si>
    <t>Przebudowa ulicy Rybackiej, Wiejskiej, Robotniczej i Krótkiej w Siemianicach</t>
  </si>
  <si>
    <t>Przebudowa drogi gminnej w miejscowości Kamionka, działka nr 169.</t>
  </si>
  <si>
    <t>Przebudowa drogi gminnej Brusy - Małe Gliśno</t>
  </si>
  <si>
    <t>Budowa drogi gminnej nr 228044G i 228040G w miejscowości Dąbrówka</t>
  </si>
  <si>
    <t>Przebudowa ul. Słonecznej w Dziemianach stanowiącej drogę dojazdową do Punktu Selektywnej Zbiórki Odpadów Komunalnych</t>
  </si>
  <si>
    <t>Przebudowa dróg gminnych ( ul. Bankowa, ul. Bema, ul. Zwycięstwa, ul. Wiejska ) w Nowym Stawie</t>
  </si>
  <si>
    <t>Przebudowa wraz z rozbudową drogi gminnej 116120G (ul. Leszczyńskiego) w Słupsku</t>
  </si>
  <si>
    <t>Przebudowa nawierzchni drogi ul. Polnej w Połczynie</t>
  </si>
  <si>
    <t>Przebudowa drogi gminnej nr 196011G do miejscowości Dunajki - I etap</t>
  </si>
  <si>
    <t>Budowa drogi gminnej w miejscowości Wygonin</t>
  </si>
  <si>
    <t>Budowa drogi w miejscowości Borsk</t>
  </si>
  <si>
    <t>Przebudowa drogi gminnej nr 233053G w miejscowości Strzeczona</t>
  </si>
  <si>
    <t xml:space="preserve">Przebudowa drogi gminnej w miejscowości Rokiciny </t>
  </si>
  <si>
    <t>Przebudowa nawierzchni drogi gminnej Trzciano- Pierzchowice- odcinek Trzciano-granica gminy etap II</t>
  </si>
  <si>
    <t>Przebudowa ul. Wspólnej w Pszczółkach</t>
  </si>
  <si>
    <t>Budowa kładki dla pieszych w Tczewskich Łąkach</t>
  </si>
  <si>
    <t>Przebudowa odcinka drogi gminnej nr 104018 G ul. Kościelna w  Łebie</t>
  </si>
  <si>
    <t>Przebudowa drogi gminnej w na działce nr 246 w Komarówce</t>
  </si>
  <si>
    <t>Przebudowa drogi gminnej nr 230 010 G Krasna Łąka - Olszówka</t>
  </si>
  <si>
    <t>Budowa drogi gminnej w miejscowości Kaliska - ulica Sportowa wraz z budową zjazdu z drogi powiatowej</t>
  </si>
  <si>
    <t>Przebudowa drogi gminnej nr 104062 G  ul. Wojska Polskiego oraz drogi gminnej nr 104021 G ul. Leśna w Łebie</t>
  </si>
  <si>
    <t>Przebudowa drogi gminnej w Piaskowcu</t>
  </si>
  <si>
    <t xml:space="preserve">Przebudowa nawierzchni drogi gminnej G65 w miejscowości Mątowskie Pastwiska </t>
  </si>
  <si>
    <t>Przebudowa wewnętrznej drogi gminnej wraz z budową kanalizacji deszczowej w miejscowości Radusz</t>
  </si>
  <si>
    <t>Przebudowa drogi gminnej wraz z wymianą konstrukcji nośnej mostu na rzece Kacinka w Starych Polaszkach</t>
  </si>
  <si>
    <t>Budowa dróg gminnych: ulicy Spacerowej oraz ulicy Górnej w miejscowości Miechucino</t>
  </si>
  <si>
    <t>01.2024-12.2024</t>
  </si>
  <si>
    <t>06.2024-12.2024</t>
  </si>
  <si>
    <t>03.2024-10.2024</t>
  </si>
  <si>
    <t>03.2024-11.2024</t>
  </si>
  <si>
    <t>05.2024-12.2024</t>
  </si>
  <si>
    <t>05.2024-09.2024</t>
  </si>
  <si>
    <t>05.2024-11.2024</t>
  </si>
  <si>
    <t>03.2024-06.2025</t>
  </si>
  <si>
    <t>09.2024-12.2024</t>
  </si>
  <si>
    <t>04.2024-12.2024</t>
  </si>
  <si>
    <t>04.2024-12.2027</t>
  </si>
  <si>
    <t>03.2024-08.2024</t>
  </si>
  <si>
    <t>08.2024-09.2024</t>
  </si>
  <si>
    <t>04.2024-10.2024</t>
  </si>
  <si>
    <t>03.2024-12.2024</t>
  </si>
  <si>
    <t>02.2024-11.2024</t>
  </si>
  <si>
    <t>05.2024-07.2024</t>
  </si>
  <si>
    <t>04.2024-10.2027</t>
  </si>
  <si>
    <t>01.2024-12.2026</t>
  </si>
  <si>
    <t>03.2024-12.2027</t>
  </si>
  <si>
    <t>04.2024-06.2024</t>
  </si>
  <si>
    <t>03.2024-07.2024</t>
  </si>
  <si>
    <t>04.2024-09.2024</t>
  </si>
  <si>
    <t>06.2024-10.2024</t>
  </si>
  <si>
    <t>10.2024-11.2025</t>
  </si>
  <si>
    <t>07.2024-06.2025</t>
  </si>
  <si>
    <t>05.2024-11.2025</t>
  </si>
  <si>
    <t>05.2024-05.2025</t>
  </si>
  <si>
    <t>01.2024-09.2024</t>
  </si>
  <si>
    <t>06.2024-09.2024</t>
  </si>
  <si>
    <t>WI-VII.805.322.2023</t>
  </si>
  <si>
    <t>Przebudowa drogi gminnej  ul. Królowej Jadwigi w Miastku wraz z przebudową mostu</t>
  </si>
  <si>
    <t>WI-VII.805.291.2023</t>
  </si>
  <si>
    <t>WI-VII.805.466.2023</t>
  </si>
  <si>
    <t>WI-VII.805.371.2023</t>
  </si>
  <si>
    <t>Gmina Miasta Tczew</t>
  </si>
  <si>
    <t>WI-VII.805.412.2023</t>
  </si>
  <si>
    <t>Gmina Prabuty</t>
  </si>
  <si>
    <t>WI-VII.805.332.2023</t>
  </si>
  <si>
    <t>Gmina Kobylnica</t>
  </si>
  <si>
    <t>WI-VII.805.276.2023</t>
  </si>
  <si>
    <t>Gmina Cewice</t>
  </si>
  <si>
    <t>WI-VII.805.431.2023</t>
  </si>
  <si>
    <t>WI-VII.805.279.2023</t>
  </si>
  <si>
    <t>WI-VII.805.295.2023</t>
  </si>
  <si>
    <t>WI-VII.805.310.2023</t>
  </si>
  <si>
    <t>Gmina Miasta Malbork</t>
  </si>
  <si>
    <t>WI-VII.805.302.2023</t>
  </si>
  <si>
    <t>WI-VII.805.304.2023</t>
  </si>
  <si>
    <t>WI-VII.805.305.2023</t>
  </si>
  <si>
    <t>Gmina Malbork</t>
  </si>
  <si>
    <t>WI-VII.805.318.2023</t>
  </si>
  <si>
    <t>WI-VII.805.300.2023</t>
  </si>
  <si>
    <t>WI-VII.805.317.2023</t>
  </si>
  <si>
    <t>WI-VII.805.306.2023</t>
  </si>
  <si>
    <t>WI-VII.805.321.2023</t>
  </si>
  <si>
    <t>WI-VII.805.343.2023</t>
  </si>
  <si>
    <t>Gmina Pelplin</t>
  </si>
  <si>
    <t>WI-VII.805.349.2023</t>
  </si>
  <si>
    <t>WI-VII.805.351.2023</t>
  </si>
  <si>
    <t>WI-VII.805.358.2023</t>
  </si>
  <si>
    <t>Gmina Miasta Pruszcz Gdański</t>
  </si>
  <si>
    <t>WI-VII.805.369.2023</t>
  </si>
  <si>
    <t>WI-VII.805.370.2023</t>
  </si>
  <si>
    <t>WI-VII.805.397.2023</t>
  </si>
  <si>
    <t>WI-VII.805.422.2023</t>
  </si>
  <si>
    <t>WI-VII.805.424.2023</t>
  </si>
  <si>
    <t>Gmina Miasta Krynica Morska</t>
  </si>
  <si>
    <t>WI-VII.805.425.2023</t>
  </si>
  <si>
    <t>Gmina Miasta Lębork</t>
  </si>
  <si>
    <t>WI-VII.805.483.2023</t>
  </si>
  <si>
    <t>WI-VII.805.427.2023</t>
  </si>
  <si>
    <t>WI-VII.805.309.2023</t>
  </si>
  <si>
    <t>WI-VII.805.436.2023</t>
  </si>
  <si>
    <t>WI-VII.805.438.2023</t>
  </si>
  <si>
    <t>WI-VII.805.440.2023</t>
  </si>
  <si>
    <t>Gmina Miasta Człuchów</t>
  </si>
  <si>
    <t>WI-VII.805.441.2023</t>
  </si>
  <si>
    <t>Gmina Miasta Hel</t>
  </si>
  <si>
    <t>WI-VII.805.445.2023</t>
  </si>
  <si>
    <t>WI-VII.805.446.2023</t>
  </si>
  <si>
    <t>Gmina Sztum</t>
  </si>
  <si>
    <t>WI-VII.805.449.2023</t>
  </si>
  <si>
    <t>WI-VII.805.426.2023</t>
  </si>
  <si>
    <t>WI-VII.805.473.2023</t>
  </si>
  <si>
    <t>WI-VII.805.478.2023</t>
  </si>
  <si>
    <t>WI-VII.805.308.2023</t>
  </si>
  <si>
    <t>WI-VII.805.287.2023</t>
  </si>
  <si>
    <t>Gmina Miasta Puck</t>
  </si>
  <si>
    <t>WI-VII.805.307.2023</t>
  </si>
  <si>
    <t>WI-VII.805.361.2023</t>
  </si>
  <si>
    <t>WI-VII.805.429.2023</t>
  </si>
  <si>
    <t>WI-VII.805.344.2023</t>
  </si>
  <si>
    <t>WI-VII.805.416.2023</t>
  </si>
  <si>
    <t>WI-VII.805.362.2023</t>
  </si>
  <si>
    <t>WI-VII.805.364.2023</t>
  </si>
  <si>
    <t>Gmina Pruszcz Gdański</t>
  </si>
  <si>
    <t>WI-VII.805.367.2023</t>
  </si>
  <si>
    <t>Gmina Gniewino</t>
  </si>
  <si>
    <t>WI-VII.805.377.2023</t>
  </si>
  <si>
    <t>Gmina Miasta Reda</t>
  </si>
  <si>
    <t>WI-VII.805.396.2023</t>
  </si>
  <si>
    <t>WI-VII.805.398.2023</t>
  </si>
  <si>
    <t>Gmina Wicko</t>
  </si>
  <si>
    <t>WI-VII.805.405.2023</t>
  </si>
  <si>
    <t>Miasto Sopot</t>
  </si>
  <si>
    <t>WI-VII.805.414.2023</t>
  </si>
  <si>
    <t>WI-VII.805.417.2023</t>
  </si>
  <si>
    <t>WI-VII.805.462.2023</t>
  </si>
  <si>
    <t>WI-VII.805.363.2023</t>
  </si>
  <si>
    <t>Przebudowa drogi gruntowej - Szablewo w Gminie Dziemiany</t>
  </si>
  <si>
    <t>Przebudowa odcinka drogi gminnej nr 104055 G ul. 11 listopada w  Łebie</t>
  </si>
  <si>
    <t>01.2024-10.2024</t>
  </si>
  <si>
    <t>Przebudowa ulicy Chodkiewicza i ul. Kiepury w Prabutach</t>
  </si>
  <si>
    <t xml:space="preserve">Przebudowa ciągu dróg gminnych nr 114209G (ul. Szczecińska) w miejscowości Kobylnica i 114210G (ul. Słupska) w miejscowości Bolesławice </t>
  </si>
  <si>
    <t>08.2024-03.2026</t>
  </si>
  <si>
    <t>Przebudowa drogi gminnej w miejscowości Krępkowice</t>
  </si>
  <si>
    <t>Budowa dróg gminnych nr 135591G i 135418G ulic Westy i Posejdona w Gdyni</t>
  </si>
  <si>
    <t>Budowa drogi gminnej na ulicy Rodzinnej i Spokojnej w  Łebuni</t>
  </si>
  <si>
    <t>Przebudowa dróg gminnych Zakopiańskiej i Kwiatkowskiego w Malborku</t>
  </si>
  <si>
    <t>Przebudowa drogi gminnej ul. Robotniczej, ul. Poprzecznej i ul. 10 Marca o budowę jezdni, budowę chodnika i budowę kanalizacji deszczowej</t>
  </si>
  <si>
    <t>Remont drogi gminnej nr 228008G w miejscowości Polskie Gronowo</t>
  </si>
  <si>
    <t>Budowa drogi - ul. Platynowa w miejscowości Nowa Wieś Malborska</t>
  </si>
  <si>
    <t>Przebudowa ulicy Rzemieślniczej w miejscowości Włynkówko</t>
  </si>
  <si>
    <t>Przebudowa drogi gminnej ul. Mickiewicza w Luzinie o budowę jezdni i budowę chodnika</t>
  </si>
  <si>
    <t>Budowa drogi - ul. Portugalska w miejscowości Nowa Wieś Malborska</t>
  </si>
  <si>
    <t>Remont dróg gminnych ( ul. Bema, Daszyńskiego, Grunwaldzka, Kopernika, Mickiewicza, Powstańców, Wita Stwosza, Witosa ) w Nowym Stawie</t>
  </si>
  <si>
    <t>Budowa ścieżki pieszo-rowerowej na odcinku od placu Grunwaldzkiego do ul. F. Ornassa w Pelplinie wraz z niezbędną infrastrukturą</t>
  </si>
  <si>
    <t>Przebudowa dróg gminnych w miejscowości Kramarzyny - ul. Zielona i Nadrzeczna</t>
  </si>
  <si>
    <t>Przebudowa drogi gminnej w miejscowości Ciemno - osiedle nad jeziorem</t>
  </si>
  <si>
    <t>Budowa drogi gminnej ulicy Norwida w Pruszczu Gdańskim</t>
  </si>
  <si>
    <t>01.2024-11.2024</t>
  </si>
  <si>
    <t>Budowa dróg gminnych wraz z kanalizacją deszczową w miejscowości Dankowo - ul. Jaśminowa, Różana i Storczykowa</t>
  </si>
  <si>
    <t>Pierwszy etap kompleksowej przebudowy ulicy Tczewskich Saperów</t>
  </si>
  <si>
    <t>Budowa drogi gminnej ul. Leszczynowej (129163G) w Bolszewie</t>
  </si>
  <si>
    <t>Przebudowa drogi gminnej dz. nr 5, obręb Chorążówka i dz. nr 2 obręb Głobica</t>
  </si>
  <si>
    <t>Budowa dróg gminnych w Krynicy Morskiej: ulicy Lotników i Tkaczy</t>
  </si>
  <si>
    <t>09.2024-06.2025</t>
  </si>
  <si>
    <t>Budowa ulicy Wrocławskiej w Lęborku</t>
  </si>
  <si>
    <t>Przebudowa drogi gminnej nr 203012G - ul. M. Reja w miejscowości Stare Pole</t>
  </si>
  <si>
    <t>Remont drogi gminnej nr 122033G z Czarnówka w kierunku Chocielewka</t>
  </si>
  <si>
    <t>Przebudowa dróg gminnych Tczewskiej i Solskiego w Malborku</t>
  </si>
  <si>
    <t>Budowa drogi gminnej nr 188031G w centrum miejscowości Szumleś Królewski</t>
  </si>
  <si>
    <t>03.2024-01.2025</t>
  </si>
  <si>
    <t>Przebudowa drogi gminnej nr 132307G - ul. Gdańska w miejscowości Rumia od skrzyżowania z ul. Katowicką do ronda im. Rotmistrza Witolda Pileckiego</t>
  </si>
  <si>
    <t>Przebudowa ulicy Zbożowej i budowa odcinka ulicy Kamiennej w Człuchowie</t>
  </si>
  <si>
    <t>Remont nawierzchni drogi gminnej ulicy Sosnowej oraz Leśnej w Helu</t>
  </si>
  <si>
    <t>02.2024-12.2024</t>
  </si>
  <si>
    <t>Budowa dróg gminnych przy obiektach użyteczności publicznej w miejscowości Rokocin.</t>
  </si>
  <si>
    <t>Przebudowa drogi gminnej nr 218516G w Zajezierzu wraz z infrastrukturą techniczną</t>
  </si>
  <si>
    <t>Przebudowa ul. Żwirowej w miejscowości Borzytuchom</t>
  </si>
  <si>
    <t>Budowa drogi gminnej w Lęborku - ul. Myśliwska II etap</t>
  </si>
  <si>
    <t>Remont ul. Gdakowskiej w Mikołajkach Pomorskich</t>
  </si>
  <si>
    <t>Przebudowa nawierzchni drogi gminnej Straszewo-Dubiel- odcinek Straszewo-granica gminy etap III</t>
  </si>
  <si>
    <t xml:space="preserve"> Budowa drogi - ul. Dębowa w miejscowości Stare Pole</t>
  </si>
  <si>
    <t>10.2024-09.2025</t>
  </si>
  <si>
    <t>Przebudowa dróg gminnych ul. 17 Marca i Stare Miasto  w Malborku</t>
  </si>
  <si>
    <t>Remont nawierzchni ulic w ciągu dróg gminnych: nr 109003G (ul. Wojska Polskiego), nr 109086G (ul. Żeromskiego), nr 109043G (ul. Mestwina), nr 109010G (ul. Chopina), nr 109031G (ul. Kopernika), nr 109039G (ul. Majkowskiego), nr 109062G (ul. Reja) oraz nr 109063 G (ul. Rybacka)</t>
  </si>
  <si>
    <t>Przebudowa dróg gminnych Parkowej i Łąkowej  oraz ul. Broniewskiego i Słupeckiej w Malborku</t>
  </si>
  <si>
    <t>Budowa drogi gminnej ul. Jaśminowej w Pruszczu Gdańskim</t>
  </si>
  <si>
    <t>Przebudowa drogi gminnej w obrębie ul. Nadmorskiej i ul. Tymiankowej w miejscowości Lubowidz</t>
  </si>
  <si>
    <t>Remont dróg gminnych: nr 215415G - ulica Bolesława Prusa, nr 215425G - ulica Stefana Żeromskiego, nr 215409G - Marii Konopnickiej</t>
  </si>
  <si>
    <t>Przebudowa drogi gminnej nr 157036 G  w Żukowie (ul. Pod Otomino) na odcinku od skrzyżowania z ul. 3 Maja do skrzyżowania z ul. Do Dworu oraz drogi gminnej nr 157850 G  w Żukowie (ul. 3 Maja) od mostu na rzece Radunia do skrzyżowania z ul. Kościerską (skrzyżowanie z drogą krajową nr 20)</t>
  </si>
  <si>
    <t>Budowa drogi gminnej ul. Miłosza w Pruszczu Gdańskim</t>
  </si>
  <si>
    <t>Budowa ul. Poprzecznej (173001G) oraz ul. Bolesława Prusa (173496G) w Straszynie w Gminie Pruszcz Gdański</t>
  </si>
  <si>
    <t>Przebudowa dróg gminnych w miejscowościach Salino, Bychowo i Chynowie</t>
  </si>
  <si>
    <t>Przebudowa dróg gminnych ul. Przemysłowej, Spółdzielczej, Polnej w Redzie</t>
  </si>
  <si>
    <t>Budowa drogi gminnej ul. Brzozowej (129003G) w Gościcinie</t>
  </si>
  <si>
    <t xml:space="preserve">Przebudowa drogi w miejscowości Białogarda na terenie Gminy Wicko </t>
  </si>
  <si>
    <t>07.2024-11.2024</t>
  </si>
  <si>
    <t>Przebudowa ul. Smolnej (droga gminna) w Sopocie</t>
  </si>
  <si>
    <t>Przebudowa drogi gminnej nr 157022G - ul. Słonecznej w Rębiechowie</t>
  </si>
  <si>
    <t>Budowa drogi dla pieszych i rowerów przy drodze gminnej o numerze 157051G Przyjaźń – Skrzeszewo - etap II</t>
  </si>
  <si>
    <t>Przebudowa drogi gminnej w miejscowości Frank - ulica Brzozowa wraz z przebudową sięgacza ulicy Brzozowej - etap pierwszy</t>
  </si>
  <si>
    <t>Przebudowa drogi gminnej ul. Łukasiewicza w Pruszczu Gdańskim</t>
  </si>
  <si>
    <t>Przebudowa dróg gminnych w miejscowościach  Borowo, Dzierżążno, Kiełpino oraz w mieście Kartuzy oraz budowa dróg gminnych w miejscowościach Kolonia, Głusino, Pomieczyńska Huta oraz Kiełpino w gminie Kartuzy</t>
  </si>
  <si>
    <t>Przebudowa dróg gminnych nr 226023G - Wilcze Błota (oś. Poziomkowe), nr 226123G - Osowo Leśne (oś. Letniki), nr 226064G Bietowo (w kierunku "Strzelnicy")</t>
  </si>
  <si>
    <t>Przebudowa  dróg gminnych w miejscowościach Pomieczyńska Huta, Sianowo, Łapalice, Prokowo i Grzybno w gminie Kartuzy</t>
  </si>
  <si>
    <t>Budowa drogi gminnej ul. Asnyka, ul. Krokusowej i ul. Narcyzowej o budowę jezdni, budowę chodnika i budowę kanalizacji deszczowej</t>
  </si>
  <si>
    <t>Przebudowa dróg gminnych nr 226075G Lubichowo, ul. Brzozowa, nr 226092G Lubichowo, ul Wrzosowa</t>
  </si>
  <si>
    <t>Przebudowa Drogi gruntowej Raduń Kalwaria w gminie Dziemiany</t>
  </si>
  <si>
    <t>Pierwszy etap kompleksowej przebudowy ul. Kossaka w Tczewie</t>
  </si>
  <si>
    <t>Remont dróg gminnych w Nowym Dworze Gdańskim – ul. Tczewska, ul. Warszawska</t>
  </si>
  <si>
    <t>Przebudowa drogi gminnej nr 168026G w Ramlejach</t>
  </si>
  <si>
    <t>10.2024-12.2026</t>
  </si>
  <si>
    <t xml:space="preserve">Poprawa jakości dróg gminnych w miejscowości Lublewo Gdańskie poprzez budowę ul. Łąkowej, ul. Kalinowej, ul. Sosnowej i ul. Wierzbowej. </t>
  </si>
  <si>
    <t>Przebudowa i rozbudowa ulicy Piaskowej w Siemianicach</t>
  </si>
  <si>
    <t>Przebudowa dróg gminnych - ul. Żeromskiego, ul. Sienkiewicza, ul. Roszczynialskiego, ul. Górnicza, ul. Zbychowskiej, ul. Piłsudskiego w Rumi</t>
  </si>
  <si>
    <t>Przebudowa drogi gminnej na działce nr 277/2 w miejscowości Międzybórz</t>
  </si>
  <si>
    <t>Przeniesiono na listę podstawową</t>
  </si>
  <si>
    <t>12.2023-10.2025</t>
  </si>
  <si>
    <t>12.2023-11.2024</t>
  </si>
  <si>
    <t>12.2023-10.2026</t>
  </si>
  <si>
    <t>09.2023-12.2024</t>
  </si>
  <si>
    <t>05.2023-04.2024</t>
  </si>
  <si>
    <t>10.2023-05.2025</t>
  </si>
  <si>
    <t>01.2023-06.2024</t>
  </si>
  <si>
    <t>35*</t>
  </si>
  <si>
    <t>12.2022-04.2024</t>
  </si>
  <si>
    <t>03.2024-07.2025</t>
  </si>
  <si>
    <t>03.2024-09.2024</t>
  </si>
  <si>
    <t>05.2024-02.2026</t>
  </si>
  <si>
    <t>05.2024-05.2026</t>
  </si>
  <si>
    <t>07.2024-07.2025</t>
  </si>
  <si>
    <t>02.2024-06.2024</t>
  </si>
  <si>
    <t>01.2024-04.2026</t>
  </si>
  <si>
    <t>11.2024-10.2025</t>
  </si>
  <si>
    <t>Przebudowa czterech dróg w Powiecie Nowodworskim, tj. droga  2316G Łaszka, droga 2329G Wiśniówka, droga 2337G Gniazdowo, droga 2344G Tuja</t>
  </si>
  <si>
    <t>Gmina Redzikowo</t>
  </si>
  <si>
    <t>12.2023-10.2024</t>
  </si>
  <si>
    <t>04.2023-06.2024</t>
  </si>
  <si>
    <t>08.2023-12.2024</t>
  </si>
  <si>
    <t>06.2023-12.2023</t>
  </si>
  <si>
    <t>03.2024-06.2024</t>
  </si>
  <si>
    <t>02.2024-05.2024</t>
  </si>
  <si>
    <t>01.2024-06.2024</t>
  </si>
  <si>
    <t>02.2024-04.2025</t>
  </si>
  <si>
    <t>02.2024-08.2024</t>
  </si>
  <si>
    <t>03.2024-05.2024</t>
  </si>
  <si>
    <t>02.2024-04.2024</t>
  </si>
  <si>
    <t>03.2024-04.2024</t>
  </si>
  <si>
    <t>01.2024-04.2024</t>
  </si>
  <si>
    <t>06.2024-10.2025</t>
  </si>
  <si>
    <t>02.2024-10.2024</t>
  </si>
  <si>
    <t>06.2024-06.2026</t>
  </si>
  <si>
    <t>01.2024-07.2024</t>
  </si>
  <si>
    <t>05.2024-06.2025</t>
  </si>
  <si>
    <t>Rezygnacja</t>
  </si>
  <si>
    <t>Przebudowa drogi gruntowej Piechowice – Szablewo w Gminie Dziemiany</t>
  </si>
  <si>
    <t>148*</t>
  </si>
  <si>
    <t>02.2020-06.2025</t>
  </si>
  <si>
    <t>03.2023-08.2024</t>
  </si>
  <si>
    <t>07.2023-09.2026</t>
  </si>
  <si>
    <t>12.2023-07.2024</t>
  </si>
  <si>
    <t>10.2024-06.2026</t>
  </si>
  <si>
    <t>03.2024-02.2025</t>
  </si>
  <si>
    <t>10.2024-05.2025</t>
  </si>
  <si>
    <t>08.2024-11.2024</t>
  </si>
  <si>
    <t>07.2024-01.2026</t>
  </si>
  <si>
    <t>05.2024-03.2025</t>
  </si>
  <si>
    <t>08.2024-02.2027</t>
  </si>
  <si>
    <t>09.2024-11.2024</t>
  </si>
  <si>
    <t>11.2024-11.2025</t>
  </si>
  <si>
    <t>03.2024-10.2026</t>
  </si>
  <si>
    <t>08.2024-06.2025</t>
  </si>
  <si>
    <t>07.2023-10.2024</t>
  </si>
  <si>
    <t>07.2024-02.2025</t>
  </si>
  <si>
    <t>Przebudowa ulic Rzemieślniczej, Polonii Gdańskiej, Świerkowej i Grabowej w Trąbkach Wielkich</t>
  </si>
  <si>
    <t>ZATWIERDZAM
Wicewojewoda Pomorski</t>
  </si>
  <si>
    <t>Emil Rojek</t>
  </si>
  <si>
    <t>08.2024-01.2027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</si>
</sst>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z_ł_-;\-* #,##0.00\ _z_ł_-;_-* &quot;-&quot;??\ _z_ł_-;_-@_-"/>
    <numFmt numFmtId="165" formatCode="0.0000"/>
    <numFmt numFmtId="166" formatCode="#,##0.00\ &quot;zł&quot;"/>
    <numFmt numFmtId="167" formatCode="#,##0.000"/>
  </numFmts>
  <fonts count="34">
    <font>
      <sz val="11"/>
      <color theme="1"/>
      <name val="Calibri"/>
      <family val="2"/>
      <charset val="238"/>
      <scheme val="minor"/>
    </font>
    <font>
      <b/>
      <sz val="11"/>
      <color theme="1"/>
      <name val="Calibri"/>
      <family val="2"/>
      <charset val="238"/>
      <scheme val="minor"/>
    </font>
    <font>
      <b/>
      <sz val="8"/>
      <color rgb="FF000000"/>
      <name val="Arial"/>
      <family val="2"/>
      <charset val="238"/>
    </font>
    <font>
      <b/>
      <vertAlign val="superscript"/>
      <sz val="8"/>
      <color rgb="FF000000"/>
      <name val="Arial"/>
      <family val="2"/>
      <charset val="238"/>
    </font>
    <font>
      <sz val="8"/>
      <name val="Arial"/>
      <family val="2"/>
      <charset val="238"/>
    </font>
    <font>
      <sz val="11"/>
      <color theme="1"/>
      <name val="Calibri"/>
      <family val="2"/>
      <charset val="238"/>
      <scheme val="minor"/>
    </font>
    <font>
      <sz val="11"/>
      <color theme="1"/>
      <name val="Calibri"/>
      <family val="2"/>
      <scheme val="minor"/>
    </font>
    <font>
      <b/>
      <sz val="14"/>
      <name val="Times New Roman"/>
      <family val="1"/>
      <charset val="238"/>
    </font>
    <font>
      <sz val="14"/>
      <color theme="1"/>
      <name val="Calibri"/>
      <family val="2"/>
      <charset val="238"/>
      <scheme val="minor"/>
    </font>
    <font>
      <sz val="9"/>
      <name val="Times New Roman"/>
      <family val="1"/>
      <charset val="238"/>
    </font>
    <font>
      <b/>
      <sz val="9"/>
      <name val="Times New Roman"/>
      <family val="1"/>
      <charset val="238"/>
    </font>
    <font>
      <sz val="10"/>
      <name val="Times New Roman"/>
      <family val="1"/>
      <charset val="238"/>
    </font>
    <font>
      <b/>
      <sz val="10"/>
      <name val="Times New Roman"/>
      <family val="1"/>
      <charset val="238"/>
    </font>
    <font>
      <b/>
      <sz val="10"/>
      <color theme="1"/>
      <name val="Times New Roman"/>
      <family val="1"/>
      <charset val="238"/>
    </font>
    <font>
      <sz val="10"/>
      <color rgb="FFFF0000"/>
      <name val="Arial"/>
      <family val="2"/>
      <charset val="238"/>
    </font>
    <font>
      <sz val="10"/>
      <name val="Arial"/>
      <family val="2"/>
      <charset val="238"/>
    </font>
    <font>
      <sz val="8"/>
      <color theme="5"/>
      <name val="Arial"/>
      <family val="2"/>
      <charset val="238"/>
    </font>
    <font>
      <sz val="11"/>
      <name val="Calibri"/>
      <family val="2"/>
      <charset val="238"/>
      <scheme val="minor"/>
    </font>
    <font>
      <b/>
      <sz val="10"/>
      <color rgb="FFFF0000"/>
      <name val="Times New Roman"/>
      <family val="1"/>
      <charset val="238"/>
    </font>
    <font>
      <b/>
      <sz val="10"/>
      <color theme="9"/>
      <name val="Times New Roman"/>
      <family val="1"/>
      <charset val="238"/>
    </font>
    <font>
      <b/>
      <sz val="10"/>
      <color theme="1"/>
      <name val="Arial"/>
      <family val="2"/>
      <charset val="238"/>
    </font>
    <font>
      <b/>
      <sz val="10"/>
      <color rgb="FF000000"/>
      <name val="Arial"/>
      <family val="2"/>
      <charset val="238"/>
    </font>
    <font>
      <b/>
      <sz val="10"/>
      <name val="Arial"/>
      <family val="2"/>
      <charset val="238"/>
    </font>
    <font>
      <b/>
      <sz val="10"/>
      <color rgb="FFFF0000"/>
      <name val="Arial"/>
      <family val="2"/>
      <charset val="238"/>
    </font>
    <font>
      <b/>
      <sz val="10"/>
      <color theme="4" tint="-0.499984740745262"/>
      <name val="Times New Roman"/>
      <family val="1"/>
      <charset val="238"/>
    </font>
    <font>
      <sz val="8"/>
      <color rgb="FFFF0000"/>
      <name val="Arial"/>
      <family val="2"/>
      <charset val="238"/>
    </font>
    <font>
      <b/>
      <sz val="8"/>
      <color rgb="FFFF0000"/>
      <name val="Arial"/>
      <family val="2"/>
      <charset val="238"/>
    </font>
    <font>
      <sz val="11"/>
      <color indexed="8"/>
      <name val="Czcionka tekstu podstawowego"/>
      <family val="2"/>
      <charset val="238"/>
    </font>
    <font>
      <b/>
      <sz val="8"/>
      <name val="Arial"/>
      <family val="2"/>
      <charset val="238"/>
    </font>
    <font>
      <sz val="8"/>
      <color rgb="FFED7D31"/>
      <name val="Arial"/>
      <family val="2"/>
      <charset val="238"/>
    </font>
    <font>
      <sz val="8"/>
      <color theme="1"/>
      <name val="Arial"/>
      <family val="2"/>
      <charset val="238"/>
    </font>
    <font>
      <strike/>
      <sz val="8"/>
      <name val="Arial"/>
      <family val="2"/>
      <charset val="238"/>
    </font>
    <font>
      <sz val="8"/>
      <name val="Calibri"/>
      <family val="2"/>
      <charset val="238"/>
      <scheme val="minor"/>
    </font>
    <font>
      <strike/>
      <sz val="8"/>
      <color rgb="FFFF0000"/>
      <name val="Arial"/>
      <family val="2"/>
      <charset val="23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39997558519241921"/>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medium">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bottom/>
      <diagonal/>
    </border>
    <border>
      <left/>
      <right/>
      <top/>
      <bottom style="thin">
        <color indexed="64"/>
      </bottom>
      <diagonal/>
    </border>
  </borders>
  <cellStyleXfs count="6">
    <xf numFmtId="0" fontId="0" fillId="0" borderId="0"/>
    <xf numFmtId="0" fontId="6" fillId="0" borderId="0"/>
    <xf numFmtId="9" fontId="6" fillId="0" borderId="0" applyFont="0" applyFill="0" applyBorder="0" applyAlignment="0" applyProtection="0"/>
    <xf numFmtId="0" fontId="5" fillId="0" borderId="0"/>
    <xf numFmtId="164" fontId="5" fillId="0" borderId="0" applyFont="0" applyFill="0" applyBorder="0" applyAlignment="0" applyProtection="0"/>
    <xf numFmtId="0" fontId="27" fillId="0" borderId="0"/>
  </cellStyleXfs>
  <cellXfs count="279">
    <xf numFmtId="0" fontId="0" fillId="0" borderId="0" xfId="0"/>
    <xf numFmtId="0" fontId="0" fillId="0" borderId="0" xfId="0"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wrapText="1"/>
    </xf>
    <xf numFmtId="0" fontId="8" fillId="0" borderId="0" xfId="0" applyFont="1"/>
    <xf numFmtId="0" fontId="9" fillId="0" borderId="0" xfId="0" applyFont="1" applyAlignment="1">
      <alignment vertical="center"/>
    </xf>
    <xf numFmtId="0" fontId="9" fillId="0" borderId="0" xfId="0" applyFont="1"/>
    <xf numFmtId="0" fontId="10" fillId="0" borderId="0" xfId="0" applyFont="1" applyAlignment="1">
      <alignment vertical="center"/>
    </xf>
    <xf numFmtId="0" fontId="0" fillId="0" borderId="0" xfId="0" applyAlignment="1">
      <alignment vertical="center"/>
    </xf>
    <xf numFmtId="0" fontId="11" fillId="0" borderId="0" xfId="0" applyFont="1" applyAlignment="1">
      <alignment vertical="center"/>
    </xf>
    <xf numFmtId="0" fontId="10" fillId="0" borderId="0" xfId="0" applyFont="1"/>
    <xf numFmtId="0" fontId="9" fillId="0" borderId="0" xfId="0" applyFont="1" applyAlignment="1">
      <alignment horizontal="center" vertical="center"/>
    </xf>
    <xf numFmtId="4" fontId="0" fillId="0" borderId="0" xfId="0" applyNumberFormat="1" applyAlignment="1">
      <alignment vertical="center"/>
    </xf>
    <xf numFmtId="4" fontId="9" fillId="0" borderId="0" xfId="0" applyNumberFormat="1" applyFont="1"/>
    <xf numFmtId="4" fontId="10" fillId="0" borderId="0" xfId="0" applyNumberFormat="1" applyFont="1"/>
    <xf numFmtId="0" fontId="1" fillId="0" borderId="0" xfId="0" applyFont="1"/>
    <xf numFmtId="4" fontId="10" fillId="0" borderId="0" xfId="0" applyNumberFormat="1" applyFont="1" applyAlignment="1">
      <alignment vertical="top"/>
    </xf>
    <xf numFmtId="0" fontId="15" fillId="0" borderId="0" xfId="1" applyFont="1" applyAlignment="1">
      <alignment vertical="center"/>
    </xf>
    <xf numFmtId="0" fontId="14" fillId="0" borderId="0" xfId="1" applyFont="1" applyAlignment="1">
      <alignment vertical="center"/>
    </xf>
    <xf numFmtId="0" fontId="0" fillId="0" borderId="0" xfId="0" applyAlignment="1">
      <alignment vertical="center" wrapText="1" shrinkToFit="1"/>
    </xf>
    <xf numFmtId="0" fontId="16" fillId="0" borderId="0" xfId="0" applyFont="1" applyAlignment="1">
      <alignment vertical="center"/>
    </xf>
    <xf numFmtId="4" fontId="9" fillId="0" borderId="0" xfId="0" applyNumberFormat="1" applyFont="1" applyAlignment="1">
      <alignment vertical="center"/>
    </xf>
    <xf numFmtId="9" fontId="0" fillId="0" borderId="0" xfId="2" applyFont="1" applyAlignment="1">
      <alignment horizontal="center" vertical="center"/>
    </xf>
    <xf numFmtId="4" fontId="0" fillId="0" borderId="0" xfId="0" applyNumberFormat="1" applyAlignment="1">
      <alignment horizontal="center" vertical="center"/>
    </xf>
    <xf numFmtId="0" fontId="17" fillId="0" borderId="0" xfId="0" applyFont="1" applyAlignment="1">
      <alignment vertical="center"/>
    </xf>
    <xf numFmtId="4" fontId="17" fillId="0" borderId="0" xfId="0" applyNumberFormat="1" applyFont="1" applyAlignment="1">
      <alignment vertical="center"/>
    </xf>
    <xf numFmtId="166" fontId="12" fillId="5" borderId="23" xfId="0" applyNumberFormat="1" applyFont="1" applyFill="1" applyBorder="1" applyAlignment="1">
      <alignment vertical="center"/>
    </xf>
    <xf numFmtId="166" fontId="18" fillId="5" borderId="23" xfId="0" applyNumberFormat="1" applyFont="1" applyFill="1" applyBorder="1" applyAlignment="1">
      <alignment vertical="center"/>
    </xf>
    <xf numFmtId="0" fontId="20" fillId="0" borderId="1" xfId="0" applyFont="1" applyBorder="1" applyAlignment="1">
      <alignment horizontal="center" vertical="center" wrapText="1"/>
    </xf>
    <xf numFmtId="166" fontId="18" fillId="3" borderId="1" xfId="0" applyNumberFormat="1" applyFont="1" applyFill="1" applyBorder="1" applyAlignment="1">
      <alignment vertical="center"/>
    </xf>
    <xf numFmtId="166" fontId="12" fillId="4" borderId="1" xfId="0" applyNumberFormat="1" applyFont="1" applyFill="1" applyBorder="1" applyAlignment="1">
      <alignment vertical="center"/>
    </xf>
    <xf numFmtId="166" fontId="13" fillId="6" borderId="1" xfId="0" applyNumberFormat="1" applyFont="1" applyFill="1" applyBorder="1" applyAlignment="1">
      <alignment vertical="center"/>
    </xf>
    <xf numFmtId="166" fontId="12" fillId="3" borderId="1" xfId="0" applyNumberFormat="1" applyFont="1" applyFill="1" applyBorder="1" applyAlignment="1">
      <alignment vertical="center"/>
    </xf>
    <xf numFmtId="0" fontId="10" fillId="0" borderId="18" xfId="0" applyFont="1" applyBorder="1" applyAlignment="1">
      <alignment vertical="center"/>
    </xf>
    <xf numFmtId="0" fontId="10" fillId="0" borderId="18" xfId="0" applyFont="1" applyBorder="1" applyAlignment="1">
      <alignment horizontal="center" vertical="center"/>
    </xf>
    <xf numFmtId="0" fontId="1" fillId="0" borderId="24" xfId="0" applyFont="1" applyBorder="1" applyAlignment="1">
      <alignment vertical="center"/>
    </xf>
    <xf numFmtId="166" fontId="12" fillId="4" borderId="22" xfId="0" applyNumberFormat="1" applyFont="1" applyFill="1" applyBorder="1" applyAlignment="1">
      <alignment vertical="center"/>
    </xf>
    <xf numFmtId="0" fontId="18" fillId="3" borderId="3" xfId="0" applyFont="1" applyFill="1" applyBorder="1" applyAlignment="1">
      <alignment vertical="center"/>
    </xf>
    <xf numFmtId="0" fontId="12" fillId="3" borderId="3" xfId="0" applyFont="1" applyFill="1" applyBorder="1" applyAlignment="1">
      <alignment vertical="center"/>
    </xf>
    <xf numFmtId="0" fontId="12" fillId="4" borderId="3" xfId="0" applyFont="1" applyFill="1" applyBorder="1" applyAlignment="1">
      <alignment vertical="center"/>
    </xf>
    <xf numFmtId="0" fontId="13" fillId="6" borderId="3" xfId="0" applyFont="1" applyFill="1" applyBorder="1" applyAlignment="1">
      <alignment vertical="center"/>
    </xf>
    <xf numFmtId="0" fontId="12" fillId="4" borderId="23" xfId="0" applyFont="1" applyFill="1" applyBorder="1" applyAlignment="1">
      <alignment horizontal="left" vertical="center" indent="2"/>
    </xf>
    <xf numFmtId="166" fontId="18" fillId="3" borderId="2" xfId="0" applyNumberFormat="1" applyFont="1" applyFill="1" applyBorder="1" applyAlignment="1">
      <alignment vertical="center"/>
    </xf>
    <xf numFmtId="166" fontId="12" fillId="3" borderId="2" xfId="0" applyNumberFormat="1" applyFont="1" applyFill="1" applyBorder="1" applyAlignment="1">
      <alignment vertical="center"/>
    </xf>
    <xf numFmtId="166" fontId="12" fillId="4" borderId="2" xfId="0" applyNumberFormat="1" applyFont="1" applyFill="1" applyBorder="1" applyAlignment="1">
      <alignment vertical="center"/>
    </xf>
    <xf numFmtId="166" fontId="13" fillId="6" borderId="2" xfId="0" applyNumberFormat="1" applyFont="1" applyFill="1" applyBorder="1" applyAlignment="1">
      <alignment vertical="center"/>
    </xf>
    <xf numFmtId="0" fontId="10" fillId="0" borderId="21" xfId="0" applyFont="1" applyBorder="1" applyAlignment="1">
      <alignment vertical="center"/>
    </xf>
    <xf numFmtId="166" fontId="18" fillId="3" borderId="3" xfId="0" applyNumberFormat="1" applyFont="1" applyFill="1" applyBorder="1" applyAlignment="1">
      <alignment vertical="center"/>
    </xf>
    <xf numFmtId="166" fontId="12" fillId="3" borderId="3" xfId="0" applyNumberFormat="1" applyFont="1" applyFill="1" applyBorder="1" applyAlignment="1">
      <alignment vertical="center"/>
    </xf>
    <xf numFmtId="166" fontId="12" fillId="4" borderId="3" xfId="0" applyNumberFormat="1" applyFont="1" applyFill="1" applyBorder="1" applyAlignment="1">
      <alignment vertical="center"/>
    </xf>
    <xf numFmtId="166" fontId="13" fillId="6" borderId="3" xfId="0" applyNumberFormat="1" applyFont="1" applyFill="1" applyBorder="1" applyAlignment="1">
      <alignment vertical="center"/>
    </xf>
    <xf numFmtId="166" fontId="13" fillId="5" borderId="23" xfId="0" applyNumberFormat="1" applyFont="1" applyFill="1" applyBorder="1" applyAlignment="1">
      <alignment vertical="center"/>
    </xf>
    <xf numFmtId="0" fontId="10" fillId="0" borderId="26" xfId="0" applyFont="1" applyBorder="1" applyAlignment="1">
      <alignment horizontal="center" vertical="center"/>
    </xf>
    <xf numFmtId="0" fontId="10" fillId="0" borderId="4" xfId="0" applyFont="1" applyBorder="1" applyAlignment="1">
      <alignment horizontal="center" vertical="center"/>
    </xf>
    <xf numFmtId="0" fontId="10" fillId="0" borderId="27" xfId="0" applyFont="1" applyBorder="1" applyAlignment="1">
      <alignment horizontal="center" vertical="center"/>
    </xf>
    <xf numFmtId="0" fontId="12" fillId="0" borderId="31" xfId="0" applyFont="1" applyBorder="1" applyAlignment="1">
      <alignment vertical="center"/>
    </xf>
    <xf numFmtId="0" fontId="12" fillId="0" borderId="32" xfId="0" applyFont="1" applyBorder="1" applyAlignment="1">
      <alignment vertical="center"/>
    </xf>
    <xf numFmtId="166" fontId="12" fillId="0" borderId="33" xfId="0" applyNumberFormat="1" applyFont="1" applyBorder="1" applyAlignment="1">
      <alignment vertical="center"/>
    </xf>
    <xf numFmtId="166" fontId="12" fillId="0" borderId="34" xfId="0" applyNumberFormat="1" applyFont="1" applyBorder="1" applyAlignment="1">
      <alignment vertical="center"/>
    </xf>
    <xf numFmtId="166" fontId="12" fillId="5" borderId="35" xfId="0" applyNumberFormat="1" applyFont="1" applyFill="1" applyBorder="1" applyAlignment="1">
      <alignment vertical="center"/>
    </xf>
    <xf numFmtId="166" fontId="12" fillId="0" borderId="32" xfId="0" applyNumberFormat="1" applyFont="1" applyBorder="1" applyAlignment="1">
      <alignment vertical="center"/>
    </xf>
    <xf numFmtId="166" fontId="12" fillId="0" borderId="36" xfId="0" applyNumberFormat="1" applyFont="1" applyBorder="1" applyAlignment="1">
      <alignment vertical="center"/>
    </xf>
    <xf numFmtId="0" fontId="18" fillId="0" borderId="37" xfId="0" applyFont="1" applyBorder="1" applyAlignment="1">
      <alignment horizontal="left" vertical="center" wrapText="1" indent="2"/>
    </xf>
    <xf numFmtId="0" fontId="12" fillId="0" borderId="37" xfId="0" applyFont="1" applyBorder="1" applyAlignment="1">
      <alignment horizontal="left" vertical="center" indent="2"/>
    </xf>
    <xf numFmtId="0" fontId="18" fillId="0" borderId="39" xfId="0" applyFont="1" applyBorder="1" applyAlignment="1">
      <alignment horizontal="left" vertical="center" indent="2"/>
    </xf>
    <xf numFmtId="166" fontId="18" fillId="5" borderId="43" xfId="0" applyNumberFormat="1" applyFont="1" applyFill="1" applyBorder="1" applyAlignment="1">
      <alignment vertical="center"/>
    </xf>
    <xf numFmtId="0" fontId="19" fillId="3" borderId="31" xfId="0" applyFont="1" applyFill="1" applyBorder="1" applyAlignment="1">
      <alignment vertical="center"/>
    </xf>
    <xf numFmtId="0" fontId="19" fillId="3" borderId="32" xfId="0" applyFont="1" applyFill="1" applyBorder="1" applyAlignment="1">
      <alignment vertical="center"/>
    </xf>
    <xf numFmtId="166" fontId="19" fillId="3" borderId="33" xfId="0" applyNumberFormat="1" applyFont="1" applyFill="1" applyBorder="1" applyAlignment="1">
      <alignment vertical="center"/>
    </xf>
    <xf numFmtId="166" fontId="19" fillId="3" borderId="34" xfId="0" applyNumberFormat="1" applyFont="1" applyFill="1" applyBorder="1" applyAlignment="1">
      <alignment vertical="center"/>
    </xf>
    <xf numFmtId="166" fontId="19" fillId="5" borderId="35" xfId="0" applyNumberFormat="1" applyFont="1" applyFill="1" applyBorder="1" applyAlignment="1">
      <alignment vertical="center"/>
    </xf>
    <xf numFmtId="166" fontId="19" fillId="3" borderId="32" xfId="0" applyNumberFormat="1" applyFont="1" applyFill="1" applyBorder="1" applyAlignment="1">
      <alignment vertical="center"/>
    </xf>
    <xf numFmtId="166" fontId="19" fillId="3" borderId="36" xfId="0" applyNumberFormat="1" applyFont="1" applyFill="1" applyBorder="1" applyAlignment="1">
      <alignment vertical="center"/>
    </xf>
    <xf numFmtId="0" fontId="18" fillId="3" borderId="37" xfId="0" applyFont="1" applyFill="1" applyBorder="1" applyAlignment="1">
      <alignment horizontal="left" vertical="center" wrapText="1" indent="2"/>
    </xf>
    <xf numFmtId="166" fontId="18" fillId="3" borderId="38" xfId="0" applyNumberFormat="1" applyFont="1" applyFill="1" applyBorder="1" applyAlignment="1">
      <alignment vertical="center"/>
    </xf>
    <xf numFmtId="0" fontId="12" fillId="3" borderId="37" xfId="0" applyFont="1" applyFill="1" applyBorder="1" applyAlignment="1">
      <alignment horizontal="left" vertical="center" indent="2"/>
    </xf>
    <xf numFmtId="166" fontId="12" fillId="3" borderId="38" xfId="0" applyNumberFormat="1" applyFont="1" applyFill="1" applyBorder="1" applyAlignment="1">
      <alignment vertical="center"/>
    </xf>
    <xf numFmtId="0" fontId="18" fillId="3" borderId="39" xfId="0" applyFont="1" applyFill="1" applyBorder="1" applyAlignment="1">
      <alignment horizontal="left" vertical="center" indent="2"/>
    </xf>
    <xf numFmtId="0" fontId="18" fillId="3" borderId="40" xfId="0" applyFont="1" applyFill="1" applyBorder="1" applyAlignment="1">
      <alignment vertical="center"/>
    </xf>
    <xf numFmtId="166" fontId="18" fillId="3" borderId="41" xfId="0" applyNumberFormat="1" applyFont="1" applyFill="1" applyBorder="1" applyAlignment="1">
      <alignment vertical="center"/>
    </xf>
    <xf numFmtId="166" fontId="18" fillId="3" borderId="42" xfId="0" applyNumberFormat="1" applyFont="1" applyFill="1" applyBorder="1" applyAlignment="1">
      <alignment vertical="center"/>
    </xf>
    <xf numFmtId="166" fontId="18" fillId="3" borderId="40" xfId="0" applyNumberFormat="1" applyFont="1" applyFill="1" applyBorder="1" applyAlignment="1">
      <alignment vertical="center"/>
    </xf>
    <xf numFmtId="166" fontId="18" fillId="3" borderId="44" xfId="0" applyNumberFormat="1" applyFont="1" applyFill="1" applyBorder="1" applyAlignment="1">
      <alignment vertical="center"/>
    </xf>
    <xf numFmtId="0" fontId="18" fillId="4" borderId="25" xfId="0" applyFont="1" applyFill="1" applyBorder="1" applyAlignment="1">
      <alignment horizontal="left" vertical="center" indent="2"/>
    </xf>
    <xf numFmtId="0" fontId="18" fillId="4" borderId="26" xfId="0" applyFont="1" applyFill="1" applyBorder="1" applyAlignment="1">
      <alignment vertical="center"/>
    </xf>
    <xf numFmtId="166" fontId="18" fillId="4" borderId="4" xfId="0" applyNumberFormat="1" applyFont="1" applyFill="1" applyBorder="1" applyAlignment="1">
      <alignment vertical="center"/>
    </xf>
    <xf numFmtId="166" fontId="18" fillId="4" borderId="7" xfId="0" applyNumberFormat="1" applyFont="1" applyFill="1" applyBorder="1" applyAlignment="1">
      <alignment vertical="center"/>
    </xf>
    <xf numFmtId="166" fontId="18" fillId="5" borderId="25" xfId="0" applyNumberFormat="1" applyFont="1" applyFill="1" applyBorder="1" applyAlignment="1">
      <alignment vertical="center"/>
    </xf>
    <xf numFmtId="166" fontId="18" fillId="4" borderId="26" xfId="0" applyNumberFormat="1" applyFont="1" applyFill="1" applyBorder="1" applyAlignment="1">
      <alignment vertical="center"/>
    </xf>
    <xf numFmtId="166" fontId="18" fillId="4" borderId="27" xfId="0" applyNumberFormat="1" applyFont="1" applyFill="1" applyBorder="1" applyAlignment="1">
      <alignment vertical="center"/>
    </xf>
    <xf numFmtId="0" fontId="12" fillId="6" borderId="31" xfId="0" applyFont="1" applyFill="1" applyBorder="1" applyAlignment="1">
      <alignment vertical="center"/>
    </xf>
    <xf numFmtId="0" fontId="13" fillId="6" borderId="32" xfId="0" applyFont="1" applyFill="1" applyBorder="1" applyAlignment="1">
      <alignment vertical="center"/>
    </xf>
    <xf numFmtId="166" fontId="13" fillId="6" borderId="33" xfId="0" applyNumberFormat="1" applyFont="1" applyFill="1" applyBorder="1" applyAlignment="1">
      <alignment vertical="center"/>
    </xf>
    <xf numFmtId="166" fontId="13" fillId="6" borderId="34" xfId="0" applyNumberFormat="1" applyFont="1" applyFill="1" applyBorder="1" applyAlignment="1">
      <alignment vertical="center"/>
    </xf>
    <xf numFmtId="166" fontId="13" fillId="5" borderId="35" xfId="0" applyNumberFormat="1" applyFont="1" applyFill="1" applyBorder="1" applyAlignment="1">
      <alignment vertical="center"/>
    </xf>
    <xf numFmtId="166" fontId="13" fillId="6" borderId="32" xfId="0" applyNumberFormat="1" applyFont="1" applyFill="1" applyBorder="1" applyAlignment="1">
      <alignment vertical="center"/>
    </xf>
    <xf numFmtId="166" fontId="13" fillId="6" borderId="36" xfId="0" applyNumberFormat="1" applyFont="1" applyFill="1" applyBorder="1" applyAlignment="1">
      <alignment vertical="center"/>
    </xf>
    <xf numFmtId="0" fontId="12" fillId="6" borderId="37" xfId="0" applyFont="1" applyFill="1" applyBorder="1" applyAlignment="1">
      <alignment horizontal="left" vertical="center" indent="2"/>
    </xf>
    <xf numFmtId="166" fontId="13" fillId="6" borderId="38" xfId="0" applyNumberFormat="1" applyFont="1" applyFill="1" applyBorder="1" applyAlignment="1">
      <alignment vertical="center"/>
    </xf>
    <xf numFmtId="0" fontId="18" fillId="6" borderId="39" xfId="0" applyFont="1" applyFill="1" applyBorder="1" applyAlignment="1">
      <alignment horizontal="left" vertical="center" indent="2"/>
    </xf>
    <xf numFmtId="0" fontId="18" fillId="6" borderId="40" xfId="0" applyFont="1" applyFill="1" applyBorder="1" applyAlignment="1">
      <alignment vertical="center"/>
    </xf>
    <xf numFmtId="166" fontId="18" fillId="6" borderId="41" xfId="0" applyNumberFormat="1" applyFont="1" applyFill="1" applyBorder="1" applyAlignment="1">
      <alignment vertical="center"/>
    </xf>
    <xf numFmtId="166" fontId="18" fillId="6" borderId="42" xfId="0" applyNumberFormat="1" applyFont="1" applyFill="1" applyBorder="1" applyAlignment="1">
      <alignment vertical="center"/>
    </xf>
    <xf numFmtId="166" fontId="18" fillId="6" borderId="40" xfId="0" applyNumberFormat="1" applyFont="1" applyFill="1" applyBorder="1" applyAlignment="1">
      <alignment vertical="center"/>
    </xf>
    <xf numFmtId="166" fontId="18" fillId="6" borderId="44" xfId="0" applyNumberFormat="1" applyFont="1" applyFill="1" applyBorder="1" applyAlignment="1">
      <alignment vertical="center"/>
    </xf>
    <xf numFmtId="0" fontId="18" fillId="2" borderId="3" xfId="0" applyFont="1" applyFill="1" applyBorder="1" applyAlignment="1">
      <alignment vertical="center"/>
    </xf>
    <xf numFmtId="166" fontId="18" fillId="2" borderId="1" xfId="0" applyNumberFormat="1" applyFont="1" applyFill="1" applyBorder="1" applyAlignment="1">
      <alignment vertical="center"/>
    </xf>
    <xf numFmtId="166" fontId="18" fillId="2" borderId="2" xfId="0" applyNumberFormat="1" applyFont="1" applyFill="1" applyBorder="1" applyAlignment="1">
      <alignment vertical="center"/>
    </xf>
    <xf numFmtId="0" fontId="12" fillId="2" borderId="3" xfId="0" applyFont="1" applyFill="1" applyBorder="1" applyAlignment="1">
      <alignment vertical="center"/>
    </xf>
    <xf numFmtId="166" fontId="12" fillId="2" borderId="1" xfId="0" applyNumberFormat="1" applyFont="1" applyFill="1" applyBorder="1" applyAlignment="1">
      <alignment vertical="center"/>
    </xf>
    <xf numFmtId="166" fontId="12" fillId="2" borderId="2" xfId="0" applyNumberFormat="1" applyFont="1" applyFill="1" applyBorder="1" applyAlignment="1">
      <alignment vertical="center"/>
    </xf>
    <xf numFmtId="0" fontId="18" fillId="2" borderId="40" xfId="0" applyFont="1" applyFill="1" applyBorder="1" applyAlignment="1">
      <alignment vertical="center"/>
    </xf>
    <xf numFmtId="166" fontId="18" fillId="2" borderId="41" xfId="0" applyNumberFormat="1" applyFont="1" applyFill="1" applyBorder="1" applyAlignment="1">
      <alignment vertical="center"/>
    </xf>
    <xf numFmtId="166" fontId="18" fillId="2" borderId="42" xfId="0" applyNumberFormat="1" applyFont="1" applyFill="1" applyBorder="1" applyAlignment="1">
      <alignment vertical="center"/>
    </xf>
    <xf numFmtId="166" fontId="18" fillId="2" borderId="3" xfId="0" applyNumberFormat="1" applyFont="1" applyFill="1" applyBorder="1" applyAlignment="1">
      <alignment vertical="center"/>
    </xf>
    <xf numFmtId="166" fontId="18" fillId="2" borderId="38" xfId="0" applyNumberFormat="1" applyFont="1" applyFill="1" applyBorder="1" applyAlignment="1">
      <alignment vertical="center"/>
    </xf>
    <xf numFmtId="166" fontId="12" fillId="2" borderId="3" xfId="0" applyNumberFormat="1" applyFont="1" applyFill="1" applyBorder="1" applyAlignment="1">
      <alignment vertical="center"/>
    </xf>
    <xf numFmtId="166" fontId="12" fillId="2" borderId="38" xfId="0" applyNumberFormat="1" applyFont="1" applyFill="1" applyBorder="1" applyAlignment="1">
      <alignment vertical="center"/>
    </xf>
    <xf numFmtId="166" fontId="18" fillId="2" borderId="40" xfId="0" applyNumberFormat="1" applyFont="1" applyFill="1" applyBorder="1" applyAlignment="1">
      <alignment vertical="center"/>
    </xf>
    <xf numFmtId="166" fontId="18" fillId="2" borderId="44" xfId="0" applyNumberFormat="1" applyFont="1" applyFill="1" applyBorder="1" applyAlignment="1">
      <alignment vertical="center"/>
    </xf>
    <xf numFmtId="166" fontId="12" fillId="2" borderId="32" xfId="0" applyNumberFormat="1" applyFont="1" applyFill="1" applyBorder="1" applyAlignment="1">
      <alignment vertical="center"/>
    </xf>
    <xf numFmtId="166" fontId="12" fillId="2" borderId="33" xfId="0" applyNumberFormat="1" applyFont="1" applyFill="1" applyBorder="1" applyAlignment="1">
      <alignment vertical="center"/>
    </xf>
    <xf numFmtId="166" fontId="12" fillId="2" borderId="36" xfId="0" applyNumberFormat="1" applyFont="1" applyFill="1" applyBorder="1" applyAlignment="1">
      <alignment vertical="center"/>
    </xf>
    <xf numFmtId="0" fontId="18" fillId="6" borderId="37" xfId="0" applyFont="1" applyFill="1" applyBorder="1" applyAlignment="1">
      <alignment horizontal="left" vertical="center" wrapText="1" indent="2"/>
    </xf>
    <xf numFmtId="0" fontId="18" fillId="6" borderId="29" xfId="0" applyFont="1" applyFill="1" applyBorder="1" applyAlignment="1">
      <alignment vertical="center"/>
    </xf>
    <xf numFmtId="166" fontId="18" fillId="6" borderId="1" xfId="0" applyNumberFormat="1" applyFont="1" applyFill="1" applyBorder="1" applyAlignment="1">
      <alignment vertical="center"/>
    </xf>
    <xf numFmtId="166" fontId="18" fillId="6" borderId="2" xfId="0" applyNumberFormat="1" applyFont="1" applyFill="1" applyBorder="1" applyAlignment="1">
      <alignment vertical="center"/>
    </xf>
    <xf numFmtId="166" fontId="18" fillId="6" borderId="3" xfId="0" applyNumberFormat="1" applyFont="1" applyFill="1" applyBorder="1" applyAlignment="1">
      <alignment vertical="center"/>
    </xf>
    <xf numFmtId="166" fontId="18" fillId="6" borderId="38" xfId="0" applyNumberFormat="1" applyFont="1" applyFill="1" applyBorder="1" applyAlignment="1">
      <alignment vertical="center"/>
    </xf>
    <xf numFmtId="0" fontId="24" fillId="4" borderId="28" xfId="0" applyFont="1" applyFill="1" applyBorder="1" applyAlignment="1">
      <alignment vertical="center"/>
    </xf>
    <xf numFmtId="0" fontId="24" fillId="4" borderId="29" xfId="0" applyFont="1" applyFill="1" applyBorder="1" applyAlignment="1">
      <alignment vertical="center"/>
    </xf>
    <xf numFmtId="166" fontId="24" fillId="4" borderId="5" xfId="0" applyNumberFormat="1" applyFont="1" applyFill="1" applyBorder="1" applyAlignment="1">
      <alignment vertical="center"/>
    </xf>
    <xf numFmtId="166" fontId="24" fillId="4" borderId="8" xfId="0" applyNumberFormat="1" applyFont="1" applyFill="1" applyBorder="1" applyAlignment="1">
      <alignment vertical="center"/>
    </xf>
    <xf numFmtId="166" fontId="24" fillId="5" borderId="28" xfId="0" applyNumberFormat="1" applyFont="1" applyFill="1" applyBorder="1" applyAlignment="1">
      <alignment vertical="center"/>
    </xf>
    <xf numFmtId="166" fontId="24" fillId="4" borderId="29" xfId="0" applyNumberFormat="1" applyFont="1" applyFill="1" applyBorder="1" applyAlignment="1">
      <alignment vertical="center"/>
    </xf>
    <xf numFmtId="166" fontId="24" fillId="4" borderId="30" xfId="0" applyNumberFormat="1" applyFont="1" applyFill="1" applyBorder="1" applyAlignment="1">
      <alignment vertical="center"/>
    </xf>
    <xf numFmtId="0" fontId="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0" fillId="0" borderId="0" xfId="0" applyAlignment="1">
      <alignment horizontal="center" vertical="center" wrapText="1"/>
    </xf>
    <xf numFmtId="9" fontId="0" fillId="0" borderId="0" xfId="2" applyFont="1" applyAlignment="1">
      <alignment horizontal="center" vertical="center" wrapText="1"/>
    </xf>
    <xf numFmtId="4" fontId="0" fillId="0" borderId="0" xfId="0" applyNumberFormat="1" applyAlignment="1">
      <alignment horizontal="center" vertical="center" wrapText="1"/>
    </xf>
    <xf numFmtId="167" fontId="22" fillId="2" borderId="1" xfId="0" applyNumberFormat="1" applyFont="1" applyFill="1" applyBorder="1" applyAlignment="1">
      <alignment horizontal="center" vertical="center" wrapText="1"/>
    </xf>
    <xf numFmtId="4" fontId="21" fillId="0" borderId="1" xfId="0" applyNumberFormat="1" applyFont="1" applyBorder="1" applyAlignment="1">
      <alignment horizontal="center" vertical="center" wrapText="1"/>
    </xf>
    <xf numFmtId="9" fontId="22" fillId="2" borderId="1" xfId="0" applyNumberFormat="1" applyFont="1" applyFill="1" applyBorder="1" applyAlignment="1">
      <alignment horizontal="center" vertical="center" wrapText="1"/>
    </xf>
    <xf numFmtId="167" fontId="23" fillId="2" borderId="1" xfId="0" applyNumberFormat="1" applyFont="1" applyFill="1" applyBorder="1" applyAlignment="1">
      <alignment horizontal="center" vertical="center" wrapText="1"/>
    </xf>
    <xf numFmtId="4" fontId="23" fillId="0" borderId="1" xfId="0" applyNumberFormat="1" applyFont="1" applyBorder="1" applyAlignment="1">
      <alignment horizontal="center" vertical="center" wrapText="1"/>
    </xf>
    <xf numFmtId="9" fontId="23" fillId="2" borderId="1" xfId="0" applyNumberFormat="1" applyFont="1" applyFill="1" applyBorder="1" applyAlignment="1">
      <alignment horizontal="center" vertical="center" wrapText="1"/>
    </xf>
    <xf numFmtId="0" fontId="25" fillId="0" borderId="1" xfId="0" applyFont="1" applyBorder="1" applyAlignment="1">
      <alignment horizontal="center" vertical="center" wrapText="1"/>
    </xf>
    <xf numFmtId="49" fontId="25" fillId="0" borderId="1" xfId="0" applyNumberFormat="1" applyFont="1" applyBorder="1" applyAlignment="1">
      <alignment horizontal="center" vertical="center" wrapText="1"/>
    </xf>
    <xf numFmtId="4" fontId="25" fillId="0" borderId="1" xfId="0" applyNumberFormat="1" applyFont="1" applyBorder="1" applyAlignment="1">
      <alignment horizontal="center" vertical="center" wrapText="1"/>
    </xf>
    <xf numFmtId="165" fontId="25" fillId="0" borderId="1" xfId="0" applyNumberFormat="1" applyFont="1" applyBorder="1" applyAlignment="1">
      <alignment horizontal="center" vertical="center" wrapText="1"/>
    </xf>
    <xf numFmtId="4" fontId="26" fillId="0" borderId="2" xfId="0" applyNumberFormat="1" applyFont="1" applyBorder="1" applyAlignment="1">
      <alignment horizontal="center" vertical="center" wrapText="1"/>
    </xf>
    <xf numFmtId="4" fontId="26" fillId="0" borderId="1" xfId="0" applyNumberFormat="1" applyFont="1" applyBorder="1" applyAlignment="1">
      <alignment horizontal="center" vertical="center" wrapText="1"/>
    </xf>
    <xf numFmtId="9" fontId="25"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49"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4" fontId="28" fillId="0" borderId="2" xfId="0" applyNumberFormat="1" applyFont="1" applyBorder="1" applyAlignment="1">
      <alignment horizontal="center" vertical="center" wrapText="1"/>
    </xf>
    <xf numFmtId="4" fontId="28"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4" fontId="22" fillId="2" borderId="1" xfId="0" applyNumberFormat="1" applyFont="1" applyFill="1" applyBorder="1" applyAlignment="1">
      <alignment horizontal="center" vertical="center" wrapText="1"/>
    </xf>
    <xf numFmtId="4" fontId="23"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0" xfId="0" applyFill="1" applyAlignment="1">
      <alignment horizontal="center" vertical="center" wrapText="1"/>
    </xf>
    <xf numFmtId="9" fontId="0" fillId="0" borderId="0" xfId="2" applyFont="1" applyFill="1" applyAlignment="1">
      <alignment horizontal="center" vertical="center" wrapText="1"/>
    </xf>
    <xf numFmtId="4" fontId="0" fillId="0" borderId="0" xfId="0" applyNumberFormat="1" applyFill="1" applyAlignment="1">
      <alignment horizontal="center" vertical="center" wrapText="1"/>
    </xf>
    <xf numFmtId="4" fontId="0" fillId="0" borderId="0" xfId="0" applyNumberFormat="1" applyFill="1" applyAlignment="1">
      <alignment horizontal="center" vertical="center"/>
    </xf>
    <xf numFmtId="0" fontId="0" fillId="0" borderId="0" xfId="0" applyFill="1"/>
    <xf numFmtId="0" fontId="25" fillId="0" borderId="2" xfId="0" applyFont="1" applyFill="1" applyBorder="1" applyAlignment="1">
      <alignment horizontal="center" vertical="center" wrapText="1"/>
    </xf>
    <xf numFmtId="0" fontId="25" fillId="0" borderId="1" xfId="0" applyFont="1" applyFill="1" applyBorder="1" applyAlignment="1">
      <alignment horizontal="center" vertical="center" wrapText="1"/>
    </xf>
    <xf numFmtId="166" fontId="9" fillId="0" borderId="0" xfId="0" applyNumberFormat="1" applyFont="1" applyAlignment="1">
      <alignment horizontal="center" vertical="center"/>
    </xf>
    <xf numFmtId="4" fontId="0" fillId="2" borderId="11" xfId="0" applyNumberFormat="1" applyFill="1" applyBorder="1" applyAlignment="1">
      <alignment vertical="center" wrapText="1"/>
    </xf>
    <xf numFmtId="0" fontId="2"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4" fontId="25" fillId="2" borderId="1" xfId="0" applyNumberFormat="1" applyFont="1" applyFill="1" applyBorder="1" applyAlignment="1">
      <alignment horizontal="center" vertical="center" wrapText="1"/>
    </xf>
    <xf numFmtId="165" fontId="25" fillId="2" borderId="1" xfId="0" applyNumberFormat="1" applyFont="1" applyFill="1" applyBorder="1" applyAlignment="1">
      <alignment horizontal="center" vertical="center" wrapText="1"/>
    </xf>
    <xf numFmtId="4" fontId="26" fillId="2" borderId="2" xfId="0" applyNumberFormat="1" applyFont="1" applyFill="1" applyBorder="1" applyAlignment="1">
      <alignment horizontal="center" vertical="center" wrapText="1"/>
    </xf>
    <xf numFmtId="4" fontId="26" fillId="2" borderId="1" xfId="0" applyNumberFormat="1" applyFont="1" applyFill="1" applyBorder="1" applyAlignment="1">
      <alignment horizontal="center" vertical="center" wrapText="1"/>
    </xf>
    <xf numFmtId="9" fontId="25"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4" fontId="28" fillId="2" borderId="2" xfId="0" applyNumberFormat="1" applyFont="1" applyFill="1" applyBorder="1" applyAlignment="1">
      <alignment horizontal="center" vertical="center" wrapText="1"/>
    </xf>
    <xf numFmtId="4" fontId="28" fillId="2" borderId="1" xfId="0" applyNumberFormat="1"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4" fontId="28" fillId="2" borderId="7"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4" fontId="21" fillId="2" borderId="1" xfId="0" applyNumberFormat="1" applyFont="1" applyFill="1" applyBorder="1" applyAlignment="1">
      <alignment horizontal="center" vertical="center" wrapText="1"/>
    </xf>
    <xf numFmtId="4" fontId="20"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4" fillId="2" borderId="0" xfId="0" applyFont="1" applyFill="1" applyAlignment="1">
      <alignment horizontal="center" vertical="center"/>
    </xf>
    <xf numFmtId="0" fontId="0" fillId="2" borderId="0" xfId="0" applyFill="1" applyAlignment="1">
      <alignment horizontal="center" vertical="center"/>
    </xf>
    <xf numFmtId="0" fontId="15" fillId="2" borderId="0" xfId="1" applyFont="1" applyFill="1" applyAlignment="1">
      <alignment horizontal="center" vertical="center"/>
    </xf>
    <xf numFmtId="0" fontId="2" fillId="2" borderId="0" xfId="0" applyFont="1" applyFill="1" applyAlignment="1">
      <alignment horizontal="center" vertical="center"/>
    </xf>
    <xf numFmtId="0" fontId="14" fillId="2" borderId="0" xfId="1" applyFont="1" applyFill="1" applyAlignment="1">
      <alignment horizontal="center" vertical="center"/>
    </xf>
    <xf numFmtId="0" fontId="16" fillId="2" borderId="0" xfId="0" applyFont="1" applyFill="1" applyAlignment="1">
      <alignment horizontal="center" vertical="center"/>
    </xf>
    <xf numFmtId="0" fontId="0" fillId="2" borderId="0" xfId="0" applyFill="1" applyAlignment="1">
      <alignment horizontal="center" vertical="center" wrapText="1"/>
    </xf>
    <xf numFmtId="0" fontId="25" fillId="2" borderId="1" xfId="5" applyFont="1" applyFill="1" applyBorder="1" applyAlignment="1">
      <alignment horizontal="center" vertical="center" wrapText="1"/>
    </xf>
    <xf numFmtId="0" fontId="30" fillId="2" borderId="1" xfId="0" applyFont="1" applyFill="1" applyBorder="1" applyAlignment="1">
      <alignment horizontal="center" vertical="center" wrapText="1"/>
    </xf>
    <xf numFmtId="0" fontId="0" fillId="2" borderId="0" xfId="0" applyFill="1" applyAlignment="1">
      <alignment wrapText="1" shrinkToFit="1"/>
    </xf>
    <xf numFmtId="0" fontId="0" fillId="2" borderId="0" xfId="0" applyFill="1"/>
    <xf numFmtId="0" fontId="2" fillId="2" borderId="6" xfId="0" applyFont="1" applyFill="1" applyBorder="1" applyAlignment="1">
      <alignment vertical="center" wrapText="1"/>
    </xf>
    <xf numFmtId="0" fontId="15" fillId="2" borderId="0" xfId="1" applyFont="1" applyFill="1" applyAlignment="1">
      <alignment vertical="center"/>
    </xf>
    <xf numFmtId="0" fontId="14" fillId="2" borderId="0" xfId="1" applyFont="1" applyFill="1" applyAlignment="1">
      <alignment vertical="center"/>
    </xf>
    <xf numFmtId="0" fontId="16" fillId="2" borderId="0" xfId="0" applyFont="1" applyFill="1"/>
    <xf numFmtId="49" fontId="31" fillId="2" borderId="1" xfId="0" applyNumberFormat="1" applyFont="1" applyFill="1" applyBorder="1" applyAlignment="1">
      <alignment horizontal="center" vertical="center" wrapText="1"/>
    </xf>
    <xf numFmtId="0" fontId="31" fillId="2"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16" fillId="2" borderId="0" xfId="0" applyFont="1" applyFill="1" applyAlignment="1">
      <alignment vertical="center"/>
    </xf>
    <xf numFmtId="49" fontId="4" fillId="0" borderId="1" xfId="0" applyNumberFormat="1" applyFont="1" applyFill="1" applyBorder="1" applyAlignment="1">
      <alignment horizontal="center" vertical="center" wrapText="1"/>
    </xf>
    <xf numFmtId="4" fontId="28"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33" fillId="2" borderId="1" xfId="5" applyFont="1" applyFill="1" applyBorder="1" applyAlignment="1">
      <alignment horizontal="center" vertical="center" wrapText="1"/>
    </xf>
    <xf numFmtId="49" fontId="33" fillId="2" borderId="1" xfId="0" applyNumberFormat="1" applyFont="1" applyFill="1" applyBorder="1" applyAlignment="1">
      <alignment horizontal="center" vertical="center" wrapText="1"/>
    </xf>
    <xf numFmtId="0" fontId="33" fillId="2" borderId="1" xfId="0" applyFont="1" applyFill="1" applyBorder="1" applyAlignment="1">
      <alignment horizontal="center" vertical="center" wrapText="1"/>
    </xf>
    <xf numFmtId="4" fontId="28" fillId="0" borderId="2" xfId="0" applyNumberFormat="1" applyFont="1" applyFill="1" applyBorder="1" applyAlignment="1">
      <alignment horizontal="center" vertical="center" wrapText="1"/>
    </xf>
    <xf numFmtId="4" fontId="28" fillId="0" borderId="7"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Alignment="1">
      <alignment horizontal="center" vertical="center"/>
    </xf>
    <xf numFmtId="0" fontId="10"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12" fillId="0" borderId="20" xfId="0" applyFont="1" applyBorder="1" applyAlignment="1">
      <alignment horizontal="center" vertical="center"/>
    </xf>
    <xf numFmtId="0" fontId="12" fillId="0" borderId="25" xfId="0" applyFont="1" applyBorder="1" applyAlignment="1">
      <alignment horizontal="center" vertical="center"/>
    </xf>
    <xf numFmtId="0" fontId="12" fillId="0" borderId="21"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7" xfId="0" applyFont="1" applyBorder="1" applyAlignment="1">
      <alignment horizontal="center" vertical="center" wrapText="1"/>
    </xf>
    <xf numFmtId="0" fontId="12" fillId="5" borderId="20"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3" fillId="2" borderId="1" xfId="0" applyFont="1" applyFill="1" applyBorder="1" applyAlignment="1">
      <alignment horizontal="center" vertical="center" wrapText="1" shrinkToFit="1"/>
    </xf>
    <xf numFmtId="0" fontId="20" fillId="2" borderId="1" xfId="0" applyFont="1" applyFill="1" applyBorder="1" applyAlignment="1">
      <alignment horizontal="center" vertical="center" wrapText="1" shrinkToFi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0" xfId="0" applyFont="1" applyAlignment="1">
      <alignment horizontal="center" vertical="center" wrapText="1"/>
    </xf>
    <xf numFmtId="0" fontId="23"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1" fillId="0" borderId="1" xfId="0" applyFont="1" applyBorder="1" applyAlignment="1">
      <alignment horizontal="center" vertical="center" wrapText="1"/>
    </xf>
    <xf numFmtId="0" fontId="2" fillId="0" borderId="46" xfId="0" applyFont="1" applyBorder="1" applyAlignment="1">
      <alignment horizontal="center" vertical="center" wrapText="1"/>
    </xf>
    <xf numFmtId="4" fontId="2" fillId="0" borderId="1"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3" xfId="0" applyFont="1" applyBorder="1" applyAlignment="1">
      <alignment horizontal="center" vertical="center" wrapText="1"/>
    </xf>
  </cellXfs>
  <cellStyles count="6">
    <cellStyle name="Dziesiętny 2" xfId="4" xr:uid="{00000000-0005-0000-0000-000000000000}"/>
    <cellStyle name="Normalny" xfId="0" builtinId="0"/>
    <cellStyle name="Normalny 2" xfId="3" xr:uid="{00000000-0005-0000-0000-000002000000}"/>
    <cellStyle name="Normalny 3" xfId="1" xr:uid="{00000000-0005-0000-0000-000003000000}"/>
    <cellStyle name="Normalny_Arkusz1" xfId="5" xr:uid="{00000000-0005-0000-0000-000004000000}"/>
    <cellStyle name="Procentowy 2" xfId="2" xr:uid="{00000000-0005-0000-0000-00000500000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8">
    <pageSetUpPr fitToPage="1"/>
  </sheetPr>
  <dimension ref="A1:Z44"/>
  <sheetViews>
    <sheetView tabSelected="1" view="pageBreakPreview" zoomScale="90" zoomScaleNormal="100" zoomScaleSheetLayoutView="90" workbookViewId="0">
      <selection activeCell="E17" sqref="E17"/>
    </sheetView>
  </sheetViews>
  <sheetFormatPr defaultColWidth="9.140625" defaultRowHeight="15"/>
  <cols>
    <col min="1" max="1" width="35.140625" style="9" customWidth="1"/>
    <col min="2" max="2" width="10.7109375" style="9" customWidth="1"/>
    <col min="3" max="5" width="20.7109375" style="9" customWidth="1"/>
    <col min="6" max="10" width="15.7109375" style="9" customWidth="1"/>
    <col min="11" max="11" width="18" style="9" customWidth="1"/>
    <col min="12" max="17" width="15.7109375" style="9" customWidth="1"/>
    <col min="18" max="18" width="9.140625" style="9"/>
    <col min="19" max="19" width="11.7109375" style="9" bestFit="1" customWidth="1"/>
  </cols>
  <sheetData>
    <row r="1" spans="1:26" s="5" customFormat="1" ht="30" customHeight="1" thickBot="1">
      <c r="A1" s="2" t="s">
        <v>46</v>
      </c>
      <c r="B1" s="3"/>
      <c r="C1" s="3"/>
      <c r="D1" s="3"/>
      <c r="E1" s="3"/>
      <c r="F1" s="3"/>
      <c r="G1" s="3"/>
      <c r="H1" s="3"/>
      <c r="I1" s="3"/>
      <c r="J1" s="3"/>
      <c r="K1" s="3"/>
      <c r="L1" s="3"/>
      <c r="M1" s="3"/>
      <c r="N1" s="3"/>
      <c r="O1" s="3"/>
      <c r="P1" s="3"/>
      <c r="Q1" s="3"/>
      <c r="R1" s="3"/>
      <c r="S1" s="3"/>
      <c r="T1" s="4"/>
      <c r="U1" s="4"/>
      <c r="V1" s="4"/>
      <c r="W1" s="4"/>
      <c r="X1" s="4"/>
      <c r="Y1" s="4"/>
      <c r="Z1" s="4"/>
    </row>
    <row r="2" spans="1:26" ht="15" customHeight="1">
      <c r="A2" s="6"/>
      <c r="B2" s="6"/>
      <c r="C2" s="6"/>
      <c r="D2" s="6"/>
      <c r="E2" s="6"/>
      <c r="F2" s="229" t="s">
        <v>872</v>
      </c>
      <c r="G2" s="230"/>
      <c r="H2" s="230"/>
      <c r="I2" s="230"/>
      <c r="J2" s="230"/>
      <c r="K2" s="230"/>
      <c r="L2" s="230"/>
      <c r="M2" s="230"/>
      <c r="N2" s="231"/>
      <c r="O2" s="6"/>
      <c r="P2" s="6"/>
      <c r="Q2" s="6"/>
      <c r="R2" s="6"/>
      <c r="S2" s="6"/>
      <c r="T2" s="7"/>
      <c r="U2" s="7"/>
      <c r="V2" s="7"/>
      <c r="W2" s="7"/>
      <c r="X2" s="7"/>
      <c r="Y2" s="7"/>
      <c r="Z2" s="7"/>
    </row>
    <row r="3" spans="1:26">
      <c r="A3" s="8"/>
      <c r="B3" s="6"/>
      <c r="C3" s="6"/>
      <c r="D3" s="6"/>
      <c r="E3" s="6"/>
      <c r="F3" s="232"/>
      <c r="G3" s="233"/>
      <c r="H3" s="233"/>
      <c r="I3" s="233"/>
      <c r="J3" s="233"/>
      <c r="K3" s="233"/>
      <c r="L3" s="233"/>
      <c r="M3" s="233"/>
      <c r="N3" s="234"/>
      <c r="Z3" s="7"/>
    </row>
    <row r="4" spans="1:26">
      <c r="A4" s="10" t="s">
        <v>48</v>
      </c>
      <c r="B4" s="6"/>
      <c r="C4" s="6"/>
      <c r="D4" s="6"/>
      <c r="E4" s="6"/>
      <c r="F4" s="232"/>
      <c r="G4" s="233"/>
      <c r="H4" s="233"/>
      <c r="I4" s="233"/>
      <c r="J4" s="233"/>
      <c r="K4" s="233"/>
      <c r="L4" s="233"/>
      <c r="M4" s="233"/>
      <c r="N4" s="234"/>
      <c r="Z4" s="11"/>
    </row>
    <row r="5" spans="1:26">
      <c r="A5" s="6"/>
      <c r="B5" s="6"/>
      <c r="C5" s="6"/>
      <c r="D5" s="6"/>
      <c r="E5" s="6"/>
      <c r="F5" s="232"/>
      <c r="G5" s="233"/>
      <c r="H5" s="233"/>
      <c r="I5" s="233"/>
      <c r="J5" s="233"/>
      <c r="K5" s="233"/>
      <c r="L5" s="233"/>
      <c r="M5" s="233"/>
      <c r="N5" s="234"/>
      <c r="Z5" s="7"/>
    </row>
    <row r="6" spans="1:26">
      <c r="A6" s="10" t="s">
        <v>47</v>
      </c>
      <c r="B6" s="6"/>
      <c r="C6" s="6"/>
      <c r="D6" s="6"/>
      <c r="E6" s="6"/>
      <c r="F6" s="232"/>
      <c r="G6" s="233"/>
      <c r="H6" s="233"/>
      <c r="I6" s="233"/>
      <c r="J6" s="233"/>
      <c r="K6" s="233"/>
      <c r="L6" s="233"/>
      <c r="M6" s="233"/>
      <c r="N6" s="234"/>
      <c r="Z6" s="11"/>
    </row>
    <row r="7" spans="1:26" ht="19.5" customHeight="1" thickBot="1">
      <c r="A7" s="6"/>
      <c r="B7" s="6"/>
      <c r="C7" s="6"/>
      <c r="D7" s="6"/>
      <c r="E7" s="6"/>
      <c r="F7" s="235" t="s">
        <v>873</v>
      </c>
      <c r="G7" s="236"/>
      <c r="H7" s="236"/>
      <c r="I7" s="236"/>
      <c r="J7" s="236"/>
      <c r="K7" s="236"/>
      <c r="L7" s="236"/>
      <c r="M7" s="236"/>
      <c r="N7" s="237"/>
      <c r="Z7" s="7"/>
    </row>
    <row r="8" spans="1:26">
      <c r="A8" s="6"/>
      <c r="B8" s="6"/>
      <c r="C8" s="6"/>
      <c r="D8" s="6"/>
      <c r="E8" s="6"/>
      <c r="F8" s="12"/>
      <c r="G8" s="12"/>
      <c r="H8" s="12"/>
      <c r="I8" s="12"/>
      <c r="J8" s="12"/>
      <c r="K8" s="12"/>
      <c r="L8" s="175"/>
      <c r="M8" s="175"/>
      <c r="N8" s="12"/>
      <c r="Z8" s="7"/>
    </row>
    <row r="9" spans="1:26" ht="20.100000000000001" customHeight="1" thickBot="1">
      <c r="A9" s="10" t="s">
        <v>0</v>
      </c>
      <c r="B9" s="6"/>
      <c r="C9" s="6"/>
      <c r="D9" s="6"/>
      <c r="E9" s="6"/>
      <c r="F9" s="12"/>
      <c r="G9" s="12"/>
      <c r="H9" s="12"/>
      <c r="I9" s="12"/>
      <c r="J9" s="12"/>
      <c r="K9" s="12"/>
      <c r="L9" s="174"/>
      <c r="M9" s="174"/>
      <c r="N9" s="12"/>
      <c r="Z9" s="7"/>
    </row>
    <row r="10" spans="1:26" ht="20.100000000000001" customHeight="1">
      <c r="A10" s="238" t="s">
        <v>1</v>
      </c>
      <c r="B10" s="240" t="s">
        <v>33</v>
      </c>
      <c r="C10" s="242" t="s">
        <v>18</v>
      </c>
      <c r="D10" s="244" t="s">
        <v>19</v>
      </c>
      <c r="E10" s="246" t="s">
        <v>20</v>
      </c>
      <c r="F10" s="47"/>
      <c r="G10" s="34"/>
      <c r="H10" s="35"/>
      <c r="I10" s="34"/>
      <c r="J10" s="35" t="s">
        <v>12</v>
      </c>
      <c r="K10" s="34"/>
      <c r="L10" s="34"/>
      <c r="M10" s="34"/>
      <c r="N10" s="35"/>
      <c r="O10" s="35"/>
      <c r="P10" s="35"/>
      <c r="Q10" s="36"/>
      <c r="Z10" s="7"/>
    </row>
    <row r="11" spans="1:26" s="1" customFormat="1" ht="20.100000000000001" customHeight="1" thickBot="1">
      <c r="A11" s="239"/>
      <c r="B11" s="241"/>
      <c r="C11" s="243"/>
      <c r="D11" s="245"/>
      <c r="E11" s="247"/>
      <c r="F11" s="53">
        <v>2019</v>
      </c>
      <c r="G11" s="54">
        <v>2020</v>
      </c>
      <c r="H11" s="54">
        <v>2021</v>
      </c>
      <c r="I11" s="54">
        <v>2022</v>
      </c>
      <c r="J11" s="54">
        <v>2023</v>
      </c>
      <c r="K11" s="54">
        <v>2024</v>
      </c>
      <c r="L11" s="54">
        <v>2025</v>
      </c>
      <c r="M11" s="54">
        <v>2026</v>
      </c>
      <c r="N11" s="54">
        <v>2027</v>
      </c>
      <c r="O11" s="54">
        <v>2028</v>
      </c>
      <c r="P11" s="54">
        <v>2029</v>
      </c>
      <c r="Q11" s="55">
        <v>2030</v>
      </c>
      <c r="R11" s="12"/>
      <c r="S11" s="12"/>
      <c r="T11" s="12"/>
      <c r="U11" s="12"/>
      <c r="V11" s="12"/>
      <c r="W11" s="12"/>
      <c r="X11" s="12"/>
      <c r="Y11" s="12"/>
      <c r="Z11" s="12"/>
    </row>
    <row r="12" spans="1:26" ht="39.950000000000003" customHeight="1" thickTop="1">
      <c r="A12" s="56" t="s">
        <v>35</v>
      </c>
      <c r="B12" s="57">
        <f>COUNTA('pow podst'!K3:K37)</f>
        <v>34</v>
      </c>
      <c r="C12" s="58">
        <f>SUM('pow podst'!J3:J37)</f>
        <v>263872606.69999999</v>
      </c>
      <c r="D12" s="59">
        <f>SUM('pow podst'!L3:L37)</f>
        <v>143593275.69999999</v>
      </c>
      <c r="E12" s="60">
        <f>SUM('pow podst'!K3:K37)</f>
        <v>120279331</v>
      </c>
      <c r="F12" s="61">
        <f>SUM('pow podst'!N3:N37)</f>
        <v>0</v>
      </c>
      <c r="G12" s="58">
        <f>SUM('pow podst'!O3:O37)</f>
        <v>0</v>
      </c>
      <c r="H12" s="58">
        <f>SUM('pow podst'!P3:P37)</f>
        <v>0</v>
      </c>
      <c r="I12" s="58">
        <f>SUM('pow podst'!Q3:Q37)</f>
        <v>759055</v>
      </c>
      <c r="J12" s="58">
        <f>SUM('pow podst'!R3:R37)</f>
        <v>12448712</v>
      </c>
      <c r="K12" s="58">
        <f>SUM('pow podst'!S3:S37)</f>
        <v>75017276</v>
      </c>
      <c r="L12" s="58">
        <f>SUM('pow podst'!T3:T37)</f>
        <v>15718862</v>
      </c>
      <c r="M12" s="58">
        <f>SUM('pow podst'!U3:U37)</f>
        <v>12714479</v>
      </c>
      <c r="N12" s="58">
        <f>SUM('pow podst'!V3:V37)</f>
        <v>3620947</v>
      </c>
      <c r="O12" s="58">
        <f>SUM('pow podst'!W3:W37)</f>
        <v>0</v>
      </c>
      <c r="P12" s="58">
        <f>SUM('pow podst'!X3:X37)</f>
        <v>0</v>
      </c>
      <c r="Q12" s="62">
        <f>SUM('pow podst'!Y3:Y37)</f>
        <v>0</v>
      </c>
      <c r="R12" s="13" t="b">
        <f>C12=(D12+E12)</f>
        <v>1</v>
      </c>
      <c r="S12" s="22" t="b">
        <f>E12=SUM(F12:Q12)</f>
        <v>1</v>
      </c>
      <c r="T12" s="14"/>
      <c r="U12" s="14"/>
      <c r="V12" s="14"/>
      <c r="W12" s="14"/>
      <c r="X12" s="7"/>
      <c r="Y12" s="7"/>
      <c r="Z12" s="7"/>
    </row>
    <row r="13" spans="1:26" ht="39.950000000000003" customHeight="1">
      <c r="A13" s="63" t="s">
        <v>36</v>
      </c>
      <c r="B13" s="106">
        <f>COUNTIF('pow podst'!C3:C37,"K")</f>
        <v>7</v>
      </c>
      <c r="C13" s="107">
        <f>SUMIF('pow podst'!C3:C37,"K",'pow podst'!J3:J37)</f>
        <v>81090006.289999992</v>
      </c>
      <c r="D13" s="108">
        <f>SUMIF('pow podst'!C3:C37,"K",'pow podst'!L3:L37)</f>
        <v>47354757.289999999</v>
      </c>
      <c r="E13" s="28">
        <f>SUMIF('pow podst'!C3:C37,"K",'pow podst'!K3:K37)</f>
        <v>33735249</v>
      </c>
      <c r="F13" s="115">
        <f>SUMIF('pow podst'!C3:C37,"K",'pow podst'!N3:N37)</f>
        <v>0</v>
      </c>
      <c r="G13" s="107">
        <f>SUMIF('pow podst'!C3:C37,"K",'pow podst'!O3:O37)</f>
        <v>0</v>
      </c>
      <c r="H13" s="107">
        <f>SUMIF('pow podst'!C3:C37,"K",'pow podst'!P3:P37)</f>
        <v>0</v>
      </c>
      <c r="I13" s="107">
        <f>SUMIF('pow podst'!C3:C37,"K",'pow podst'!Q3:Q37)</f>
        <v>759055</v>
      </c>
      <c r="J13" s="107">
        <f>SUMIF('pow podst'!C3:C37,"K",'pow podst'!R3:R37)</f>
        <v>12448712</v>
      </c>
      <c r="K13" s="107">
        <f>SUMIF('pow podst'!C3:C37,"K",'pow podst'!S3:S37)</f>
        <v>10213555</v>
      </c>
      <c r="L13" s="107">
        <f>SUMIF('pow podst'!C3:C37,"K",'pow podst'!T3:T37)</f>
        <v>3072033</v>
      </c>
      <c r="M13" s="107">
        <f>SUMIF('pow podst'!C3:C37,"K",'pow podst'!U3:U37)</f>
        <v>3620947</v>
      </c>
      <c r="N13" s="107">
        <f>SUMIF('pow podst'!C3:C37,"K",'pow podst'!V3:V37)</f>
        <v>3620947</v>
      </c>
      <c r="O13" s="107">
        <f>SUMIF('pow podst'!C3:C37,"K",'pow podst'!W3:W37)</f>
        <v>0</v>
      </c>
      <c r="P13" s="107">
        <f>SUMIF('pow podst'!D3:D37,"K",'pow podst'!X3:X37)</f>
        <v>0</v>
      </c>
      <c r="Q13" s="116">
        <f>SUMIF('pow podst'!E3:E37,"K",'pow podst'!Y3:Y37)</f>
        <v>0</v>
      </c>
      <c r="R13" s="13" t="b">
        <f t="shared" ref="R13:R36" si="0">C13=(D13+E13)</f>
        <v>1</v>
      </c>
      <c r="S13" s="22" t="b">
        <f t="shared" ref="S13:S36" si="1">E13=SUM(F13:Q13)</f>
        <v>1</v>
      </c>
      <c r="T13" s="14"/>
      <c r="U13" s="14"/>
      <c r="V13" s="14"/>
      <c r="W13" s="14"/>
      <c r="X13" s="7"/>
      <c r="Y13" s="7"/>
      <c r="Z13" s="7"/>
    </row>
    <row r="14" spans="1:26" ht="39.950000000000003" customHeight="1">
      <c r="A14" s="64" t="s">
        <v>37</v>
      </c>
      <c r="B14" s="109">
        <f>COUNTIF('pow podst'!C3:C37,"N")</f>
        <v>16</v>
      </c>
      <c r="C14" s="110">
        <f>SUMIF('pow podst'!C3:C37,"N",'pow podst'!J3:J37)</f>
        <v>101032746.86000001</v>
      </c>
      <c r="D14" s="111">
        <f>SUMIF('pow podst'!C3:C37,"N",'pow podst'!L3:L37)</f>
        <v>56923588.859999999</v>
      </c>
      <c r="E14" s="27">
        <f>SUMIF('pow podst'!C3:C37,"N",'pow podst'!K3:K37)</f>
        <v>44109158</v>
      </c>
      <c r="F14" s="117">
        <f>SUMIF('pow podst'!C3:C37,"N",'pow podst'!N3:N37)</f>
        <v>0</v>
      </c>
      <c r="G14" s="110">
        <f>SUMIF('pow podst'!C3:C37,"N",'pow podst'!O3:O37)</f>
        <v>0</v>
      </c>
      <c r="H14" s="110">
        <f>SUMIF('pow podst'!C3:C37,"N",'pow podst'!P3:P37)</f>
        <v>0</v>
      </c>
      <c r="I14" s="110">
        <f>SUMIF('pow podst'!C3:C37,"N",'pow podst'!Q3:Q37)</f>
        <v>0</v>
      </c>
      <c r="J14" s="110">
        <f>SUMIF('pow podst'!C3:C37,"N",'pow podst'!R3:R37)</f>
        <v>0</v>
      </c>
      <c r="K14" s="110">
        <f>SUMIF('pow podst'!C3:C37,"N",'pow podst'!S3:S37)</f>
        <v>44109158</v>
      </c>
      <c r="L14" s="110">
        <f>SUMIF('pow podst'!C3:C37,"N",'pow podst'!T3:T37)</f>
        <v>0</v>
      </c>
      <c r="M14" s="110">
        <f>SUMIF('pow podst'!C3:C37,"N",'pow podst'!U3:U37)</f>
        <v>0</v>
      </c>
      <c r="N14" s="110">
        <f>SUMIF('pow podst'!C3:C37,"N",'pow podst'!V3:V37)</f>
        <v>0</v>
      </c>
      <c r="O14" s="110">
        <f>SUMIF('pow podst'!C3:C37,"N",'pow podst'!W3:W37)</f>
        <v>0</v>
      </c>
      <c r="P14" s="110">
        <f>SUMIF('pow podst'!D3:D37,"N",'pow podst'!X3:X37)</f>
        <v>0</v>
      </c>
      <c r="Q14" s="118">
        <f>SUMIF('pow podst'!E3:E37,"N",'pow podst'!Y3:Y37)</f>
        <v>0</v>
      </c>
      <c r="R14" s="13" t="b">
        <f t="shared" si="0"/>
        <v>1</v>
      </c>
      <c r="S14" s="22" t="b">
        <f t="shared" si="1"/>
        <v>1</v>
      </c>
      <c r="T14" s="14"/>
      <c r="U14" s="14"/>
      <c r="V14" s="14"/>
      <c r="W14" s="14"/>
      <c r="X14" s="7"/>
      <c r="Y14" s="7"/>
      <c r="Z14" s="7"/>
    </row>
    <row r="15" spans="1:26" ht="39.950000000000003" customHeight="1" thickBot="1">
      <c r="A15" s="65" t="s">
        <v>38</v>
      </c>
      <c r="B15" s="112">
        <f>COUNTIF('pow podst'!C3:C37,"W")</f>
        <v>11</v>
      </c>
      <c r="C15" s="113">
        <f>SUMIF('pow podst'!C3:C37,"W",'pow podst'!J3:J37)</f>
        <v>81749853.549999997</v>
      </c>
      <c r="D15" s="114">
        <f>SUMIF('pow podst'!C3:C37,"W",'pow podst'!L3:L37)</f>
        <v>39314929.550000004</v>
      </c>
      <c r="E15" s="66">
        <f>SUMIF('pow podst'!C3:C37,"W",'pow podst'!K3:K37)</f>
        <v>42434924</v>
      </c>
      <c r="F15" s="119">
        <f>SUMIF('pow podst'!C3:C37,"W",'pow podst'!N3:N37)</f>
        <v>0</v>
      </c>
      <c r="G15" s="113">
        <f>SUMIF('pow podst'!C3:C37,"W",'pow podst'!O3:O37)</f>
        <v>0</v>
      </c>
      <c r="H15" s="113">
        <f>SUMIF('pow podst'!C3:C37,"W",'pow podst'!P3:P37)</f>
        <v>0</v>
      </c>
      <c r="I15" s="113">
        <f>SUMIF('pow podst'!C3:C37,"W",'pow podst'!Q3:Q37)</f>
        <v>0</v>
      </c>
      <c r="J15" s="113">
        <f>SUMIF('pow podst'!C3:C37,"W",'pow podst'!R3:R37)</f>
        <v>0</v>
      </c>
      <c r="K15" s="113">
        <f>SUMIF('pow podst'!C3:C37,"W",'pow podst'!S3:S37)</f>
        <v>20694563</v>
      </c>
      <c r="L15" s="113">
        <f>SUMIF('pow podst'!C3:C37,"W",'pow podst'!T3:T37)</f>
        <v>12646829</v>
      </c>
      <c r="M15" s="113">
        <f>SUMIF('pow podst'!C3:C37,"W",'pow podst'!U3:U37)</f>
        <v>9093532</v>
      </c>
      <c r="N15" s="113">
        <f>SUMIF('pow podst'!C3:C37,"W",'pow podst'!V3:V37)</f>
        <v>0</v>
      </c>
      <c r="O15" s="113">
        <f>SUMIF('pow podst'!C3:C37,"W",'pow podst'!W3:W37)</f>
        <v>0</v>
      </c>
      <c r="P15" s="113">
        <f>SUMIF('pow podst'!D3:D37,"W",'pow podst'!X3:X37)</f>
        <v>0</v>
      </c>
      <c r="Q15" s="120">
        <f>SUMIF('pow podst'!E3:E37,"W",'pow podst'!Y3:Y37)</f>
        <v>0</v>
      </c>
      <c r="R15" s="13" t="b">
        <f t="shared" si="0"/>
        <v>1</v>
      </c>
      <c r="S15" s="22" t="b">
        <f t="shared" si="1"/>
        <v>1</v>
      </c>
      <c r="T15" s="14"/>
      <c r="U15" s="14"/>
      <c r="V15" s="14"/>
      <c r="W15" s="14"/>
      <c r="X15" s="7"/>
      <c r="Y15" s="7"/>
      <c r="Z15" s="7"/>
    </row>
    <row r="16" spans="1:26" ht="39.950000000000003" customHeight="1" thickTop="1">
      <c r="A16" s="56" t="s">
        <v>39</v>
      </c>
      <c r="B16" s="57">
        <f>COUNTA('gm podst'!L3:L150)</f>
        <v>140</v>
      </c>
      <c r="C16" s="58">
        <f>SUM('gm podst'!K3:K150)</f>
        <v>477083701.17999977</v>
      </c>
      <c r="D16" s="59">
        <f>SUM('gm podst'!M3:M150)</f>
        <v>233250345.38000003</v>
      </c>
      <c r="E16" s="60">
        <f>SUM('gm podst'!L3:L150)</f>
        <v>243833355.79999998</v>
      </c>
      <c r="F16" s="121">
        <f>SUM('gm podst'!O3:O150)</f>
        <v>0</v>
      </c>
      <c r="G16" s="122">
        <f>SUM('gm podst'!P3:P150)</f>
        <v>50000</v>
      </c>
      <c r="H16" s="122">
        <f>SUM('gm podst'!Q3:Q150)</f>
        <v>75000</v>
      </c>
      <c r="I16" s="122">
        <f>SUM('gm podst'!R3:R150)</f>
        <v>9783792</v>
      </c>
      <c r="J16" s="122">
        <f>SUM('gm podst'!S3:S150)</f>
        <v>21309684</v>
      </c>
      <c r="K16" s="122">
        <f>SUM('gm podst'!T3:T150)</f>
        <v>144079630.79999998</v>
      </c>
      <c r="L16" s="122">
        <f>SUM('gm podst'!U3:U150)</f>
        <v>27306142</v>
      </c>
      <c r="M16" s="122">
        <f>SUM('gm podst'!V3:V150)</f>
        <v>29808841</v>
      </c>
      <c r="N16" s="122">
        <f>SUM('gm podst'!W3:W150)</f>
        <v>11420266</v>
      </c>
      <c r="O16" s="122">
        <f>SUM('gm podst'!X3:X150)</f>
        <v>0</v>
      </c>
      <c r="P16" s="122">
        <f>SUM('gm podst'!Y3:Y150)</f>
        <v>0</v>
      </c>
      <c r="Q16" s="123">
        <f>SUM('gm podst'!Z3:Z150)</f>
        <v>0</v>
      </c>
      <c r="R16" s="13" t="b">
        <f t="shared" si="0"/>
        <v>1</v>
      </c>
      <c r="S16" s="22" t="b">
        <f t="shared" si="1"/>
        <v>1</v>
      </c>
      <c r="T16" s="14"/>
      <c r="U16" s="14"/>
      <c r="V16" s="14"/>
      <c r="W16" s="14"/>
      <c r="X16" s="14"/>
      <c r="Y16" s="14"/>
      <c r="Z16" s="14"/>
    </row>
    <row r="17" spans="1:26" ht="39.950000000000003" customHeight="1">
      <c r="A17" s="63" t="s">
        <v>36</v>
      </c>
      <c r="B17" s="106">
        <f>COUNTIF('gm podst'!C3:C150,"K")</f>
        <v>22</v>
      </c>
      <c r="C17" s="107">
        <f>SUMIF('gm podst'!C3:C150,"K",'gm podst'!K3:K150)</f>
        <v>144093164.06999999</v>
      </c>
      <c r="D17" s="108">
        <f>SUMIF('gm podst'!C3:C150,"K",'gm podst'!M3:M150)</f>
        <v>65643780.179999992</v>
      </c>
      <c r="E17" s="28">
        <f>SUMIF('gm podst'!C3:C150,"K",'gm podst'!L3:L150)</f>
        <v>78449383.890000001</v>
      </c>
      <c r="F17" s="115">
        <f>SUMIF('gm podst'!C3:C150,"K",'gm podst'!O3:O150)</f>
        <v>0</v>
      </c>
      <c r="G17" s="107">
        <f>SUMIF('gm podst'!C3:C150,"K",'gm podst'!P3:P150)</f>
        <v>50000</v>
      </c>
      <c r="H17" s="107">
        <f>SUMIF('gm podst'!C3:C150,"K",'gm podst'!Q3:Q150)</f>
        <v>75000</v>
      </c>
      <c r="I17" s="107">
        <f>SUMIF('gm podst'!C3:C150,"K",'gm podst'!R3:R150)</f>
        <v>9783792</v>
      </c>
      <c r="J17" s="107">
        <f>SUMIF('gm podst'!C3:C150,"K",'gm podst'!S3:S150)</f>
        <v>21309684</v>
      </c>
      <c r="K17" s="107">
        <f>SUMIF('gm podst'!C3:C150,"K",'gm podst'!T3:T150)</f>
        <v>31919307.890000001</v>
      </c>
      <c r="L17" s="107">
        <f>SUMIF('gm podst'!C3:C150,"K",'gm podst'!U3:U150)</f>
        <v>15040273</v>
      </c>
      <c r="M17" s="107">
        <f>SUMIF('gm podst'!C3:C150,"K",'gm podst'!V3:V150)</f>
        <v>271327</v>
      </c>
      <c r="N17" s="107">
        <f>SUMIF('gm podst'!C3:C150,"K",'gm podst'!W3:W150)</f>
        <v>0</v>
      </c>
      <c r="O17" s="107">
        <f>SUMIF('gm podst'!C3:C150,"K",'gm podst'!X3:X150)</f>
        <v>0</v>
      </c>
      <c r="P17" s="107">
        <f>SUMIF('gm podst'!D3:D150,"K",'gm podst'!Y3:Y150)</f>
        <v>0</v>
      </c>
      <c r="Q17" s="116">
        <f>SUMIF('gm podst'!E3:E150,"K",'gm podst'!Z3:Z150)</f>
        <v>0</v>
      </c>
      <c r="R17" s="13" t="b">
        <f t="shared" si="0"/>
        <v>1</v>
      </c>
      <c r="S17" s="22" t="b">
        <f t="shared" si="1"/>
        <v>1</v>
      </c>
      <c r="T17" s="14"/>
      <c r="U17" s="14"/>
      <c r="V17" s="14"/>
      <c r="W17" s="14"/>
      <c r="X17" s="14"/>
      <c r="Y17" s="14"/>
      <c r="Z17" s="14"/>
    </row>
    <row r="18" spans="1:26" ht="39.950000000000003" customHeight="1">
      <c r="A18" s="64" t="s">
        <v>37</v>
      </c>
      <c r="B18" s="109">
        <f>COUNTIF('gm podst'!C3:C150,"N")</f>
        <v>94</v>
      </c>
      <c r="C18" s="110">
        <f>SUMIF('gm podst'!C3:C150,"N",'gm podst'!K3:K150)</f>
        <v>194322692.85000002</v>
      </c>
      <c r="D18" s="111">
        <f>SUMIF('gm podst'!C3:C150,"N",'gm podst'!M3:M150)</f>
        <v>97997391.939999998</v>
      </c>
      <c r="E18" s="27">
        <f>SUMIF('gm podst'!C3:C150,"N",'gm podst'!L3:L150)</f>
        <v>96325300.910000011</v>
      </c>
      <c r="F18" s="117">
        <f>SUMIF('gm podst'!C3:C150,"N",'gm podst'!O3:O150)</f>
        <v>0</v>
      </c>
      <c r="G18" s="110">
        <f>SUMIF('gm podst'!C3:C150,"N",'gm podst'!P3:P150)</f>
        <v>0</v>
      </c>
      <c r="H18" s="110">
        <f>SUMIF('gm podst'!C3:C150,"N",'gm podst'!Q3:Q150)</f>
        <v>0</v>
      </c>
      <c r="I18" s="110">
        <f>SUMIF('gm podst'!C3:C150,"N",'gm podst'!R3:R150)</f>
        <v>0</v>
      </c>
      <c r="J18" s="110">
        <f>SUMIF('gm podst'!C3:C150,"N",'gm podst'!S3:S150)</f>
        <v>0</v>
      </c>
      <c r="K18" s="110">
        <f>SUMIF('gm podst'!C3:C150,"N",'gm podst'!T3:T150)</f>
        <v>96325300.910000011</v>
      </c>
      <c r="L18" s="110">
        <f>SUMIF('gm podst'!C3:C150,"N",'gm podst'!U3:U150)</f>
        <v>0</v>
      </c>
      <c r="M18" s="110">
        <f>SUMIF('gm podst'!C3:C150,"N",'gm podst'!V3:V150)</f>
        <v>0</v>
      </c>
      <c r="N18" s="110">
        <f>SUMIF('gm podst'!C3:C150,"N",'gm podst'!W3:W150)</f>
        <v>0</v>
      </c>
      <c r="O18" s="110">
        <f>SUMIF('gm podst'!C3:C150,"N",'gm podst'!X3:X150)</f>
        <v>0</v>
      </c>
      <c r="P18" s="110">
        <f>SUMIF('gm podst'!D3:D150,"N",'gm podst'!Y3:Y150)</f>
        <v>0</v>
      </c>
      <c r="Q18" s="118">
        <f>SUMIF('gm podst'!E3:E150,"N",'gm podst'!Z3:Z150)</f>
        <v>0</v>
      </c>
      <c r="R18" s="13" t="b">
        <f t="shared" si="0"/>
        <v>1</v>
      </c>
      <c r="S18" s="22" t="b">
        <f t="shared" si="1"/>
        <v>1</v>
      </c>
      <c r="T18" s="14"/>
      <c r="U18" s="14"/>
      <c r="V18" s="14"/>
      <c r="W18" s="14"/>
      <c r="X18" s="14"/>
      <c r="Y18" s="14"/>
      <c r="Z18" s="14"/>
    </row>
    <row r="19" spans="1:26" ht="39.950000000000003" customHeight="1" thickBot="1">
      <c r="A19" s="65" t="s">
        <v>38</v>
      </c>
      <c r="B19" s="112">
        <f>COUNTIF('gm podst'!C3:C150,"W")</f>
        <v>24</v>
      </c>
      <c r="C19" s="113">
        <f>SUMIF('gm podst'!C3:C150,"W",'gm podst'!K3:K150)</f>
        <v>138667844.25999999</v>
      </c>
      <c r="D19" s="114">
        <f>SUMIF('gm podst'!C3:C150,"W",'gm podst'!M3:M150)</f>
        <v>69609173.25999999</v>
      </c>
      <c r="E19" s="66">
        <f>SUMIF('gm podst'!C3:C150,"W",'gm podst'!L3:L150)</f>
        <v>69058671</v>
      </c>
      <c r="F19" s="119">
        <f>SUMIF('gm podst'!C3:C150,"W",'gm podst'!O3:O150)</f>
        <v>0</v>
      </c>
      <c r="G19" s="113">
        <f>SUMIF('gm podst'!C3:C150,"W",'gm podst'!P3:P150)</f>
        <v>0</v>
      </c>
      <c r="H19" s="113">
        <f>SUMIF('gm podst'!C3:C150,"W",'gm podst'!Q3:Q150)</f>
        <v>0</v>
      </c>
      <c r="I19" s="113">
        <f>SUMIF('gm podst'!C3:C150,"W",'gm podst'!R3:R150)</f>
        <v>0</v>
      </c>
      <c r="J19" s="113">
        <f>SUMIF('gm podst'!C3:C150,"W",'gm podst'!S3:S150)</f>
        <v>0</v>
      </c>
      <c r="K19" s="113">
        <f>SUMIF('gm podst'!C3:C150,"W",'gm podst'!T3:T150)</f>
        <v>15835022</v>
      </c>
      <c r="L19" s="113">
        <f>SUMIF('gm podst'!C3:C150,"W",'gm podst'!U3:U150)</f>
        <v>12265869</v>
      </c>
      <c r="M19" s="113">
        <f>SUMIF('gm podst'!C3:C150,"W",'gm podst'!V3:V150)</f>
        <v>29537514</v>
      </c>
      <c r="N19" s="113">
        <f>SUMIF('gm podst'!C3:C150,"W",'gm podst'!W3:W150)</f>
        <v>11420266</v>
      </c>
      <c r="O19" s="113">
        <f>SUMIF('gm podst'!C3:C150,"W",'gm podst'!X3:X150)</f>
        <v>0</v>
      </c>
      <c r="P19" s="113">
        <f>SUMIF('gm podst'!D3:D150,"W",'gm podst'!Y3:Y150)</f>
        <v>0</v>
      </c>
      <c r="Q19" s="120">
        <f>SUMIF('gm podst'!E3:E150,"W",'gm podst'!Z3:Z150)</f>
        <v>0</v>
      </c>
      <c r="R19" s="13" t="b">
        <f t="shared" si="0"/>
        <v>1</v>
      </c>
      <c r="S19" s="22" t="b">
        <f t="shared" si="1"/>
        <v>1</v>
      </c>
      <c r="T19" s="14"/>
      <c r="U19" s="14"/>
      <c r="V19" s="14"/>
      <c r="W19" s="14"/>
      <c r="X19" s="14"/>
      <c r="Y19" s="14"/>
      <c r="Z19" s="14"/>
    </row>
    <row r="20" spans="1:26" s="16" customFormat="1" ht="39.950000000000003" customHeight="1" thickTop="1">
      <c r="A20" s="67" t="s">
        <v>40</v>
      </c>
      <c r="B20" s="68">
        <f>B12+B16</f>
        <v>174</v>
      </c>
      <c r="C20" s="69">
        <f>C12+C16</f>
        <v>740956307.87999976</v>
      </c>
      <c r="D20" s="70">
        <f t="shared" ref="C20:O22" si="2">D12+D16</f>
        <v>376843621.08000004</v>
      </c>
      <c r="E20" s="71">
        <f t="shared" si="2"/>
        <v>364112686.79999995</v>
      </c>
      <c r="F20" s="72">
        <f t="shared" si="2"/>
        <v>0</v>
      </c>
      <c r="G20" s="69">
        <f t="shared" si="2"/>
        <v>50000</v>
      </c>
      <c r="H20" s="69">
        <f t="shared" si="2"/>
        <v>75000</v>
      </c>
      <c r="I20" s="69">
        <f t="shared" si="2"/>
        <v>10542847</v>
      </c>
      <c r="J20" s="69">
        <f t="shared" si="2"/>
        <v>33758396</v>
      </c>
      <c r="K20" s="69">
        <f>K12+K16</f>
        <v>219096906.79999998</v>
      </c>
      <c r="L20" s="69">
        <f t="shared" si="2"/>
        <v>43025004</v>
      </c>
      <c r="M20" s="69">
        <f t="shared" si="2"/>
        <v>42523320</v>
      </c>
      <c r="N20" s="69">
        <f t="shared" si="2"/>
        <v>15041213</v>
      </c>
      <c r="O20" s="69">
        <f t="shared" si="2"/>
        <v>0</v>
      </c>
      <c r="P20" s="69">
        <f t="shared" ref="P20:Q20" si="3">P12+P16</f>
        <v>0</v>
      </c>
      <c r="Q20" s="73">
        <f t="shared" si="3"/>
        <v>0</v>
      </c>
      <c r="R20" s="13" t="b">
        <f t="shared" si="0"/>
        <v>1</v>
      </c>
      <c r="S20" s="22" t="b">
        <f t="shared" si="1"/>
        <v>1</v>
      </c>
      <c r="T20" s="15"/>
      <c r="U20" s="15"/>
      <c r="V20" s="15"/>
      <c r="W20" s="15"/>
      <c r="X20" s="15"/>
      <c r="Y20" s="15"/>
      <c r="Z20" s="15"/>
    </row>
    <row r="21" spans="1:26" s="16" customFormat="1" ht="39.950000000000003" customHeight="1">
      <c r="A21" s="74" t="s">
        <v>36</v>
      </c>
      <c r="B21" s="38">
        <f>B13+B17</f>
        <v>29</v>
      </c>
      <c r="C21" s="30">
        <f t="shared" si="2"/>
        <v>225183170.35999998</v>
      </c>
      <c r="D21" s="43">
        <f t="shared" si="2"/>
        <v>112998537.47</v>
      </c>
      <c r="E21" s="28">
        <f t="shared" si="2"/>
        <v>112184632.89</v>
      </c>
      <c r="F21" s="48">
        <f t="shared" si="2"/>
        <v>0</v>
      </c>
      <c r="G21" s="30">
        <f t="shared" si="2"/>
        <v>50000</v>
      </c>
      <c r="H21" s="30">
        <f t="shared" si="2"/>
        <v>75000</v>
      </c>
      <c r="I21" s="30">
        <f t="shared" si="2"/>
        <v>10542847</v>
      </c>
      <c r="J21" s="30">
        <f t="shared" si="2"/>
        <v>33758396</v>
      </c>
      <c r="K21" s="30">
        <f t="shared" si="2"/>
        <v>42132862.890000001</v>
      </c>
      <c r="L21" s="30">
        <f t="shared" si="2"/>
        <v>18112306</v>
      </c>
      <c r="M21" s="30">
        <f t="shared" si="2"/>
        <v>3892274</v>
      </c>
      <c r="N21" s="30">
        <f t="shared" si="2"/>
        <v>3620947</v>
      </c>
      <c r="O21" s="30">
        <f t="shared" si="2"/>
        <v>0</v>
      </c>
      <c r="P21" s="30">
        <f t="shared" ref="P21:Q21" si="4">P13+P17</f>
        <v>0</v>
      </c>
      <c r="Q21" s="75">
        <f t="shared" si="4"/>
        <v>0</v>
      </c>
      <c r="R21" s="13" t="b">
        <f t="shared" si="0"/>
        <v>1</v>
      </c>
      <c r="S21" s="22" t="b">
        <f>E21=SUM(F21:Q21)</f>
        <v>1</v>
      </c>
      <c r="T21" s="15"/>
      <c r="U21" s="15"/>
      <c r="V21" s="15"/>
      <c r="W21" s="15"/>
      <c r="X21" s="15"/>
      <c r="Y21" s="15"/>
      <c r="Z21" s="15"/>
    </row>
    <row r="22" spans="1:26" s="16" customFormat="1" ht="39.950000000000003" customHeight="1">
      <c r="A22" s="76" t="s">
        <v>37</v>
      </c>
      <c r="B22" s="39">
        <f>B14+B18</f>
        <v>110</v>
      </c>
      <c r="C22" s="33">
        <f t="shared" si="2"/>
        <v>295355439.71000004</v>
      </c>
      <c r="D22" s="44">
        <f t="shared" si="2"/>
        <v>154920980.80000001</v>
      </c>
      <c r="E22" s="27">
        <f t="shared" si="2"/>
        <v>140434458.91000003</v>
      </c>
      <c r="F22" s="49">
        <f t="shared" si="2"/>
        <v>0</v>
      </c>
      <c r="G22" s="33">
        <f t="shared" si="2"/>
        <v>0</v>
      </c>
      <c r="H22" s="33">
        <f t="shared" si="2"/>
        <v>0</v>
      </c>
      <c r="I22" s="33">
        <f t="shared" si="2"/>
        <v>0</v>
      </c>
      <c r="J22" s="33">
        <f t="shared" si="2"/>
        <v>0</v>
      </c>
      <c r="K22" s="33">
        <f t="shared" si="2"/>
        <v>140434458.91000003</v>
      </c>
      <c r="L22" s="33">
        <f t="shared" si="2"/>
        <v>0</v>
      </c>
      <c r="M22" s="33">
        <f t="shared" si="2"/>
        <v>0</v>
      </c>
      <c r="N22" s="33">
        <f t="shared" si="2"/>
        <v>0</v>
      </c>
      <c r="O22" s="33">
        <f t="shared" si="2"/>
        <v>0</v>
      </c>
      <c r="P22" s="33">
        <f t="shared" ref="P22:Q22" si="5">P14+P18</f>
        <v>0</v>
      </c>
      <c r="Q22" s="77">
        <f t="shared" si="5"/>
        <v>0</v>
      </c>
      <c r="R22" s="13" t="b">
        <f t="shared" si="0"/>
        <v>1</v>
      </c>
      <c r="S22" s="22" t="b">
        <f t="shared" si="1"/>
        <v>1</v>
      </c>
      <c r="T22" s="15"/>
      <c r="U22" s="15"/>
      <c r="V22" s="15"/>
      <c r="W22" s="15"/>
      <c r="X22" s="15"/>
      <c r="Y22" s="15"/>
      <c r="Z22" s="15"/>
    </row>
    <row r="23" spans="1:26" s="16" customFormat="1" ht="39.950000000000003" customHeight="1" thickBot="1">
      <c r="A23" s="78" t="s">
        <v>38</v>
      </c>
      <c r="B23" s="79">
        <f>B15+B19</f>
        <v>35</v>
      </c>
      <c r="C23" s="80">
        <f t="shared" ref="C23:O23" si="6">C15+C19</f>
        <v>220417697.81</v>
      </c>
      <c r="D23" s="81">
        <f t="shared" si="6"/>
        <v>108924102.81</v>
      </c>
      <c r="E23" s="66">
        <f t="shared" si="6"/>
        <v>111493595</v>
      </c>
      <c r="F23" s="82">
        <f t="shared" si="6"/>
        <v>0</v>
      </c>
      <c r="G23" s="80">
        <f t="shared" si="6"/>
        <v>0</v>
      </c>
      <c r="H23" s="80">
        <f t="shared" si="6"/>
        <v>0</v>
      </c>
      <c r="I23" s="80">
        <f t="shared" si="6"/>
        <v>0</v>
      </c>
      <c r="J23" s="80">
        <f t="shared" si="6"/>
        <v>0</v>
      </c>
      <c r="K23" s="80">
        <f t="shared" si="6"/>
        <v>36529585</v>
      </c>
      <c r="L23" s="80">
        <f t="shared" si="6"/>
        <v>24912698</v>
      </c>
      <c r="M23" s="80">
        <f t="shared" si="6"/>
        <v>38631046</v>
      </c>
      <c r="N23" s="80">
        <f t="shared" si="6"/>
        <v>11420266</v>
      </c>
      <c r="O23" s="80">
        <f t="shared" si="6"/>
        <v>0</v>
      </c>
      <c r="P23" s="80">
        <f t="shared" ref="P23:Q23" si="7">P15+P19</f>
        <v>0</v>
      </c>
      <c r="Q23" s="83">
        <f t="shared" si="7"/>
        <v>0</v>
      </c>
      <c r="R23" s="13" t="b">
        <f t="shared" si="0"/>
        <v>1</v>
      </c>
      <c r="S23" s="22" t="b">
        <f t="shared" si="1"/>
        <v>1</v>
      </c>
      <c r="T23" s="15"/>
      <c r="U23" s="15"/>
      <c r="V23" s="15"/>
      <c r="W23" s="15"/>
      <c r="X23" s="15"/>
      <c r="Y23" s="15"/>
      <c r="Z23" s="15"/>
    </row>
    <row r="24" spans="1:26" ht="39.950000000000003" customHeight="1" thickTop="1">
      <c r="A24" s="56" t="s">
        <v>2</v>
      </c>
      <c r="B24" s="57">
        <f>COUNTA('pow rez'!K3:K4)</f>
        <v>1</v>
      </c>
      <c r="C24" s="58">
        <f>SUM('pow rez'!J3:J4)</f>
        <v>11216628</v>
      </c>
      <c r="D24" s="59">
        <f>SUM('pow rez'!L3:L4)</f>
        <v>5608314</v>
      </c>
      <c r="E24" s="60">
        <f>SUM('pow rez'!K3:K4)</f>
        <v>5608314</v>
      </c>
      <c r="F24" s="61">
        <f>SUM('pow rez'!N3:N4)</f>
        <v>0</v>
      </c>
      <c r="G24" s="58">
        <f>SUM('pow rez'!O3:O4)</f>
        <v>0</v>
      </c>
      <c r="H24" s="58">
        <f>SUM('pow rez'!P3:P4)</f>
        <v>0</v>
      </c>
      <c r="I24" s="58">
        <f>SUM('pow rez'!Q3:Q4)</f>
        <v>0</v>
      </c>
      <c r="J24" s="58">
        <f>SUM('pow rez'!R3:R4)</f>
        <v>0</v>
      </c>
      <c r="K24" s="58">
        <f>SUM('pow rez'!S3:S4)</f>
        <v>5608314</v>
      </c>
      <c r="L24" s="58">
        <f>SUM('pow rez'!T3:T4)</f>
        <v>0</v>
      </c>
      <c r="M24" s="58">
        <f>SUM('pow rez'!U3:U4)</f>
        <v>0</v>
      </c>
      <c r="N24" s="58">
        <f>SUM('pow rez'!V3:V4)</f>
        <v>0</v>
      </c>
      <c r="O24" s="58">
        <f>SUM('pow rez'!W3:W4)</f>
        <v>0</v>
      </c>
      <c r="P24" s="58">
        <f>SUM('pow rez'!X3:X4)</f>
        <v>0</v>
      </c>
      <c r="Q24" s="62">
        <f>SUM('pow rez'!Y3:Y4)</f>
        <v>0</v>
      </c>
      <c r="R24" s="13" t="b">
        <f t="shared" si="0"/>
        <v>1</v>
      </c>
      <c r="S24" s="22" t="b">
        <f t="shared" si="1"/>
        <v>1</v>
      </c>
      <c r="T24" s="14"/>
      <c r="U24" s="14"/>
      <c r="V24" s="14"/>
      <c r="W24" s="14"/>
      <c r="X24" s="14"/>
      <c r="Y24" s="14"/>
      <c r="Z24" s="14"/>
    </row>
    <row r="25" spans="1:26" ht="39.950000000000003" customHeight="1">
      <c r="A25" s="64" t="s">
        <v>37</v>
      </c>
      <c r="B25" s="109">
        <f>COUNTIF('pow rez'!C3:C4,"N")</f>
        <v>1</v>
      </c>
      <c r="C25" s="110">
        <f>SUMIF('pow rez'!C3:C4,"N",'pow rez'!J3:J4)</f>
        <v>11216628</v>
      </c>
      <c r="D25" s="111">
        <f>SUMIF('pow rez'!C3:C4,"N",'pow rez'!L3:L4)</f>
        <v>5608314</v>
      </c>
      <c r="E25" s="27">
        <f>SUMIF('pow rez'!C3:C4,"N",'pow rez'!K3:K4)</f>
        <v>5608314</v>
      </c>
      <c r="F25" s="117">
        <f>SUMIF('pow rez'!C3:C4,"N",'pow rez'!N3:N4)</f>
        <v>0</v>
      </c>
      <c r="G25" s="110">
        <f>SUMIF('pow rez'!C3:C4,"N",'pow rez'!O3:O4)</f>
        <v>0</v>
      </c>
      <c r="H25" s="110">
        <f>SUMIF('pow rez'!C3:C4,"N",'pow rez'!P3:P4)</f>
        <v>0</v>
      </c>
      <c r="I25" s="110">
        <f>SUMIF('pow rez'!C3:C4,"N",'pow rez'!Q3:Q4)</f>
        <v>0</v>
      </c>
      <c r="J25" s="110">
        <f>SUMIF('pow rez'!C3:C4,"N",'pow rez'!R3:R4)</f>
        <v>0</v>
      </c>
      <c r="K25" s="110">
        <f>SUMIF('pow rez'!C3:C4,"N",'pow rez'!S3:S4)</f>
        <v>5608314</v>
      </c>
      <c r="L25" s="110">
        <f>SUMIF('pow rez'!C3:C4,"N",'pow rez'!T3:T4)</f>
        <v>0</v>
      </c>
      <c r="M25" s="110">
        <f>SUMIF('pow rez'!C3:C4,"N",'pow rez'!U3:U4)</f>
        <v>0</v>
      </c>
      <c r="N25" s="110">
        <f>SUMIF('pow rez'!C3:C4,"N",'pow rez'!V3:V4)</f>
        <v>0</v>
      </c>
      <c r="O25" s="110">
        <f>SUMIF('pow rez'!C3:C4,"N",'pow rez'!W3:W4)</f>
        <v>0</v>
      </c>
      <c r="P25" s="110">
        <f>SUMIF('pow rez'!D3:D4,"N",'pow rez'!X3:X4)</f>
        <v>0</v>
      </c>
      <c r="Q25" s="118">
        <f>SUMIF('pow rez'!E3:E4,"N",'pow rez'!Y3:Y4)</f>
        <v>0</v>
      </c>
      <c r="R25" s="13" t="b">
        <f t="shared" si="0"/>
        <v>1</v>
      </c>
      <c r="S25" s="22" t="b">
        <f t="shared" si="1"/>
        <v>1</v>
      </c>
      <c r="T25" s="14"/>
      <c r="U25" s="14"/>
      <c r="V25" s="14"/>
      <c r="W25" s="14"/>
      <c r="X25" s="14"/>
      <c r="Y25" s="14"/>
      <c r="Z25" s="14"/>
    </row>
    <row r="26" spans="1:26" ht="39.950000000000003" customHeight="1" thickBot="1">
      <c r="A26" s="65" t="s">
        <v>38</v>
      </c>
      <c r="B26" s="112">
        <f>COUNTIF('pow rez'!C3:C4,"W")</f>
        <v>0</v>
      </c>
      <c r="C26" s="113">
        <f>SUMIF('pow rez'!C3:C4,"W",'pow rez'!J3:J4)</f>
        <v>0</v>
      </c>
      <c r="D26" s="114">
        <f>SUMIF('pow rez'!C3:C4,"W",'pow rez'!L3:L4)</f>
        <v>0</v>
      </c>
      <c r="E26" s="66">
        <f>SUMIF('pow rez'!C3:C4,"W",'pow rez'!K3:K4)</f>
        <v>0</v>
      </c>
      <c r="F26" s="119">
        <f>SUMIF('pow rez'!C3:C4,"W",'pow rez'!N3:N4)</f>
        <v>0</v>
      </c>
      <c r="G26" s="113">
        <f>SUMIF('pow rez'!C3:C4,"W",'pow rez'!O3:O4)</f>
        <v>0</v>
      </c>
      <c r="H26" s="113">
        <f>SUMIF('pow rez'!C3:C4,"W",'pow rez'!P3:P4)</f>
        <v>0</v>
      </c>
      <c r="I26" s="113">
        <f>SUMIF('pow rez'!C3:C4,"W",'pow rez'!Q3:Q4)</f>
        <v>0</v>
      </c>
      <c r="J26" s="113">
        <f>SUMIF('pow rez'!C3:C4,"W",'pow rez'!R3:R4)</f>
        <v>0</v>
      </c>
      <c r="K26" s="113">
        <f>SUMIF('pow rez'!C3:C4,"W",'pow rez'!S3:S4)</f>
        <v>0</v>
      </c>
      <c r="L26" s="113">
        <f>SUMIF('pow rez'!C3:C4,"W",'pow rez'!T3:T4)</f>
        <v>0</v>
      </c>
      <c r="M26" s="113">
        <f>SUMIF('pow rez'!C3:C4,"W",'pow rez'!U3:U4)</f>
        <v>0</v>
      </c>
      <c r="N26" s="113">
        <f>SUMIF('pow rez'!C3:C4,"W",'pow rez'!V3:V4)</f>
        <v>0</v>
      </c>
      <c r="O26" s="113">
        <f>SUMIF('pow rez'!C3:C4,"W",'pow rez'!W3:W4)</f>
        <v>0</v>
      </c>
      <c r="P26" s="113">
        <f>SUMIF('pow rez'!D3:D4,"W",'pow rez'!X3:X4)</f>
        <v>0</v>
      </c>
      <c r="Q26" s="120">
        <f>SUMIF('pow rez'!E3:E4,"W",'pow rez'!Y3:Y4)</f>
        <v>0</v>
      </c>
      <c r="R26" s="13" t="b">
        <f t="shared" si="0"/>
        <v>1</v>
      </c>
      <c r="S26" s="22" t="b">
        <f t="shared" si="1"/>
        <v>1</v>
      </c>
      <c r="T26" s="14"/>
      <c r="U26" s="14"/>
      <c r="V26" s="14"/>
      <c r="W26" s="14"/>
      <c r="X26" s="14"/>
      <c r="Y26" s="14"/>
      <c r="Z26" s="14"/>
    </row>
    <row r="27" spans="1:26" ht="39.950000000000003" customHeight="1" thickTop="1">
      <c r="A27" s="56" t="s">
        <v>3</v>
      </c>
      <c r="B27" s="57">
        <f>COUNTA('gm rez'!L3:L58)</f>
        <v>39</v>
      </c>
      <c r="C27" s="58">
        <f>SUM('gm rez'!K3:K58)</f>
        <v>165392231</v>
      </c>
      <c r="D27" s="59">
        <f>SUM('gm rez'!M3:M58)</f>
        <v>82696121</v>
      </c>
      <c r="E27" s="60">
        <f>SUM('gm rez'!L3:L58)</f>
        <v>82696110</v>
      </c>
      <c r="F27" s="61">
        <f>SUM('gm rez'!O3:O58)</f>
        <v>0</v>
      </c>
      <c r="G27" s="58">
        <f>SUM('gm rez'!P3:P58)</f>
        <v>0</v>
      </c>
      <c r="H27" s="58">
        <f>SUM('gm rez'!Q3:Q58)</f>
        <v>0</v>
      </c>
      <c r="I27" s="58">
        <f>SUM('gm rez'!R3:R58)</f>
        <v>0</v>
      </c>
      <c r="J27" s="58">
        <f>SUM('gm rez'!S3:S58)</f>
        <v>0</v>
      </c>
      <c r="K27" s="58">
        <f>SUM('gm rez'!T3:T58)</f>
        <v>82696110</v>
      </c>
      <c r="L27" s="58">
        <f>SUM('gm rez'!U3:U58)</f>
        <v>0</v>
      </c>
      <c r="M27" s="58">
        <f>SUM('gm rez'!V3:V58)</f>
        <v>0</v>
      </c>
      <c r="N27" s="58">
        <f>SUM('gm rez'!W3:W58)</f>
        <v>0</v>
      </c>
      <c r="O27" s="58">
        <f>SUM('gm rez'!X3:X58)</f>
        <v>0</v>
      </c>
      <c r="P27" s="58">
        <f>SUM('gm rez'!Y3:Y58)</f>
        <v>0</v>
      </c>
      <c r="Q27" s="62">
        <f>SUM('gm rez'!Z3:Z58)</f>
        <v>0</v>
      </c>
      <c r="R27" s="13" t="b">
        <f t="shared" si="0"/>
        <v>1</v>
      </c>
      <c r="S27" s="22" t="b">
        <f t="shared" si="1"/>
        <v>1</v>
      </c>
      <c r="T27" s="17"/>
      <c r="U27" s="17"/>
      <c r="V27" s="17"/>
      <c r="W27" s="17"/>
      <c r="X27" s="7"/>
      <c r="Y27" s="7"/>
      <c r="Z27" s="7"/>
    </row>
    <row r="28" spans="1:26" ht="39.950000000000003" customHeight="1">
      <c r="A28" s="64" t="s">
        <v>37</v>
      </c>
      <c r="B28" s="109">
        <f>COUNTIF('gm rez'!C3:C58,"N")</f>
        <v>39</v>
      </c>
      <c r="C28" s="110">
        <f>SUMIF('gm rez'!C3:C58,"N",'gm rez'!K3:K58)</f>
        <v>165392231</v>
      </c>
      <c r="D28" s="111">
        <f>SUMIF('gm rez'!C3:C58,"N",'gm rez'!M3:M58)</f>
        <v>82696121</v>
      </c>
      <c r="E28" s="27">
        <f>SUMIF('gm rez'!C3:C58,"N",'gm rez'!L3:L58)</f>
        <v>82696110</v>
      </c>
      <c r="F28" s="117">
        <f>SUMIF('gm rez'!C3:C58,"N",'gm rez'!O3:O58)</f>
        <v>0</v>
      </c>
      <c r="G28" s="110">
        <f>SUMIF('gm rez'!C3:C58,"N",'gm rez'!P3:P58)</f>
        <v>0</v>
      </c>
      <c r="H28" s="110">
        <f>SUMIF('gm rez'!C3:C58,"N",'gm rez'!Q3:Q58)</f>
        <v>0</v>
      </c>
      <c r="I28" s="110">
        <f>SUMIF('gm rez'!C3:C58,"N",'gm rez'!R3:R58)</f>
        <v>0</v>
      </c>
      <c r="J28" s="110">
        <f>SUMIF('gm rez'!C3:C58,"N",'gm rez'!S3:S58)</f>
        <v>0</v>
      </c>
      <c r="K28" s="110">
        <f>SUMIF('gm rez'!C3:C58,"N",'gm rez'!T3:T58)</f>
        <v>82696110</v>
      </c>
      <c r="L28" s="110">
        <f>SUMIF('gm rez'!C3:C58,"N",'gm rez'!U3:U58)</f>
        <v>0</v>
      </c>
      <c r="M28" s="110">
        <f>SUMIF('gm rez'!C3:C58,"N",'gm rez'!V3:V58)</f>
        <v>0</v>
      </c>
      <c r="N28" s="110">
        <f>SUMIF('gm rez'!C3:C58,"N",'gm rez'!W3:W58)</f>
        <v>0</v>
      </c>
      <c r="O28" s="110">
        <f>SUMIF('gm rez'!C3:C58,"N",'gm rez'!X3:X58)</f>
        <v>0</v>
      </c>
      <c r="P28" s="110">
        <f>SUMIF('gm rez'!D3:D58,"N",'gm rez'!Y3:Y58)</f>
        <v>0</v>
      </c>
      <c r="Q28" s="118">
        <f>SUMIF('gm rez'!E3:E58,"N",'gm rez'!Z3:Z58)</f>
        <v>0</v>
      </c>
      <c r="R28" s="13" t="b">
        <f t="shared" si="0"/>
        <v>1</v>
      </c>
      <c r="S28" s="22" t="b">
        <f t="shared" si="1"/>
        <v>1</v>
      </c>
      <c r="T28" s="17"/>
      <c r="U28" s="17"/>
      <c r="V28" s="17"/>
      <c r="W28" s="17"/>
      <c r="X28" s="7"/>
      <c r="Y28" s="7"/>
      <c r="Z28" s="7"/>
    </row>
    <row r="29" spans="1:26" ht="39.950000000000003" customHeight="1" thickBot="1">
      <c r="A29" s="65" t="s">
        <v>38</v>
      </c>
      <c r="B29" s="112">
        <f>COUNTIF('gm rez'!C3:C58,"W")</f>
        <v>0</v>
      </c>
      <c r="C29" s="113">
        <f>SUMIF('gm rez'!C3:C58,"W",'gm rez'!K3:K58)</f>
        <v>0</v>
      </c>
      <c r="D29" s="114">
        <f>SUMIF('gm rez'!C3:C58,"W",'gm rez'!M3:M58)</f>
        <v>0</v>
      </c>
      <c r="E29" s="66">
        <f>SUMIF('gm rez'!C3:C58,"W",'gm rez'!L3:L58)</f>
        <v>0</v>
      </c>
      <c r="F29" s="119">
        <f>SUMIF('gm rez'!C3:C58,"W",'gm rez'!O3:O58)</f>
        <v>0</v>
      </c>
      <c r="G29" s="113">
        <f>SUMIF('gm rez'!C3:C58,"W",'gm rez'!P3:P58)</f>
        <v>0</v>
      </c>
      <c r="H29" s="113">
        <f>SUMIF('gm rez'!C3:C58,"W",'gm rez'!Q3:Q58)</f>
        <v>0</v>
      </c>
      <c r="I29" s="113">
        <f>SUMIF('gm rez'!C3:C58,"W",'gm rez'!R3:R58)</f>
        <v>0</v>
      </c>
      <c r="J29" s="113">
        <f>SUMIF('gm rez'!C3:C58,"W",'gm rez'!S3:S58)</f>
        <v>0</v>
      </c>
      <c r="K29" s="113">
        <f>SUMIF('gm rez'!C3:C58,"W",'gm rez'!T3:T58)</f>
        <v>0</v>
      </c>
      <c r="L29" s="113">
        <f>SUMIF('gm rez'!C3:C58,"W",'gm rez'!U3:U58)</f>
        <v>0</v>
      </c>
      <c r="M29" s="113">
        <f>SUMIF('gm rez'!C3:C58,"W",'gm rez'!V3:V58)</f>
        <v>0</v>
      </c>
      <c r="N29" s="113">
        <f>SUMIF('gm rez'!C3:C58,"W",'gm rez'!W3:W58)</f>
        <v>0</v>
      </c>
      <c r="O29" s="113">
        <f>SUMIF('gm rez'!C3:C58,"W",'gm rez'!X3:X58)</f>
        <v>0</v>
      </c>
      <c r="P29" s="113">
        <f>SUMIF('gm rez'!D3:D58,"W",'gm rez'!Y3:Y58)</f>
        <v>0</v>
      </c>
      <c r="Q29" s="120">
        <f>SUMIF('gm rez'!E3:E58,"W",'gm rez'!Z3:Z58)</f>
        <v>0</v>
      </c>
      <c r="R29" s="13" t="b">
        <f t="shared" si="0"/>
        <v>1</v>
      </c>
      <c r="S29" s="22" t="b">
        <f t="shared" si="1"/>
        <v>1</v>
      </c>
      <c r="T29" s="17"/>
      <c r="U29" s="17"/>
      <c r="V29" s="17"/>
      <c r="W29" s="17"/>
      <c r="X29" s="7"/>
      <c r="Y29" s="7"/>
      <c r="Z29" s="7"/>
    </row>
    <row r="30" spans="1:26" ht="39.950000000000003" customHeight="1" thickTop="1">
      <c r="A30" s="130" t="s">
        <v>21</v>
      </c>
      <c r="B30" s="131">
        <f>B24+B27</f>
        <v>40</v>
      </c>
      <c r="C30" s="132">
        <f t="shared" ref="C30:O30" si="8">C24+C27</f>
        <v>176608859</v>
      </c>
      <c r="D30" s="133">
        <f t="shared" si="8"/>
        <v>88304435</v>
      </c>
      <c r="E30" s="134">
        <f t="shared" si="8"/>
        <v>88304424</v>
      </c>
      <c r="F30" s="135">
        <f t="shared" si="8"/>
        <v>0</v>
      </c>
      <c r="G30" s="132">
        <f t="shared" si="8"/>
        <v>0</v>
      </c>
      <c r="H30" s="132">
        <f t="shared" si="8"/>
        <v>0</v>
      </c>
      <c r="I30" s="132">
        <f t="shared" si="8"/>
        <v>0</v>
      </c>
      <c r="J30" s="132">
        <f t="shared" si="8"/>
        <v>0</v>
      </c>
      <c r="K30" s="132">
        <f t="shared" si="8"/>
        <v>88304424</v>
      </c>
      <c r="L30" s="132">
        <f t="shared" si="8"/>
        <v>0</v>
      </c>
      <c r="M30" s="132">
        <f t="shared" si="8"/>
        <v>0</v>
      </c>
      <c r="N30" s="132">
        <f t="shared" si="8"/>
        <v>0</v>
      </c>
      <c r="O30" s="132">
        <f t="shared" si="8"/>
        <v>0</v>
      </c>
      <c r="P30" s="132">
        <f t="shared" ref="P30:Q30" si="9">P24+P27</f>
        <v>0</v>
      </c>
      <c r="Q30" s="136">
        <f t="shared" si="9"/>
        <v>0</v>
      </c>
      <c r="R30" s="13" t="b">
        <f t="shared" si="0"/>
        <v>1</v>
      </c>
      <c r="S30" s="22" t="b">
        <f t="shared" si="1"/>
        <v>1</v>
      </c>
    </row>
    <row r="31" spans="1:26" ht="39.950000000000003" customHeight="1">
      <c r="A31" s="42" t="s">
        <v>37</v>
      </c>
      <c r="B31" s="40">
        <f t="shared" ref="B31:O31" si="10">B25+B28</f>
        <v>40</v>
      </c>
      <c r="C31" s="31">
        <f t="shared" si="10"/>
        <v>176608859</v>
      </c>
      <c r="D31" s="45">
        <f t="shared" si="10"/>
        <v>88304435</v>
      </c>
      <c r="E31" s="27">
        <f t="shared" si="10"/>
        <v>88304424</v>
      </c>
      <c r="F31" s="50">
        <f t="shared" si="10"/>
        <v>0</v>
      </c>
      <c r="G31" s="31">
        <f t="shared" si="10"/>
        <v>0</v>
      </c>
      <c r="H31" s="31">
        <f t="shared" si="10"/>
        <v>0</v>
      </c>
      <c r="I31" s="31">
        <f t="shared" si="10"/>
        <v>0</v>
      </c>
      <c r="J31" s="31">
        <f t="shared" si="10"/>
        <v>0</v>
      </c>
      <c r="K31" s="31">
        <f t="shared" si="10"/>
        <v>88304424</v>
      </c>
      <c r="L31" s="31">
        <f t="shared" si="10"/>
        <v>0</v>
      </c>
      <c r="M31" s="31">
        <f t="shared" si="10"/>
        <v>0</v>
      </c>
      <c r="N31" s="31">
        <f t="shared" si="10"/>
        <v>0</v>
      </c>
      <c r="O31" s="31">
        <f t="shared" si="10"/>
        <v>0</v>
      </c>
      <c r="P31" s="31">
        <f t="shared" ref="P31:Q31" si="11">P25+P28</f>
        <v>0</v>
      </c>
      <c r="Q31" s="37">
        <f t="shared" si="11"/>
        <v>0</v>
      </c>
      <c r="R31" s="13" t="b">
        <f t="shared" si="0"/>
        <v>1</v>
      </c>
      <c r="S31" s="22" t="b">
        <f t="shared" si="1"/>
        <v>1</v>
      </c>
    </row>
    <row r="32" spans="1:26" ht="39.950000000000003" customHeight="1" thickBot="1">
      <c r="A32" s="84" t="s">
        <v>38</v>
      </c>
      <c r="B32" s="85">
        <f t="shared" ref="B32:O32" si="12">B26+B29</f>
        <v>0</v>
      </c>
      <c r="C32" s="86">
        <f t="shared" si="12"/>
        <v>0</v>
      </c>
      <c r="D32" s="87">
        <f t="shared" si="12"/>
        <v>0</v>
      </c>
      <c r="E32" s="88">
        <f t="shared" si="12"/>
        <v>0</v>
      </c>
      <c r="F32" s="89">
        <f t="shared" si="12"/>
        <v>0</v>
      </c>
      <c r="G32" s="86">
        <f t="shared" si="12"/>
        <v>0</v>
      </c>
      <c r="H32" s="86">
        <f t="shared" si="12"/>
        <v>0</v>
      </c>
      <c r="I32" s="86">
        <f t="shared" si="12"/>
        <v>0</v>
      </c>
      <c r="J32" s="86">
        <f t="shared" si="12"/>
        <v>0</v>
      </c>
      <c r="K32" s="86">
        <f t="shared" si="12"/>
        <v>0</v>
      </c>
      <c r="L32" s="86">
        <f t="shared" si="12"/>
        <v>0</v>
      </c>
      <c r="M32" s="86">
        <f t="shared" si="12"/>
        <v>0</v>
      </c>
      <c r="N32" s="86">
        <f t="shared" si="12"/>
        <v>0</v>
      </c>
      <c r="O32" s="86">
        <f t="shared" si="12"/>
        <v>0</v>
      </c>
      <c r="P32" s="86">
        <f t="shared" ref="P32:Q32" si="13">P26+P29</f>
        <v>0</v>
      </c>
      <c r="Q32" s="90">
        <f t="shared" si="13"/>
        <v>0</v>
      </c>
      <c r="R32" s="13" t="b">
        <f t="shared" si="0"/>
        <v>1</v>
      </c>
      <c r="S32" s="22" t="b">
        <f t="shared" si="1"/>
        <v>1</v>
      </c>
    </row>
    <row r="33" spans="1:19" ht="39.950000000000003" customHeight="1" thickTop="1">
      <c r="A33" s="91" t="s">
        <v>32</v>
      </c>
      <c r="B33" s="92">
        <f>B20+B30</f>
        <v>214</v>
      </c>
      <c r="C33" s="93">
        <f t="shared" ref="C33:O33" si="14">C20+C30</f>
        <v>917565166.87999976</v>
      </c>
      <c r="D33" s="94">
        <f t="shared" si="14"/>
        <v>465148056.08000004</v>
      </c>
      <c r="E33" s="95">
        <f t="shared" si="14"/>
        <v>452417110.79999995</v>
      </c>
      <c r="F33" s="96">
        <f t="shared" si="14"/>
        <v>0</v>
      </c>
      <c r="G33" s="93">
        <f t="shared" si="14"/>
        <v>50000</v>
      </c>
      <c r="H33" s="93">
        <f t="shared" si="14"/>
        <v>75000</v>
      </c>
      <c r="I33" s="93">
        <f t="shared" si="14"/>
        <v>10542847</v>
      </c>
      <c r="J33" s="93">
        <f t="shared" si="14"/>
        <v>33758396</v>
      </c>
      <c r="K33" s="93">
        <f t="shared" si="14"/>
        <v>307401330.79999995</v>
      </c>
      <c r="L33" s="93">
        <f t="shared" si="14"/>
        <v>43025004</v>
      </c>
      <c r="M33" s="93">
        <f t="shared" si="14"/>
        <v>42523320</v>
      </c>
      <c r="N33" s="93">
        <f t="shared" si="14"/>
        <v>15041213</v>
      </c>
      <c r="O33" s="93">
        <f t="shared" si="14"/>
        <v>0</v>
      </c>
      <c r="P33" s="93">
        <f t="shared" ref="P33:Q33" si="15">P20+P30</f>
        <v>0</v>
      </c>
      <c r="Q33" s="97">
        <f t="shared" si="15"/>
        <v>0</v>
      </c>
      <c r="R33" s="13" t="b">
        <f t="shared" si="0"/>
        <v>1</v>
      </c>
      <c r="S33" s="22" t="b">
        <f t="shared" si="1"/>
        <v>1</v>
      </c>
    </row>
    <row r="34" spans="1:19" ht="39.950000000000003" customHeight="1">
      <c r="A34" s="124" t="s">
        <v>36</v>
      </c>
      <c r="B34" s="125">
        <f>B21</f>
        <v>29</v>
      </c>
      <c r="C34" s="126">
        <f t="shared" ref="C34:O34" si="16">C21</f>
        <v>225183170.35999998</v>
      </c>
      <c r="D34" s="127">
        <f t="shared" si="16"/>
        <v>112998537.47</v>
      </c>
      <c r="E34" s="28">
        <f t="shared" si="16"/>
        <v>112184632.89</v>
      </c>
      <c r="F34" s="128">
        <f t="shared" si="16"/>
        <v>0</v>
      </c>
      <c r="G34" s="126">
        <f t="shared" si="16"/>
        <v>50000</v>
      </c>
      <c r="H34" s="126">
        <f t="shared" si="16"/>
        <v>75000</v>
      </c>
      <c r="I34" s="126">
        <f t="shared" si="16"/>
        <v>10542847</v>
      </c>
      <c r="J34" s="126">
        <f t="shared" si="16"/>
        <v>33758396</v>
      </c>
      <c r="K34" s="126">
        <f t="shared" si="16"/>
        <v>42132862.890000001</v>
      </c>
      <c r="L34" s="126">
        <f t="shared" si="16"/>
        <v>18112306</v>
      </c>
      <c r="M34" s="126">
        <f t="shared" si="16"/>
        <v>3892274</v>
      </c>
      <c r="N34" s="126">
        <f t="shared" si="16"/>
        <v>3620947</v>
      </c>
      <c r="O34" s="126">
        <f t="shared" si="16"/>
        <v>0</v>
      </c>
      <c r="P34" s="126">
        <f t="shared" ref="P34:Q34" si="17">P21</f>
        <v>0</v>
      </c>
      <c r="Q34" s="129">
        <f t="shared" si="17"/>
        <v>0</v>
      </c>
      <c r="R34" s="13" t="b">
        <f t="shared" si="0"/>
        <v>1</v>
      </c>
      <c r="S34" s="22" t="b">
        <f t="shared" si="1"/>
        <v>1</v>
      </c>
    </row>
    <row r="35" spans="1:19" ht="39.950000000000003" customHeight="1">
      <c r="A35" s="98" t="s">
        <v>37</v>
      </c>
      <c r="B35" s="41">
        <f>B22+B31</f>
        <v>150</v>
      </c>
      <c r="C35" s="32">
        <f t="shared" ref="C35:O35" si="18">C22+C31</f>
        <v>471964298.71000004</v>
      </c>
      <c r="D35" s="46">
        <f t="shared" si="18"/>
        <v>243225415.80000001</v>
      </c>
      <c r="E35" s="52">
        <f t="shared" si="18"/>
        <v>228738882.91000003</v>
      </c>
      <c r="F35" s="51">
        <f t="shared" si="18"/>
        <v>0</v>
      </c>
      <c r="G35" s="32">
        <f t="shared" si="18"/>
        <v>0</v>
      </c>
      <c r="H35" s="32">
        <f t="shared" si="18"/>
        <v>0</v>
      </c>
      <c r="I35" s="32">
        <f t="shared" si="18"/>
        <v>0</v>
      </c>
      <c r="J35" s="32">
        <f t="shared" si="18"/>
        <v>0</v>
      </c>
      <c r="K35" s="32">
        <f t="shared" si="18"/>
        <v>228738882.91000003</v>
      </c>
      <c r="L35" s="32">
        <f t="shared" si="18"/>
        <v>0</v>
      </c>
      <c r="M35" s="32">
        <f t="shared" si="18"/>
        <v>0</v>
      </c>
      <c r="N35" s="32">
        <f t="shared" si="18"/>
        <v>0</v>
      </c>
      <c r="O35" s="32">
        <f t="shared" si="18"/>
        <v>0</v>
      </c>
      <c r="P35" s="32">
        <f t="shared" ref="P35:Q35" si="19">P22+P31</f>
        <v>0</v>
      </c>
      <c r="Q35" s="99">
        <f t="shared" si="19"/>
        <v>0</v>
      </c>
      <c r="R35" s="13" t="b">
        <f t="shared" si="0"/>
        <v>1</v>
      </c>
      <c r="S35" s="22" t="b">
        <f t="shared" si="1"/>
        <v>1</v>
      </c>
    </row>
    <row r="36" spans="1:19" ht="39.950000000000003" customHeight="1" thickBot="1">
      <c r="A36" s="100" t="s">
        <v>38</v>
      </c>
      <c r="B36" s="101">
        <f>B23+B32</f>
        <v>35</v>
      </c>
      <c r="C36" s="102">
        <f t="shared" ref="C36:O36" si="20">C23+C32</f>
        <v>220417697.81</v>
      </c>
      <c r="D36" s="103">
        <f t="shared" si="20"/>
        <v>108924102.81</v>
      </c>
      <c r="E36" s="66">
        <f t="shared" si="20"/>
        <v>111493595</v>
      </c>
      <c r="F36" s="104">
        <f t="shared" si="20"/>
        <v>0</v>
      </c>
      <c r="G36" s="102">
        <f t="shared" si="20"/>
        <v>0</v>
      </c>
      <c r="H36" s="102">
        <f t="shared" si="20"/>
        <v>0</v>
      </c>
      <c r="I36" s="102">
        <f t="shared" si="20"/>
        <v>0</v>
      </c>
      <c r="J36" s="102">
        <f t="shared" si="20"/>
        <v>0</v>
      </c>
      <c r="K36" s="102">
        <f t="shared" si="20"/>
        <v>36529585</v>
      </c>
      <c r="L36" s="102">
        <f t="shared" si="20"/>
        <v>24912698</v>
      </c>
      <c r="M36" s="102">
        <f t="shared" si="20"/>
        <v>38631046</v>
      </c>
      <c r="N36" s="102">
        <f t="shared" si="20"/>
        <v>11420266</v>
      </c>
      <c r="O36" s="102">
        <f t="shared" si="20"/>
        <v>0</v>
      </c>
      <c r="P36" s="102">
        <f t="shared" ref="P36:Q36" si="21">P23+P32</f>
        <v>0</v>
      </c>
      <c r="Q36" s="105">
        <f t="shared" si="21"/>
        <v>0</v>
      </c>
      <c r="R36" s="13" t="b">
        <f t="shared" si="0"/>
        <v>1</v>
      </c>
      <c r="S36" s="22" t="b">
        <f t="shared" si="1"/>
        <v>1</v>
      </c>
    </row>
    <row r="37" spans="1:19" ht="15.75" thickTop="1">
      <c r="B37" s="9" t="b">
        <f>B12+B16=B20</f>
        <v>1</v>
      </c>
      <c r="C37" s="9" t="b">
        <f t="shared" ref="C37:Q37" si="22">C12+C16=C20</f>
        <v>1</v>
      </c>
      <c r="D37" s="9" t="b">
        <f t="shared" si="22"/>
        <v>1</v>
      </c>
      <c r="E37" s="9" t="b">
        <f t="shared" si="22"/>
        <v>1</v>
      </c>
      <c r="F37" s="9" t="b">
        <f t="shared" si="22"/>
        <v>1</v>
      </c>
      <c r="G37" s="9" t="b">
        <f t="shared" si="22"/>
        <v>1</v>
      </c>
      <c r="H37" s="9" t="b">
        <f t="shared" si="22"/>
        <v>1</v>
      </c>
      <c r="I37" s="9" t="b">
        <f t="shared" si="22"/>
        <v>1</v>
      </c>
      <c r="J37" s="9" t="b">
        <f t="shared" si="22"/>
        <v>1</v>
      </c>
      <c r="K37" s="9" t="b">
        <f t="shared" si="22"/>
        <v>1</v>
      </c>
      <c r="L37" s="9" t="b">
        <f t="shared" si="22"/>
        <v>1</v>
      </c>
      <c r="M37" s="9" t="b">
        <f t="shared" si="22"/>
        <v>1</v>
      </c>
      <c r="N37" s="9" t="b">
        <f t="shared" si="22"/>
        <v>1</v>
      </c>
      <c r="O37" s="9" t="b">
        <f t="shared" si="22"/>
        <v>1</v>
      </c>
      <c r="P37" s="9" t="b">
        <f t="shared" si="22"/>
        <v>1</v>
      </c>
      <c r="Q37" s="9" t="b">
        <f t="shared" si="22"/>
        <v>1</v>
      </c>
    </row>
    <row r="38" spans="1:19">
      <c r="B38" s="9" t="b">
        <f>B13+B17=B21</f>
        <v>1</v>
      </c>
      <c r="C38" s="9" t="b">
        <f t="shared" ref="C38:Q38" si="23">C13+C17=C21</f>
        <v>1</v>
      </c>
      <c r="D38" s="9" t="b">
        <f t="shared" si="23"/>
        <v>1</v>
      </c>
      <c r="E38" s="9" t="b">
        <f t="shared" si="23"/>
        <v>1</v>
      </c>
      <c r="F38" s="9" t="b">
        <f t="shared" si="23"/>
        <v>1</v>
      </c>
      <c r="G38" s="9" t="b">
        <f t="shared" si="23"/>
        <v>1</v>
      </c>
      <c r="H38" s="9" t="b">
        <f t="shared" si="23"/>
        <v>1</v>
      </c>
      <c r="I38" s="9" t="b">
        <f t="shared" si="23"/>
        <v>1</v>
      </c>
      <c r="J38" s="9" t="b">
        <f t="shared" si="23"/>
        <v>1</v>
      </c>
      <c r="K38" s="9" t="b">
        <f t="shared" si="23"/>
        <v>1</v>
      </c>
      <c r="L38" s="9" t="b">
        <f t="shared" si="23"/>
        <v>1</v>
      </c>
      <c r="M38" s="9" t="b">
        <f t="shared" si="23"/>
        <v>1</v>
      </c>
      <c r="N38" s="9" t="b">
        <f t="shared" si="23"/>
        <v>1</v>
      </c>
      <c r="O38" s="9" t="b">
        <f t="shared" si="23"/>
        <v>1</v>
      </c>
      <c r="P38" s="9" t="b">
        <f t="shared" si="23"/>
        <v>1</v>
      </c>
      <c r="Q38" s="9" t="b">
        <f t="shared" si="23"/>
        <v>1</v>
      </c>
    </row>
    <row r="39" spans="1:19">
      <c r="B39" s="9" t="b">
        <f>B14+B18=B22</f>
        <v>1</v>
      </c>
      <c r="C39" s="9" t="b">
        <f t="shared" ref="C39:Q39" si="24">C14+C18=C22</f>
        <v>1</v>
      </c>
      <c r="D39" s="9" t="b">
        <f t="shared" si="24"/>
        <v>1</v>
      </c>
      <c r="E39" s="9" t="b">
        <f t="shared" si="24"/>
        <v>1</v>
      </c>
      <c r="F39" s="9" t="b">
        <f t="shared" si="24"/>
        <v>1</v>
      </c>
      <c r="G39" s="9" t="b">
        <f t="shared" si="24"/>
        <v>1</v>
      </c>
      <c r="H39" s="9" t="b">
        <f t="shared" si="24"/>
        <v>1</v>
      </c>
      <c r="I39" s="9" t="b">
        <f t="shared" si="24"/>
        <v>1</v>
      </c>
      <c r="J39" s="9" t="b">
        <f t="shared" si="24"/>
        <v>1</v>
      </c>
      <c r="K39" s="9" t="b">
        <f t="shared" si="24"/>
        <v>1</v>
      </c>
      <c r="L39" s="9" t="b">
        <f t="shared" si="24"/>
        <v>1</v>
      </c>
      <c r="M39" s="9" t="b">
        <f t="shared" si="24"/>
        <v>1</v>
      </c>
      <c r="N39" s="9" t="b">
        <f t="shared" si="24"/>
        <v>1</v>
      </c>
      <c r="O39" s="9" t="b">
        <f t="shared" si="24"/>
        <v>1</v>
      </c>
      <c r="P39" s="9" t="b">
        <f t="shared" si="24"/>
        <v>1</v>
      </c>
      <c r="Q39" s="9" t="b">
        <f t="shared" si="24"/>
        <v>1</v>
      </c>
    </row>
    <row r="40" spans="1:19">
      <c r="B40" s="9" t="b">
        <f>B15+B19=B23</f>
        <v>1</v>
      </c>
      <c r="C40" s="9" t="b">
        <f t="shared" ref="C40:Q40" si="25">C15+C19=C23</f>
        <v>1</v>
      </c>
      <c r="D40" s="9" t="b">
        <f t="shared" si="25"/>
        <v>1</v>
      </c>
      <c r="E40" s="9" t="b">
        <f t="shared" si="25"/>
        <v>1</v>
      </c>
      <c r="F40" s="9" t="b">
        <f t="shared" si="25"/>
        <v>1</v>
      </c>
      <c r="G40" s="9" t="b">
        <f t="shared" si="25"/>
        <v>1</v>
      </c>
      <c r="H40" s="9" t="b">
        <f t="shared" si="25"/>
        <v>1</v>
      </c>
      <c r="I40" s="9" t="b">
        <f t="shared" si="25"/>
        <v>1</v>
      </c>
      <c r="J40" s="9" t="b">
        <f t="shared" si="25"/>
        <v>1</v>
      </c>
      <c r="K40" s="9" t="b">
        <f t="shared" si="25"/>
        <v>1</v>
      </c>
      <c r="L40" s="9" t="b">
        <f t="shared" si="25"/>
        <v>1</v>
      </c>
      <c r="M40" s="9" t="b">
        <f t="shared" si="25"/>
        <v>1</v>
      </c>
      <c r="N40" s="9" t="b">
        <f t="shared" si="25"/>
        <v>1</v>
      </c>
      <c r="O40" s="9" t="b">
        <f t="shared" si="25"/>
        <v>1</v>
      </c>
      <c r="P40" s="9" t="b">
        <f t="shared" si="25"/>
        <v>1</v>
      </c>
      <c r="Q40" s="9" t="b">
        <f t="shared" si="25"/>
        <v>1</v>
      </c>
    </row>
    <row r="41" spans="1:19">
      <c r="B41" s="9" t="b">
        <f>B24+B27=B30</f>
        <v>1</v>
      </c>
      <c r="C41" s="9" t="b">
        <f t="shared" ref="C41:Q41" si="26">C24+C27=C30</f>
        <v>1</v>
      </c>
      <c r="D41" s="9" t="b">
        <f t="shared" si="26"/>
        <v>1</v>
      </c>
      <c r="E41" s="9" t="b">
        <f t="shared" si="26"/>
        <v>1</v>
      </c>
      <c r="F41" s="9" t="b">
        <f t="shared" si="26"/>
        <v>1</v>
      </c>
      <c r="G41" s="9" t="b">
        <f t="shared" si="26"/>
        <v>1</v>
      </c>
      <c r="H41" s="9" t="b">
        <f t="shared" si="26"/>
        <v>1</v>
      </c>
      <c r="I41" s="9" t="b">
        <f t="shared" si="26"/>
        <v>1</v>
      </c>
      <c r="J41" s="9" t="b">
        <f t="shared" si="26"/>
        <v>1</v>
      </c>
      <c r="K41" s="9" t="b">
        <f t="shared" si="26"/>
        <v>1</v>
      </c>
      <c r="L41" s="9" t="b">
        <f t="shared" si="26"/>
        <v>1</v>
      </c>
      <c r="M41" s="9" t="b">
        <f t="shared" si="26"/>
        <v>1</v>
      </c>
      <c r="N41" s="9" t="b">
        <f t="shared" si="26"/>
        <v>1</v>
      </c>
      <c r="O41" s="9" t="b">
        <f t="shared" si="26"/>
        <v>1</v>
      </c>
      <c r="P41" s="9" t="b">
        <f t="shared" si="26"/>
        <v>1</v>
      </c>
      <c r="Q41" s="9" t="b">
        <f t="shared" si="26"/>
        <v>1</v>
      </c>
    </row>
    <row r="42" spans="1:19">
      <c r="B42" s="9" t="b">
        <f>B28+B25=B31</f>
        <v>1</v>
      </c>
      <c r="C42" s="9" t="b">
        <f t="shared" ref="C42:Q42" si="27">C28+C25=C31</f>
        <v>1</v>
      </c>
      <c r="D42" s="9" t="b">
        <f t="shared" si="27"/>
        <v>1</v>
      </c>
      <c r="E42" s="9" t="b">
        <f t="shared" si="27"/>
        <v>1</v>
      </c>
      <c r="F42" s="9" t="b">
        <f t="shared" si="27"/>
        <v>1</v>
      </c>
      <c r="G42" s="9" t="b">
        <f t="shared" si="27"/>
        <v>1</v>
      </c>
      <c r="H42" s="9" t="b">
        <f t="shared" si="27"/>
        <v>1</v>
      </c>
      <c r="I42" s="9" t="b">
        <f t="shared" si="27"/>
        <v>1</v>
      </c>
      <c r="J42" s="9" t="b">
        <f t="shared" si="27"/>
        <v>1</v>
      </c>
      <c r="K42" s="9" t="b">
        <f t="shared" si="27"/>
        <v>1</v>
      </c>
      <c r="L42" s="9" t="b">
        <f>L28+L25=L31</f>
        <v>1</v>
      </c>
      <c r="M42" s="9" t="b">
        <f t="shared" si="27"/>
        <v>1</v>
      </c>
      <c r="N42" s="9" t="b">
        <f t="shared" si="27"/>
        <v>1</v>
      </c>
      <c r="O42" s="9" t="b">
        <f t="shared" si="27"/>
        <v>1</v>
      </c>
      <c r="P42" s="9" t="b">
        <f t="shared" si="27"/>
        <v>1</v>
      </c>
      <c r="Q42" s="9" t="b">
        <f t="shared" si="27"/>
        <v>1</v>
      </c>
    </row>
    <row r="43" spans="1:19">
      <c r="B43" s="9" t="b">
        <f>B26+B29=B32</f>
        <v>1</v>
      </c>
      <c r="C43" s="9" t="b">
        <f t="shared" ref="C43:Q43" si="28">C26+C29=C32</f>
        <v>1</v>
      </c>
      <c r="D43" s="9" t="b">
        <f t="shared" si="28"/>
        <v>1</v>
      </c>
      <c r="E43" s="9" t="b">
        <f t="shared" si="28"/>
        <v>1</v>
      </c>
      <c r="F43" s="9" t="b">
        <f t="shared" si="28"/>
        <v>1</v>
      </c>
      <c r="G43" s="9" t="b">
        <f t="shared" si="28"/>
        <v>1</v>
      </c>
      <c r="H43" s="9" t="b">
        <f t="shared" si="28"/>
        <v>1</v>
      </c>
      <c r="I43" s="9" t="b">
        <f t="shared" si="28"/>
        <v>1</v>
      </c>
      <c r="J43" s="9" t="b">
        <f t="shared" si="28"/>
        <v>1</v>
      </c>
      <c r="K43" s="9" t="b">
        <f t="shared" si="28"/>
        <v>1</v>
      </c>
      <c r="L43" s="9" t="b">
        <f t="shared" si="28"/>
        <v>1</v>
      </c>
      <c r="M43" s="9" t="b">
        <f t="shared" si="28"/>
        <v>1</v>
      </c>
      <c r="N43" s="9" t="b">
        <f t="shared" si="28"/>
        <v>1</v>
      </c>
      <c r="O43" s="9" t="b">
        <f t="shared" si="28"/>
        <v>1</v>
      </c>
      <c r="P43" s="9" t="b">
        <f t="shared" si="28"/>
        <v>1</v>
      </c>
      <c r="Q43" s="9" t="b">
        <f t="shared" si="28"/>
        <v>1</v>
      </c>
    </row>
    <row r="44" spans="1:19">
      <c r="B44" s="9" t="b">
        <f>B20+B30=B33</f>
        <v>1</v>
      </c>
      <c r="C44" s="9" t="b">
        <f t="shared" ref="C44:Q44" si="29">C20+C30=C33</f>
        <v>1</v>
      </c>
      <c r="D44" s="9" t="b">
        <f t="shared" si="29"/>
        <v>1</v>
      </c>
      <c r="E44" s="9" t="b">
        <f t="shared" si="29"/>
        <v>1</v>
      </c>
      <c r="F44" s="9" t="b">
        <f t="shared" si="29"/>
        <v>1</v>
      </c>
      <c r="G44" s="9" t="b">
        <f t="shared" si="29"/>
        <v>1</v>
      </c>
      <c r="H44" s="9" t="b">
        <f t="shared" si="29"/>
        <v>1</v>
      </c>
      <c r="I44" s="9" t="b">
        <f t="shared" si="29"/>
        <v>1</v>
      </c>
      <c r="J44" s="9" t="b">
        <f t="shared" si="29"/>
        <v>1</v>
      </c>
      <c r="K44" s="9" t="b">
        <f t="shared" si="29"/>
        <v>1</v>
      </c>
      <c r="L44" s="9" t="b">
        <f t="shared" si="29"/>
        <v>1</v>
      </c>
      <c r="M44" s="9" t="b">
        <f t="shared" si="29"/>
        <v>1</v>
      </c>
      <c r="N44" s="9" t="b">
        <f t="shared" si="29"/>
        <v>1</v>
      </c>
      <c r="O44" s="9" t="b">
        <f t="shared" si="29"/>
        <v>1</v>
      </c>
      <c r="P44" s="9" t="b">
        <f t="shared" si="29"/>
        <v>1</v>
      </c>
      <c r="Q44" s="9" t="b">
        <f t="shared" si="29"/>
        <v>1</v>
      </c>
    </row>
  </sheetData>
  <mergeCells count="7">
    <mergeCell ref="F2:N6"/>
    <mergeCell ref="F7:N7"/>
    <mergeCell ref="A10:A11"/>
    <mergeCell ref="B10:B11"/>
    <mergeCell ref="C10:C11"/>
    <mergeCell ref="D10:D11"/>
    <mergeCell ref="E10:E11"/>
  </mergeCells>
  <pageMargins left="0.70866141732283472" right="0.70866141732283472" top="0.74803149606299213" bottom="0.74803149606299213" header="0.31496062992125984" footer="0.31496062992125984"/>
  <pageSetup paperSize="8" scale="41" orientation="landscape" r:id="rId1"/>
  <headerFooter>
    <oddHeader>&amp;LWojewództwo pomorskie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46"/>
  <sheetViews>
    <sheetView showGridLines="0" zoomScale="80" zoomScaleNormal="80" zoomScaleSheetLayoutView="78" workbookViewId="0">
      <selection activeCell="C5" sqref="C5"/>
    </sheetView>
  </sheetViews>
  <sheetFormatPr defaultColWidth="9.140625" defaultRowHeight="15"/>
  <cols>
    <col min="1" max="1" width="5.5703125" style="207" customWidth="1"/>
    <col min="2" max="2" width="17.42578125" style="207" customWidth="1"/>
    <col min="3" max="3" width="10.140625" style="207" customWidth="1"/>
    <col min="4" max="4" width="15.7109375" style="207" customWidth="1"/>
    <col min="5" max="5" width="9.28515625" style="207" customWidth="1"/>
    <col min="6" max="6" width="51.140625" style="207" customWidth="1"/>
    <col min="7" max="7" width="8.5703125" style="207" customWidth="1"/>
    <col min="8" max="8" width="8.42578125" style="207" customWidth="1"/>
    <col min="9" max="10" width="15.7109375" style="207" customWidth="1"/>
    <col min="11" max="11" width="17.42578125" style="207" customWidth="1"/>
    <col min="12" max="25" width="15.7109375" style="207" customWidth="1"/>
    <col min="26" max="29" width="15.7109375" style="139" customWidth="1"/>
    <col min="30" max="16384" width="9.140625" style="139"/>
  </cols>
  <sheetData>
    <row r="1" spans="1:29" ht="20.100000000000001" customHeight="1">
      <c r="A1" s="248" t="s">
        <v>4</v>
      </c>
      <c r="B1" s="248" t="s">
        <v>5</v>
      </c>
      <c r="C1" s="255" t="s">
        <v>42</v>
      </c>
      <c r="D1" s="251" t="s">
        <v>6</v>
      </c>
      <c r="E1" s="251" t="s">
        <v>31</v>
      </c>
      <c r="F1" s="251" t="s">
        <v>7</v>
      </c>
      <c r="G1" s="248" t="s">
        <v>25</v>
      </c>
      <c r="H1" s="248" t="s">
        <v>8</v>
      </c>
      <c r="I1" s="248" t="s">
        <v>22</v>
      </c>
      <c r="J1" s="248" t="s">
        <v>9</v>
      </c>
      <c r="K1" s="248" t="s">
        <v>16</v>
      </c>
      <c r="L1" s="251" t="s">
        <v>13</v>
      </c>
      <c r="M1" s="248" t="s">
        <v>11</v>
      </c>
      <c r="N1" s="249" t="s">
        <v>12</v>
      </c>
      <c r="O1" s="250"/>
      <c r="P1" s="250"/>
      <c r="Q1" s="250"/>
      <c r="R1" s="250"/>
      <c r="S1" s="250"/>
      <c r="T1" s="250"/>
      <c r="U1" s="250"/>
      <c r="V1" s="250"/>
      <c r="W1" s="250"/>
      <c r="X1" s="250"/>
      <c r="Y1" s="250"/>
    </row>
    <row r="2" spans="1:29" ht="42.75" customHeight="1">
      <c r="A2" s="248"/>
      <c r="B2" s="248"/>
      <c r="C2" s="256"/>
      <c r="D2" s="252"/>
      <c r="E2" s="252"/>
      <c r="F2" s="252"/>
      <c r="G2" s="248"/>
      <c r="H2" s="248"/>
      <c r="I2" s="248"/>
      <c r="J2" s="248"/>
      <c r="K2" s="248"/>
      <c r="L2" s="252"/>
      <c r="M2" s="248"/>
      <c r="N2" s="176">
        <v>2019</v>
      </c>
      <c r="O2" s="176">
        <v>2020</v>
      </c>
      <c r="P2" s="176">
        <v>2021</v>
      </c>
      <c r="Q2" s="176">
        <v>2022</v>
      </c>
      <c r="R2" s="176">
        <v>2023</v>
      </c>
      <c r="S2" s="176">
        <v>2024</v>
      </c>
      <c r="T2" s="176">
        <v>2025</v>
      </c>
      <c r="U2" s="176">
        <v>2026</v>
      </c>
      <c r="V2" s="176">
        <v>2027</v>
      </c>
      <c r="W2" s="176">
        <v>2028</v>
      </c>
      <c r="X2" s="176">
        <v>2029</v>
      </c>
      <c r="Y2" s="176">
        <v>2030</v>
      </c>
      <c r="Z2" s="139" t="s">
        <v>27</v>
      </c>
      <c r="AA2" s="139" t="s">
        <v>28</v>
      </c>
      <c r="AB2" s="139" t="s">
        <v>29</v>
      </c>
      <c r="AC2" s="139" t="s">
        <v>30</v>
      </c>
    </row>
    <row r="3" spans="1:29" ht="30" customHeight="1">
      <c r="A3" s="177">
        <v>1</v>
      </c>
      <c r="B3" s="177" t="s">
        <v>173</v>
      </c>
      <c r="C3" s="178" t="s">
        <v>174</v>
      </c>
      <c r="D3" s="179" t="s">
        <v>59</v>
      </c>
      <c r="E3" s="179" t="s">
        <v>60</v>
      </c>
      <c r="F3" s="177" t="s">
        <v>175</v>
      </c>
      <c r="G3" s="177" t="s">
        <v>176</v>
      </c>
      <c r="H3" s="180">
        <v>6.05</v>
      </c>
      <c r="I3" s="181" t="s">
        <v>177</v>
      </c>
      <c r="J3" s="182">
        <v>10267934</v>
      </c>
      <c r="K3" s="182">
        <v>3787775</v>
      </c>
      <c r="L3" s="183">
        <v>6480159</v>
      </c>
      <c r="M3" s="184">
        <v>0.36890000000000001</v>
      </c>
      <c r="N3" s="182">
        <v>0</v>
      </c>
      <c r="O3" s="182">
        <v>0</v>
      </c>
      <c r="P3" s="183">
        <v>0</v>
      </c>
      <c r="Q3" s="183">
        <v>757555</v>
      </c>
      <c r="R3" s="183">
        <v>3030220</v>
      </c>
      <c r="S3" s="183">
        <v>0</v>
      </c>
      <c r="T3" s="183">
        <v>0</v>
      </c>
      <c r="U3" s="183">
        <v>0</v>
      </c>
      <c r="V3" s="183">
        <v>0</v>
      </c>
      <c r="W3" s="183">
        <v>0</v>
      </c>
      <c r="X3" s="183">
        <v>0</v>
      </c>
      <c r="Y3" s="183">
        <v>0</v>
      </c>
      <c r="Z3" s="139" t="b">
        <f t="shared" ref="Z3:Z41" si="0">K3=SUM(N3:Y3)</f>
        <v>1</v>
      </c>
      <c r="AA3" s="140">
        <f t="shared" ref="AA3:AA40" si="1">ROUND(K3/J3,4)</f>
        <v>0.36890000000000001</v>
      </c>
      <c r="AB3" s="141" t="b">
        <f t="shared" ref="AB3" si="2">AA3=M3</f>
        <v>1</v>
      </c>
      <c r="AC3" s="141" t="b">
        <f t="shared" ref="AC3:AC40" si="3">J3=K3+L3</f>
        <v>1</v>
      </c>
    </row>
    <row r="4" spans="1:29" ht="40.5" customHeight="1">
      <c r="A4" s="177">
        <v>2</v>
      </c>
      <c r="B4" s="177" t="s">
        <v>178</v>
      </c>
      <c r="C4" s="178" t="s">
        <v>174</v>
      </c>
      <c r="D4" s="179" t="s">
        <v>179</v>
      </c>
      <c r="E4" s="179">
        <v>2262011</v>
      </c>
      <c r="F4" s="177" t="s">
        <v>180</v>
      </c>
      <c r="G4" s="177" t="s">
        <v>181</v>
      </c>
      <c r="H4" s="180">
        <v>2.6</v>
      </c>
      <c r="I4" s="181" t="s">
        <v>822</v>
      </c>
      <c r="J4" s="183">
        <v>14964329.619999999</v>
      </c>
      <c r="K4" s="182">
        <v>5581272</v>
      </c>
      <c r="L4" s="183">
        <v>9383057.6199999992</v>
      </c>
      <c r="M4" s="184">
        <v>0.373</v>
      </c>
      <c r="N4" s="182">
        <v>0</v>
      </c>
      <c r="O4" s="182">
        <v>0</v>
      </c>
      <c r="P4" s="183">
        <v>0</v>
      </c>
      <c r="Q4" s="183">
        <v>1500</v>
      </c>
      <c r="R4" s="183">
        <v>3719848</v>
      </c>
      <c r="S4" s="183">
        <v>1859924</v>
      </c>
      <c r="T4" s="183">
        <v>0</v>
      </c>
      <c r="U4" s="183">
        <v>0</v>
      </c>
      <c r="V4" s="183">
        <v>0</v>
      </c>
      <c r="W4" s="183">
        <v>0</v>
      </c>
      <c r="X4" s="183">
        <v>0</v>
      </c>
      <c r="Y4" s="183">
        <v>0</v>
      </c>
      <c r="Z4" s="139" t="b">
        <f t="shared" si="0"/>
        <v>1</v>
      </c>
      <c r="AA4" s="140">
        <f t="shared" si="1"/>
        <v>0.373</v>
      </c>
      <c r="AB4" s="141" t="b">
        <f t="shared" ref="AB4:AB5" si="4">AA4=M4</f>
        <v>1</v>
      </c>
      <c r="AC4" s="141" t="b">
        <f t="shared" si="3"/>
        <v>1</v>
      </c>
    </row>
    <row r="5" spans="1:29" ht="30" customHeight="1">
      <c r="A5" s="177">
        <v>3</v>
      </c>
      <c r="B5" s="177" t="s">
        <v>182</v>
      </c>
      <c r="C5" s="178" t="s">
        <v>174</v>
      </c>
      <c r="D5" s="179" t="s">
        <v>184</v>
      </c>
      <c r="E5" s="179" t="s">
        <v>60</v>
      </c>
      <c r="F5" s="177" t="s">
        <v>185</v>
      </c>
      <c r="G5" s="177" t="s">
        <v>176</v>
      </c>
      <c r="H5" s="180">
        <v>2</v>
      </c>
      <c r="I5" s="181" t="s">
        <v>186</v>
      </c>
      <c r="J5" s="182">
        <v>4088667.73</v>
      </c>
      <c r="K5" s="182">
        <v>1736906</v>
      </c>
      <c r="L5" s="183">
        <v>2351761.73</v>
      </c>
      <c r="M5" s="184">
        <v>0.42480000000000001</v>
      </c>
      <c r="N5" s="182">
        <v>0</v>
      </c>
      <c r="O5" s="182">
        <v>0</v>
      </c>
      <c r="P5" s="183">
        <v>0</v>
      </c>
      <c r="Q5" s="183">
        <v>0</v>
      </c>
      <c r="R5" s="183">
        <v>470953</v>
      </c>
      <c r="S5" s="183">
        <v>1265953</v>
      </c>
      <c r="T5" s="183">
        <v>0</v>
      </c>
      <c r="U5" s="183">
        <v>0</v>
      </c>
      <c r="V5" s="183">
        <v>0</v>
      </c>
      <c r="W5" s="183">
        <v>0</v>
      </c>
      <c r="X5" s="183">
        <v>0</v>
      </c>
      <c r="Y5" s="183">
        <v>0</v>
      </c>
      <c r="Z5" s="139" t="b">
        <f t="shared" si="0"/>
        <v>1</v>
      </c>
      <c r="AA5" s="140">
        <f t="shared" si="1"/>
        <v>0.42480000000000001</v>
      </c>
      <c r="AB5" s="141" t="b">
        <f t="shared" si="4"/>
        <v>1</v>
      </c>
      <c r="AC5" s="141" t="b">
        <f t="shared" si="3"/>
        <v>1</v>
      </c>
    </row>
    <row r="6" spans="1:29" ht="30" customHeight="1">
      <c r="A6" s="177">
        <v>4</v>
      </c>
      <c r="B6" s="177" t="s">
        <v>187</v>
      </c>
      <c r="C6" s="178" t="s">
        <v>174</v>
      </c>
      <c r="D6" s="179" t="s">
        <v>184</v>
      </c>
      <c r="E6" s="179" t="s">
        <v>60</v>
      </c>
      <c r="F6" s="177" t="s">
        <v>188</v>
      </c>
      <c r="G6" s="177" t="s">
        <v>176</v>
      </c>
      <c r="H6" s="180">
        <v>0.8</v>
      </c>
      <c r="I6" s="181" t="s">
        <v>189</v>
      </c>
      <c r="J6" s="182">
        <v>1517061.47</v>
      </c>
      <c r="K6" s="182">
        <v>758530</v>
      </c>
      <c r="L6" s="183">
        <v>758531.47</v>
      </c>
      <c r="M6" s="184">
        <v>0.5</v>
      </c>
      <c r="N6" s="182">
        <v>0</v>
      </c>
      <c r="O6" s="182">
        <v>0</v>
      </c>
      <c r="P6" s="183">
        <v>0</v>
      </c>
      <c r="Q6" s="183">
        <v>0</v>
      </c>
      <c r="R6" s="183">
        <v>94572</v>
      </c>
      <c r="S6" s="183">
        <v>663958</v>
      </c>
      <c r="T6" s="183">
        <v>0</v>
      </c>
      <c r="U6" s="183">
        <v>0</v>
      </c>
      <c r="V6" s="183">
        <v>0</v>
      </c>
      <c r="W6" s="183">
        <v>0</v>
      </c>
      <c r="X6" s="183">
        <v>0</v>
      </c>
      <c r="Y6" s="183">
        <v>0</v>
      </c>
      <c r="Z6" s="139" t="b">
        <f t="shared" si="0"/>
        <v>1</v>
      </c>
      <c r="AA6" s="140">
        <f t="shared" si="1"/>
        <v>0.5</v>
      </c>
      <c r="AB6" s="141" t="b">
        <f t="shared" ref="AB6:AB35" si="5">AA6=M6</f>
        <v>1</v>
      </c>
      <c r="AC6" s="141" t="b">
        <f t="shared" si="3"/>
        <v>1</v>
      </c>
    </row>
    <row r="7" spans="1:29" ht="30" customHeight="1">
      <c r="A7" s="177">
        <v>5</v>
      </c>
      <c r="B7" s="177" t="s">
        <v>190</v>
      </c>
      <c r="C7" s="178" t="s">
        <v>174</v>
      </c>
      <c r="D7" s="179" t="s">
        <v>191</v>
      </c>
      <c r="E7" s="179" t="s">
        <v>56</v>
      </c>
      <c r="F7" s="177" t="s">
        <v>192</v>
      </c>
      <c r="G7" s="177" t="s">
        <v>176</v>
      </c>
      <c r="H7" s="180">
        <v>3.8</v>
      </c>
      <c r="I7" s="181" t="s">
        <v>193</v>
      </c>
      <c r="J7" s="182">
        <v>11281621.5</v>
      </c>
      <c r="K7" s="182">
        <v>5640810</v>
      </c>
      <c r="L7" s="183">
        <v>5640811.5</v>
      </c>
      <c r="M7" s="184">
        <v>0.5</v>
      </c>
      <c r="N7" s="182">
        <v>0</v>
      </c>
      <c r="O7" s="182">
        <v>0</v>
      </c>
      <c r="P7" s="183">
        <v>0</v>
      </c>
      <c r="Q7" s="183">
        <v>0</v>
      </c>
      <c r="R7" s="183">
        <v>1888788</v>
      </c>
      <c r="S7" s="183">
        <v>1921290</v>
      </c>
      <c r="T7" s="183">
        <v>1830732</v>
      </c>
      <c r="U7" s="183">
        <v>0</v>
      </c>
      <c r="V7" s="183">
        <v>0</v>
      </c>
      <c r="W7" s="183">
        <v>0</v>
      </c>
      <c r="X7" s="183">
        <v>0</v>
      </c>
      <c r="Y7" s="183">
        <v>0</v>
      </c>
      <c r="Z7" s="139" t="b">
        <f t="shared" si="0"/>
        <v>1</v>
      </c>
      <c r="AA7" s="140">
        <f t="shared" si="1"/>
        <v>0.5</v>
      </c>
      <c r="AB7" s="141" t="b">
        <f t="shared" si="5"/>
        <v>1</v>
      </c>
      <c r="AC7" s="141" t="b">
        <f t="shared" si="3"/>
        <v>1</v>
      </c>
    </row>
    <row r="8" spans="1:29" ht="39.75" customHeight="1">
      <c r="A8" s="177">
        <v>6</v>
      </c>
      <c r="B8" s="177" t="s">
        <v>194</v>
      </c>
      <c r="C8" s="178" t="s">
        <v>174</v>
      </c>
      <c r="D8" s="179" t="s">
        <v>191</v>
      </c>
      <c r="E8" s="179" t="s">
        <v>56</v>
      </c>
      <c r="F8" s="177" t="s">
        <v>195</v>
      </c>
      <c r="G8" s="177" t="s">
        <v>176</v>
      </c>
      <c r="H8" s="180">
        <v>8.24</v>
      </c>
      <c r="I8" s="181" t="s">
        <v>196</v>
      </c>
      <c r="J8" s="182">
        <v>27685741.41</v>
      </c>
      <c r="K8" s="182">
        <v>10587631</v>
      </c>
      <c r="L8" s="183">
        <v>17098110.41</v>
      </c>
      <c r="M8" s="184">
        <v>0.38240000000000002</v>
      </c>
      <c r="N8" s="182">
        <v>0</v>
      </c>
      <c r="O8" s="182">
        <v>0</v>
      </c>
      <c r="P8" s="183">
        <v>0</v>
      </c>
      <c r="Q8" s="183">
        <v>0</v>
      </c>
      <c r="R8" s="183">
        <v>1551633</v>
      </c>
      <c r="S8" s="183">
        <v>552803</v>
      </c>
      <c r="T8" s="183">
        <v>1241301</v>
      </c>
      <c r="U8" s="183">
        <v>3620947</v>
      </c>
      <c r="V8" s="183">
        <v>3620947</v>
      </c>
      <c r="W8" s="183">
        <v>0</v>
      </c>
      <c r="X8" s="183">
        <v>0</v>
      </c>
      <c r="Y8" s="183">
        <v>0</v>
      </c>
      <c r="Z8" s="139" t="b">
        <f t="shared" si="0"/>
        <v>1</v>
      </c>
      <c r="AA8" s="140">
        <f t="shared" si="1"/>
        <v>0.38240000000000002</v>
      </c>
      <c r="AB8" s="141" t="b">
        <f t="shared" si="5"/>
        <v>1</v>
      </c>
      <c r="AC8" s="141" t="b">
        <f t="shared" si="3"/>
        <v>1</v>
      </c>
    </row>
    <row r="9" spans="1:29" ht="30" customHeight="1">
      <c r="A9" s="177">
        <v>7</v>
      </c>
      <c r="B9" s="177" t="s">
        <v>197</v>
      </c>
      <c r="C9" s="178" t="s">
        <v>174</v>
      </c>
      <c r="D9" s="179" t="s">
        <v>198</v>
      </c>
      <c r="E9" s="179" t="s">
        <v>58</v>
      </c>
      <c r="F9" s="177" t="s">
        <v>199</v>
      </c>
      <c r="G9" s="177" t="s">
        <v>181</v>
      </c>
      <c r="H9" s="180">
        <v>2.33</v>
      </c>
      <c r="I9" s="181" t="s">
        <v>869</v>
      </c>
      <c r="J9" s="182">
        <v>11284650.560000001</v>
      </c>
      <c r="K9" s="182">
        <v>5642325</v>
      </c>
      <c r="L9" s="183">
        <v>5642325.5599999996</v>
      </c>
      <c r="M9" s="184">
        <v>0.5</v>
      </c>
      <c r="N9" s="182">
        <v>0</v>
      </c>
      <c r="O9" s="182">
        <v>0</v>
      </c>
      <c r="P9" s="183">
        <v>0</v>
      </c>
      <c r="Q9" s="183">
        <v>0</v>
      </c>
      <c r="R9" s="183">
        <v>1692698</v>
      </c>
      <c r="S9" s="183">
        <v>3949627</v>
      </c>
      <c r="T9" s="183">
        <v>0</v>
      </c>
      <c r="U9" s="183">
        <v>0</v>
      </c>
      <c r="V9" s="183">
        <v>0</v>
      </c>
      <c r="W9" s="183">
        <v>0</v>
      </c>
      <c r="X9" s="183">
        <v>0</v>
      </c>
      <c r="Y9" s="183">
        <v>0</v>
      </c>
      <c r="Z9" s="139" t="b">
        <f t="shared" si="0"/>
        <v>1</v>
      </c>
      <c r="AA9" s="140">
        <f t="shared" si="1"/>
        <v>0.5</v>
      </c>
      <c r="AB9" s="141" t="b">
        <f t="shared" si="5"/>
        <v>1</v>
      </c>
      <c r="AC9" s="141" t="b">
        <f t="shared" si="3"/>
        <v>1</v>
      </c>
    </row>
    <row r="10" spans="1:29" ht="30" customHeight="1">
      <c r="A10" s="185">
        <v>8</v>
      </c>
      <c r="B10" s="185" t="s">
        <v>272</v>
      </c>
      <c r="C10" s="186" t="s">
        <v>299</v>
      </c>
      <c r="D10" s="187" t="s">
        <v>74</v>
      </c>
      <c r="E10" s="187" t="s">
        <v>75</v>
      </c>
      <c r="F10" s="185" t="s">
        <v>301</v>
      </c>
      <c r="G10" s="185" t="s">
        <v>181</v>
      </c>
      <c r="H10" s="188">
        <v>0.65</v>
      </c>
      <c r="I10" s="189" t="s">
        <v>870</v>
      </c>
      <c r="J10" s="190">
        <v>5857824.0800000001</v>
      </c>
      <c r="K10" s="190">
        <v>2928912</v>
      </c>
      <c r="L10" s="191">
        <v>2928912.08</v>
      </c>
      <c r="M10" s="192">
        <v>0.5</v>
      </c>
      <c r="N10" s="190">
        <v>0</v>
      </c>
      <c r="O10" s="190">
        <v>0</v>
      </c>
      <c r="P10" s="191">
        <v>0</v>
      </c>
      <c r="Q10" s="191">
        <v>0</v>
      </c>
      <c r="R10" s="191">
        <v>0</v>
      </c>
      <c r="S10" s="191">
        <v>2928912</v>
      </c>
      <c r="T10" s="191">
        <v>0</v>
      </c>
      <c r="U10" s="191">
        <v>0</v>
      </c>
      <c r="V10" s="191">
        <v>0</v>
      </c>
      <c r="W10" s="191">
        <v>0</v>
      </c>
      <c r="X10" s="191">
        <v>0</v>
      </c>
      <c r="Y10" s="191">
        <v>0</v>
      </c>
      <c r="Z10" s="139" t="b">
        <f t="shared" si="0"/>
        <v>1</v>
      </c>
      <c r="AA10" s="140">
        <f t="shared" si="1"/>
        <v>0.5</v>
      </c>
      <c r="AB10" s="141" t="b">
        <f t="shared" si="5"/>
        <v>1</v>
      </c>
      <c r="AC10" s="141" t="b">
        <f t="shared" si="3"/>
        <v>1</v>
      </c>
    </row>
    <row r="11" spans="1:29" ht="30" customHeight="1">
      <c r="A11" s="177">
        <v>9</v>
      </c>
      <c r="B11" s="177" t="s">
        <v>273</v>
      </c>
      <c r="C11" s="178" t="s">
        <v>183</v>
      </c>
      <c r="D11" s="179" t="s">
        <v>59</v>
      </c>
      <c r="E11" s="179" t="s">
        <v>60</v>
      </c>
      <c r="F11" s="177" t="s">
        <v>302</v>
      </c>
      <c r="G11" s="177" t="s">
        <v>176</v>
      </c>
      <c r="H11" s="180">
        <v>2.39</v>
      </c>
      <c r="I11" s="181" t="s">
        <v>823</v>
      </c>
      <c r="J11" s="182">
        <v>3940555.02</v>
      </c>
      <c r="K11" s="182">
        <v>1970277</v>
      </c>
      <c r="L11" s="183">
        <v>1970278.02</v>
      </c>
      <c r="M11" s="184">
        <v>0.5</v>
      </c>
      <c r="N11" s="182">
        <v>0</v>
      </c>
      <c r="O11" s="182">
        <v>0</v>
      </c>
      <c r="P11" s="183">
        <v>0</v>
      </c>
      <c r="Q11" s="183">
        <v>0</v>
      </c>
      <c r="R11" s="183">
        <v>0</v>
      </c>
      <c r="S11" s="183">
        <v>746633</v>
      </c>
      <c r="T11" s="183">
        <v>1223644</v>
      </c>
      <c r="U11" s="183">
        <v>0</v>
      </c>
      <c r="V11" s="183">
        <v>0</v>
      </c>
      <c r="W11" s="183">
        <v>0</v>
      </c>
      <c r="X11" s="183">
        <v>0</v>
      </c>
      <c r="Y11" s="183">
        <v>0</v>
      </c>
      <c r="Z11" s="139" t="b">
        <f t="shared" si="0"/>
        <v>1</v>
      </c>
      <c r="AA11" s="140">
        <f t="shared" si="1"/>
        <v>0.5</v>
      </c>
      <c r="AB11" s="141" t="b">
        <f t="shared" si="5"/>
        <v>1</v>
      </c>
      <c r="AC11" s="141" t="b">
        <f t="shared" si="3"/>
        <v>1</v>
      </c>
    </row>
    <row r="12" spans="1:29" ht="30" customHeight="1">
      <c r="A12" s="185">
        <v>10</v>
      </c>
      <c r="B12" s="185" t="s">
        <v>274</v>
      </c>
      <c r="C12" s="186" t="s">
        <v>299</v>
      </c>
      <c r="D12" s="187" t="s">
        <v>62</v>
      </c>
      <c r="E12" s="187" t="s">
        <v>63</v>
      </c>
      <c r="F12" s="185" t="s">
        <v>303</v>
      </c>
      <c r="G12" s="185" t="s">
        <v>176</v>
      </c>
      <c r="H12" s="188">
        <v>1.75</v>
      </c>
      <c r="I12" s="189" t="s">
        <v>636</v>
      </c>
      <c r="J12" s="190">
        <v>2584864.08</v>
      </c>
      <c r="K12" s="190">
        <v>1292432</v>
      </c>
      <c r="L12" s="191">
        <v>1292432.08</v>
      </c>
      <c r="M12" s="192">
        <v>0.5</v>
      </c>
      <c r="N12" s="190">
        <v>0</v>
      </c>
      <c r="O12" s="190">
        <v>0</v>
      </c>
      <c r="P12" s="191">
        <v>0</v>
      </c>
      <c r="Q12" s="191">
        <v>0</v>
      </c>
      <c r="R12" s="191">
        <v>0</v>
      </c>
      <c r="S12" s="191">
        <v>1292432</v>
      </c>
      <c r="T12" s="191">
        <v>0</v>
      </c>
      <c r="U12" s="191">
        <v>0</v>
      </c>
      <c r="V12" s="191">
        <v>0</v>
      </c>
      <c r="W12" s="191">
        <v>0</v>
      </c>
      <c r="X12" s="191">
        <v>0</v>
      </c>
      <c r="Y12" s="191">
        <v>0</v>
      </c>
      <c r="Z12" s="139" t="b">
        <f t="shared" si="0"/>
        <v>1</v>
      </c>
      <c r="AA12" s="140">
        <f t="shared" si="1"/>
        <v>0.5</v>
      </c>
      <c r="AB12" s="141" t="b">
        <f t="shared" si="5"/>
        <v>1</v>
      </c>
      <c r="AC12" s="141" t="b">
        <f t="shared" si="3"/>
        <v>1</v>
      </c>
    </row>
    <row r="13" spans="1:29" ht="45.75" customHeight="1">
      <c r="A13" s="177">
        <v>11</v>
      </c>
      <c r="B13" s="177" t="s">
        <v>275</v>
      </c>
      <c r="C13" s="178" t="s">
        <v>183</v>
      </c>
      <c r="D13" s="179" t="s">
        <v>49</v>
      </c>
      <c r="E13" s="179" t="s">
        <v>50</v>
      </c>
      <c r="F13" s="177" t="s">
        <v>304</v>
      </c>
      <c r="G13" s="177" t="s">
        <v>218</v>
      </c>
      <c r="H13" s="180">
        <v>2.85</v>
      </c>
      <c r="I13" s="181" t="s">
        <v>651</v>
      </c>
      <c r="J13" s="182">
        <v>3574614.38</v>
      </c>
      <c r="K13" s="182">
        <v>1787307</v>
      </c>
      <c r="L13" s="183">
        <v>1787307.38</v>
      </c>
      <c r="M13" s="184">
        <v>0.5</v>
      </c>
      <c r="N13" s="182">
        <v>0</v>
      </c>
      <c r="O13" s="182">
        <v>0</v>
      </c>
      <c r="P13" s="183">
        <v>0</v>
      </c>
      <c r="Q13" s="183">
        <v>0</v>
      </c>
      <c r="R13" s="183">
        <v>0</v>
      </c>
      <c r="S13" s="183">
        <v>1100000</v>
      </c>
      <c r="T13" s="183">
        <v>687307</v>
      </c>
      <c r="U13" s="183">
        <v>0</v>
      </c>
      <c r="V13" s="183">
        <v>0</v>
      </c>
      <c r="W13" s="183">
        <v>0</v>
      </c>
      <c r="X13" s="183">
        <v>0</v>
      </c>
      <c r="Y13" s="183">
        <v>0</v>
      </c>
      <c r="Z13" s="139" t="b">
        <f t="shared" si="0"/>
        <v>1</v>
      </c>
      <c r="AA13" s="140">
        <f t="shared" si="1"/>
        <v>0.5</v>
      </c>
      <c r="AB13" s="141" t="b">
        <f t="shared" si="5"/>
        <v>1</v>
      </c>
      <c r="AC13" s="141" t="b">
        <f t="shared" si="3"/>
        <v>1</v>
      </c>
    </row>
    <row r="14" spans="1:29" ht="30" customHeight="1">
      <c r="A14" s="185">
        <v>12</v>
      </c>
      <c r="B14" s="185" t="s">
        <v>276</v>
      </c>
      <c r="C14" s="186"/>
      <c r="D14" s="216" t="s">
        <v>72</v>
      </c>
      <c r="E14" s="216" t="s">
        <v>73</v>
      </c>
      <c r="F14" s="217" t="s">
        <v>305</v>
      </c>
      <c r="G14" s="185"/>
      <c r="H14" s="188"/>
      <c r="I14" s="189" t="s">
        <v>851</v>
      </c>
      <c r="J14" s="190"/>
      <c r="K14" s="190"/>
      <c r="L14" s="191"/>
      <c r="M14" s="192"/>
      <c r="N14" s="190"/>
      <c r="O14" s="190"/>
      <c r="P14" s="191"/>
      <c r="Q14" s="191"/>
      <c r="R14" s="191"/>
      <c r="S14" s="191"/>
      <c r="T14" s="191"/>
      <c r="U14" s="191"/>
      <c r="V14" s="191"/>
      <c r="W14" s="191"/>
      <c r="X14" s="191"/>
      <c r="Y14" s="191"/>
      <c r="Z14" s="139" t="b">
        <f t="shared" si="0"/>
        <v>1</v>
      </c>
      <c r="AA14" s="140" t="e">
        <f t="shared" si="1"/>
        <v>#DIV/0!</v>
      </c>
      <c r="AB14" s="141" t="e">
        <f t="shared" si="5"/>
        <v>#DIV/0!</v>
      </c>
      <c r="AC14" s="141" t="b">
        <f t="shared" si="3"/>
        <v>1</v>
      </c>
    </row>
    <row r="15" spans="1:29" ht="30" customHeight="1">
      <c r="A15" s="185">
        <v>13</v>
      </c>
      <c r="B15" s="185" t="s">
        <v>277</v>
      </c>
      <c r="C15" s="186" t="s">
        <v>299</v>
      </c>
      <c r="D15" s="187" t="s">
        <v>53</v>
      </c>
      <c r="E15" s="187" t="s">
        <v>54</v>
      </c>
      <c r="F15" s="185" t="s">
        <v>306</v>
      </c>
      <c r="G15" s="185" t="s">
        <v>176</v>
      </c>
      <c r="H15" s="188">
        <v>3.21</v>
      </c>
      <c r="I15" s="189" t="s">
        <v>328</v>
      </c>
      <c r="J15" s="190">
        <v>5380225</v>
      </c>
      <c r="K15" s="190">
        <v>2690112</v>
      </c>
      <c r="L15" s="191">
        <v>2690113</v>
      </c>
      <c r="M15" s="192">
        <v>0.5</v>
      </c>
      <c r="N15" s="190">
        <v>0</v>
      </c>
      <c r="O15" s="190">
        <v>0</v>
      </c>
      <c r="P15" s="191">
        <v>0</v>
      </c>
      <c r="Q15" s="191">
        <v>0</v>
      </c>
      <c r="R15" s="191">
        <v>0</v>
      </c>
      <c r="S15" s="191">
        <v>2690112</v>
      </c>
      <c r="T15" s="191">
        <v>0</v>
      </c>
      <c r="U15" s="191">
        <v>0</v>
      </c>
      <c r="V15" s="191">
        <v>0</v>
      </c>
      <c r="W15" s="191">
        <v>0</v>
      </c>
      <c r="X15" s="191">
        <v>0</v>
      </c>
      <c r="Y15" s="191">
        <v>0</v>
      </c>
      <c r="Z15" s="139" t="b">
        <f t="shared" si="0"/>
        <v>1</v>
      </c>
      <c r="AA15" s="140">
        <f t="shared" si="1"/>
        <v>0.5</v>
      </c>
      <c r="AB15" s="141" t="b">
        <f t="shared" si="5"/>
        <v>1</v>
      </c>
      <c r="AC15" s="141" t="b">
        <f t="shared" si="3"/>
        <v>1</v>
      </c>
    </row>
    <row r="16" spans="1:29" ht="30" customHeight="1">
      <c r="A16" s="177">
        <v>14</v>
      </c>
      <c r="B16" s="177" t="s">
        <v>278</v>
      </c>
      <c r="C16" s="178" t="s">
        <v>183</v>
      </c>
      <c r="D16" s="179" t="s">
        <v>59</v>
      </c>
      <c r="E16" s="179" t="s">
        <v>60</v>
      </c>
      <c r="F16" s="177" t="s">
        <v>307</v>
      </c>
      <c r="G16" s="177" t="s">
        <v>176</v>
      </c>
      <c r="H16" s="180">
        <v>1.08</v>
      </c>
      <c r="I16" s="181" t="s">
        <v>823</v>
      </c>
      <c r="J16" s="182">
        <v>1856910.86</v>
      </c>
      <c r="K16" s="182">
        <v>928455</v>
      </c>
      <c r="L16" s="183">
        <v>928455.86</v>
      </c>
      <c r="M16" s="184">
        <v>0.5</v>
      </c>
      <c r="N16" s="182">
        <v>0</v>
      </c>
      <c r="O16" s="182">
        <v>0</v>
      </c>
      <c r="P16" s="183">
        <v>0</v>
      </c>
      <c r="Q16" s="183">
        <v>0</v>
      </c>
      <c r="R16" s="183">
        <v>0</v>
      </c>
      <c r="S16" s="183">
        <v>442881</v>
      </c>
      <c r="T16" s="183">
        <v>485574</v>
      </c>
      <c r="U16" s="183">
        <v>0</v>
      </c>
      <c r="V16" s="183">
        <v>0</v>
      </c>
      <c r="W16" s="183">
        <v>0</v>
      </c>
      <c r="X16" s="183">
        <v>0</v>
      </c>
      <c r="Y16" s="183">
        <v>0</v>
      </c>
      <c r="Z16" s="139" t="b">
        <f t="shared" si="0"/>
        <v>1</v>
      </c>
      <c r="AA16" s="140">
        <f t="shared" si="1"/>
        <v>0.5</v>
      </c>
      <c r="AB16" s="141" t="b">
        <f t="shared" si="5"/>
        <v>1</v>
      </c>
      <c r="AC16" s="141" t="b">
        <f t="shared" si="3"/>
        <v>1</v>
      </c>
    </row>
    <row r="17" spans="1:29" ht="30" customHeight="1">
      <c r="A17" s="185">
        <v>15</v>
      </c>
      <c r="B17" s="185" t="s">
        <v>279</v>
      </c>
      <c r="C17" s="186" t="s">
        <v>299</v>
      </c>
      <c r="D17" s="187" t="s">
        <v>62</v>
      </c>
      <c r="E17" s="187" t="s">
        <v>63</v>
      </c>
      <c r="F17" s="185" t="s">
        <v>308</v>
      </c>
      <c r="G17" s="185" t="s">
        <v>176</v>
      </c>
      <c r="H17" s="188">
        <v>1</v>
      </c>
      <c r="I17" s="189" t="s">
        <v>636</v>
      </c>
      <c r="J17" s="190">
        <v>1848126.29</v>
      </c>
      <c r="K17" s="190">
        <v>924063</v>
      </c>
      <c r="L17" s="191">
        <v>924063.29</v>
      </c>
      <c r="M17" s="192">
        <v>0.5</v>
      </c>
      <c r="N17" s="190">
        <v>0</v>
      </c>
      <c r="O17" s="190">
        <v>0</v>
      </c>
      <c r="P17" s="191">
        <v>0</v>
      </c>
      <c r="Q17" s="191">
        <v>0</v>
      </c>
      <c r="R17" s="191">
        <v>0</v>
      </c>
      <c r="S17" s="191">
        <v>924063</v>
      </c>
      <c r="T17" s="191">
        <v>0</v>
      </c>
      <c r="U17" s="191">
        <v>0</v>
      </c>
      <c r="V17" s="191">
        <v>0</v>
      </c>
      <c r="W17" s="191">
        <v>0</v>
      </c>
      <c r="X17" s="191">
        <v>0</v>
      </c>
      <c r="Y17" s="191">
        <v>0</v>
      </c>
      <c r="Z17" s="139" t="b">
        <f t="shared" si="0"/>
        <v>1</v>
      </c>
      <c r="AA17" s="140">
        <f t="shared" si="1"/>
        <v>0.5</v>
      </c>
      <c r="AB17" s="141" t="b">
        <f t="shared" si="5"/>
        <v>1</v>
      </c>
      <c r="AC17" s="141" t="b">
        <f t="shared" si="3"/>
        <v>1</v>
      </c>
    </row>
    <row r="18" spans="1:29" ht="30" customHeight="1">
      <c r="A18" s="185">
        <v>16</v>
      </c>
      <c r="B18" s="185" t="s">
        <v>280</v>
      </c>
      <c r="C18" s="186" t="s">
        <v>299</v>
      </c>
      <c r="D18" s="187" t="s">
        <v>51</v>
      </c>
      <c r="E18" s="187" t="s">
        <v>52</v>
      </c>
      <c r="F18" s="185" t="s">
        <v>309</v>
      </c>
      <c r="G18" s="185" t="s">
        <v>181</v>
      </c>
      <c r="H18" s="188">
        <v>0.78</v>
      </c>
      <c r="I18" s="189" t="s">
        <v>326</v>
      </c>
      <c r="J18" s="190">
        <v>11286813.91</v>
      </c>
      <c r="K18" s="190">
        <v>4698468</v>
      </c>
      <c r="L18" s="191">
        <v>6588345.9100000001</v>
      </c>
      <c r="M18" s="192">
        <v>0.5</v>
      </c>
      <c r="N18" s="190">
        <v>0</v>
      </c>
      <c r="O18" s="190">
        <v>0</v>
      </c>
      <c r="P18" s="191">
        <v>0</v>
      </c>
      <c r="Q18" s="191">
        <v>0</v>
      </c>
      <c r="R18" s="191">
        <v>0</v>
      </c>
      <c r="S18" s="191">
        <v>4698468</v>
      </c>
      <c r="T18" s="191">
        <v>0</v>
      </c>
      <c r="U18" s="191">
        <v>0</v>
      </c>
      <c r="V18" s="191">
        <v>0</v>
      </c>
      <c r="W18" s="191">
        <v>0</v>
      </c>
      <c r="X18" s="191">
        <v>0</v>
      </c>
      <c r="Y18" s="191">
        <v>0</v>
      </c>
      <c r="Z18" s="139" t="b">
        <f t="shared" si="0"/>
        <v>1</v>
      </c>
      <c r="AA18" s="140">
        <f t="shared" si="1"/>
        <v>0.4163</v>
      </c>
      <c r="AB18" s="141" t="b">
        <f t="shared" si="5"/>
        <v>0</v>
      </c>
      <c r="AC18" s="141" t="b">
        <f t="shared" si="3"/>
        <v>1</v>
      </c>
    </row>
    <row r="19" spans="1:29" ht="30" customHeight="1">
      <c r="A19" s="185">
        <v>17</v>
      </c>
      <c r="B19" s="185" t="s">
        <v>281</v>
      </c>
      <c r="C19" s="186" t="s">
        <v>299</v>
      </c>
      <c r="D19" s="187" t="s">
        <v>74</v>
      </c>
      <c r="E19" s="187" t="s">
        <v>75</v>
      </c>
      <c r="F19" s="185" t="s">
        <v>310</v>
      </c>
      <c r="G19" s="185" t="s">
        <v>181</v>
      </c>
      <c r="H19" s="188">
        <v>0.28899999999999998</v>
      </c>
      <c r="I19" s="189" t="s">
        <v>624</v>
      </c>
      <c r="J19" s="190">
        <v>3299660.96</v>
      </c>
      <c r="K19" s="190">
        <v>1649830</v>
      </c>
      <c r="L19" s="191">
        <v>1649830.96</v>
      </c>
      <c r="M19" s="192">
        <v>0.5</v>
      </c>
      <c r="N19" s="190">
        <v>0</v>
      </c>
      <c r="O19" s="190">
        <v>0</v>
      </c>
      <c r="P19" s="191">
        <v>0</v>
      </c>
      <c r="Q19" s="191">
        <v>0</v>
      </c>
      <c r="R19" s="191">
        <v>0</v>
      </c>
      <c r="S19" s="191">
        <v>1649830</v>
      </c>
      <c r="T19" s="191">
        <v>0</v>
      </c>
      <c r="U19" s="191">
        <v>0</v>
      </c>
      <c r="V19" s="191">
        <v>0</v>
      </c>
      <c r="W19" s="191">
        <v>0</v>
      </c>
      <c r="X19" s="191">
        <v>0</v>
      </c>
      <c r="Y19" s="191">
        <v>0</v>
      </c>
      <c r="Z19" s="139" t="b">
        <f t="shared" si="0"/>
        <v>1</v>
      </c>
      <c r="AA19" s="140">
        <f t="shared" si="1"/>
        <v>0.5</v>
      </c>
      <c r="AB19" s="141" t="b">
        <f t="shared" si="5"/>
        <v>1</v>
      </c>
      <c r="AC19" s="141" t="b">
        <f t="shared" si="3"/>
        <v>1</v>
      </c>
    </row>
    <row r="20" spans="1:29" ht="30" customHeight="1">
      <c r="A20" s="185">
        <v>18</v>
      </c>
      <c r="B20" s="185" t="s">
        <v>282</v>
      </c>
      <c r="C20" s="186" t="s">
        <v>299</v>
      </c>
      <c r="D20" s="187" t="s">
        <v>51</v>
      </c>
      <c r="E20" s="187" t="s">
        <v>52</v>
      </c>
      <c r="F20" s="185" t="s">
        <v>311</v>
      </c>
      <c r="G20" s="185" t="s">
        <v>181</v>
      </c>
      <c r="H20" s="188">
        <v>1.62</v>
      </c>
      <c r="I20" s="189" t="s">
        <v>638</v>
      </c>
      <c r="J20" s="190">
        <v>4112146.41</v>
      </c>
      <c r="K20" s="190">
        <v>2056073</v>
      </c>
      <c r="L20" s="191">
        <v>2056073.41</v>
      </c>
      <c r="M20" s="192">
        <v>0.5</v>
      </c>
      <c r="N20" s="190">
        <v>0</v>
      </c>
      <c r="O20" s="190">
        <v>0</v>
      </c>
      <c r="P20" s="191">
        <v>0</v>
      </c>
      <c r="Q20" s="191">
        <v>0</v>
      </c>
      <c r="R20" s="191">
        <v>0</v>
      </c>
      <c r="S20" s="191">
        <v>2056073</v>
      </c>
      <c r="T20" s="191">
        <v>0</v>
      </c>
      <c r="U20" s="191">
        <v>0</v>
      </c>
      <c r="V20" s="191">
        <v>0</v>
      </c>
      <c r="W20" s="191">
        <v>0</v>
      </c>
      <c r="X20" s="191">
        <v>0</v>
      </c>
      <c r="Y20" s="191">
        <v>0</v>
      </c>
      <c r="Z20" s="139" t="b">
        <f t="shared" si="0"/>
        <v>1</v>
      </c>
      <c r="AA20" s="140">
        <f t="shared" si="1"/>
        <v>0.5</v>
      </c>
      <c r="AB20" s="141" t="b">
        <f t="shared" si="5"/>
        <v>1</v>
      </c>
      <c r="AC20" s="141" t="b">
        <f t="shared" si="3"/>
        <v>1</v>
      </c>
    </row>
    <row r="21" spans="1:29" ht="30" customHeight="1">
      <c r="A21" s="185">
        <v>19</v>
      </c>
      <c r="B21" s="185" t="s">
        <v>283</v>
      </c>
      <c r="C21" s="186" t="s">
        <v>299</v>
      </c>
      <c r="D21" s="187" t="s">
        <v>62</v>
      </c>
      <c r="E21" s="187" t="s">
        <v>63</v>
      </c>
      <c r="F21" s="185" t="s">
        <v>312</v>
      </c>
      <c r="G21" s="185" t="s">
        <v>176</v>
      </c>
      <c r="H21" s="188">
        <v>1</v>
      </c>
      <c r="I21" s="189" t="s">
        <v>824</v>
      </c>
      <c r="J21" s="190">
        <v>815444.21</v>
      </c>
      <c r="K21" s="190">
        <v>407722</v>
      </c>
      <c r="L21" s="191">
        <v>407722.21</v>
      </c>
      <c r="M21" s="192">
        <v>0.5</v>
      </c>
      <c r="N21" s="190">
        <v>0</v>
      </c>
      <c r="O21" s="190">
        <v>0</v>
      </c>
      <c r="P21" s="191">
        <v>0</v>
      </c>
      <c r="Q21" s="191">
        <v>0</v>
      </c>
      <c r="R21" s="191">
        <v>0</v>
      </c>
      <c r="S21" s="191">
        <v>407722</v>
      </c>
      <c r="T21" s="191">
        <v>0</v>
      </c>
      <c r="U21" s="191">
        <v>0</v>
      </c>
      <c r="V21" s="191">
        <v>0</v>
      </c>
      <c r="W21" s="191">
        <v>0</v>
      </c>
      <c r="X21" s="191">
        <v>0</v>
      </c>
      <c r="Y21" s="191">
        <v>0</v>
      </c>
      <c r="Z21" s="139" t="b">
        <f t="shared" si="0"/>
        <v>1</v>
      </c>
      <c r="AA21" s="140">
        <f t="shared" si="1"/>
        <v>0.5</v>
      </c>
      <c r="AB21" s="141" t="b">
        <f t="shared" si="5"/>
        <v>1</v>
      </c>
      <c r="AC21" s="141" t="b">
        <f t="shared" si="3"/>
        <v>1</v>
      </c>
    </row>
    <row r="22" spans="1:29" ht="42" customHeight="1">
      <c r="A22" s="185">
        <v>20</v>
      </c>
      <c r="B22" s="185" t="s">
        <v>284</v>
      </c>
      <c r="C22" s="186" t="s">
        <v>299</v>
      </c>
      <c r="D22" s="187" t="s">
        <v>76</v>
      </c>
      <c r="E22" s="187" t="s">
        <v>77</v>
      </c>
      <c r="F22" s="185" t="s">
        <v>313</v>
      </c>
      <c r="G22" s="185" t="s">
        <v>176</v>
      </c>
      <c r="H22" s="188">
        <v>1.61</v>
      </c>
      <c r="I22" s="189" t="s">
        <v>327</v>
      </c>
      <c r="J22" s="190">
        <v>3676290.69</v>
      </c>
      <c r="K22" s="190">
        <v>1838145</v>
      </c>
      <c r="L22" s="191">
        <v>1838145.69</v>
      </c>
      <c r="M22" s="192">
        <v>0.5</v>
      </c>
      <c r="N22" s="190">
        <v>0</v>
      </c>
      <c r="O22" s="190">
        <v>0</v>
      </c>
      <c r="P22" s="191">
        <v>0</v>
      </c>
      <c r="Q22" s="191">
        <v>0</v>
      </c>
      <c r="R22" s="191">
        <v>0</v>
      </c>
      <c r="S22" s="191">
        <v>1838145</v>
      </c>
      <c r="T22" s="191">
        <v>0</v>
      </c>
      <c r="U22" s="191">
        <v>0</v>
      </c>
      <c r="V22" s="191">
        <v>0</v>
      </c>
      <c r="W22" s="191">
        <v>0</v>
      </c>
      <c r="X22" s="191">
        <v>0</v>
      </c>
      <c r="Y22" s="191">
        <v>0</v>
      </c>
      <c r="Z22" s="139" t="b">
        <f t="shared" si="0"/>
        <v>1</v>
      </c>
      <c r="AA22" s="140">
        <f t="shared" si="1"/>
        <v>0.5</v>
      </c>
      <c r="AB22" s="141" t="b">
        <f t="shared" si="5"/>
        <v>1</v>
      </c>
      <c r="AC22" s="141" t="b">
        <f t="shared" si="3"/>
        <v>1</v>
      </c>
    </row>
    <row r="23" spans="1:29" ht="30" customHeight="1">
      <c r="A23" s="185">
        <v>21</v>
      </c>
      <c r="B23" s="185" t="s">
        <v>285</v>
      </c>
      <c r="C23" s="186" t="s">
        <v>299</v>
      </c>
      <c r="D23" s="187" t="s">
        <v>64</v>
      </c>
      <c r="E23" s="187" t="s">
        <v>65</v>
      </c>
      <c r="F23" s="185" t="s">
        <v>314</v>
      </c>
      <c r="G23" s="185" t="s">
        <v>176</v>
      </c>
      <c r="H23" s="188">
        <v>0.31</v>
      </c>
      <c r="I23" s="189" t="s">
        <v>793</v>
      </c>
      <c r="J23" s="190">
        <v>1225362.78</v>
      </c>
      <c r="K23" s="190">
        <v>369348</v>
      </c>
      <c r="L23" s="191">
        <v>856014.78</v>
      </c>
      <c r="M23" s="192">
        <v>0.5</v>
      </c>
      <c r="N23" s="190">
        <v>0</v>
      </c>
      <c r="O23" s="190">
        <v>0</v>
      </c>
      <c r="P23" s="191">
        <v>0</v>
      </c>
      <c r="Q23" s="191">
        <v>0</v>
      </c>
      <c r="R23" s="191">
        <v>0</v>
      </c>
      <c r="S23" s="191">
        <v>369348</v>
      </c>
      <c r="T23" s="191">
        <v>0</v>
      </c>
      <c r="U23" s="191">
        <v>0</v>
      </c>
      <c r="V23" s="191">
        <v>0</v>
      </c>
      <c r="W23" s="191">
        <v>0</v>
      </c>
      <c r="X23" s="191">
        <v>0</v>
      </c>
      <c r="Y23" s="191">
        <v>0</v>
      </c>
      <c r="Z23" s="139" t="b">
        <f t="shared" si="0"/>
        <v>1</v>
      </c>
      <c r="AA23" s="140">
        <f t="shared" si="1"/>
        <v>0.3014</v>
      </c>
      <c r="AB23" s="141" t="b">
        <f t="shared" si="5"/>
        <v>0</v>
      </c>
      <c r="AC23" s="141" t="b">
        <f t="shared" si="3"/>
        <v>1</v>
      </c>
    </row>
    <row r="24" spans="1:29" ht="30" customHeight="1">
      <c r="A24" s="177">
        <v>22</v>
      </c>
      <c r="B24" s="177" t="s">
        <v>286</v>
      </c>
      <c r="C24" s="178" t="s">
        <v>183</v>
      </c>
      <c r="D24" s="179" t="s">
        <v>55</v>
      </c>
      <c r="E24" s="179" t="s">
        <v>56</v>
      </c>
      <c r="F24" s="177" t="s">
        <v>341</v>
      </c>
      <c r="G24" s="177" t="s">
        <v>176</v>
      </c>
      <c r="H24" s="180">
        <v>3.09</v>
      </c>
      <c r="I24" s="181" t="s">
        <v>825</v>
      </c>
      <c r="J24" s="182">
        <v>9612616.8800000008</v>
      </c>
      <c r="K24" s="182">
        <v>4806308</v>
      </c>
      <c r="L24" s="183">
        <v>4806308.8800000008</v>
      </c>
      <c r="M24" s="184">
        <v>0.5</v>
      </c>
      <c r="N24" s="182">
        <v>0</v>
      </c>
      <c r="O24" s="182">
        <v>0</v>
      </c>
      <c r="P24" s="183">
        <v>0</v>
      </c>
      <c r="Q24" s="183">
        <v>0</v>
      </c>
      <c r="R24" s="183">
        <v>0</v>
      </c>
      <c r="S24" s="183">
        <v>2107247</v>
      </c>
      <c r="T24" s="183">
        <v>607247</v>
      </c>
      <c r="U24" s="183">
        <v>2091814</v>
      </c>
      <c r="V24" s="183">
        <v>0</v>
      </c>
      <c r="W24" s="183">
        <v>0</v>
      </c>
      <c r="X24" s="183">
        <v>0</v>
      </c>
      <c r="Y24" s="183">
        <v>0</v>
      </c>
      <c r="Z24" s="139" t="b">
        <f t="shared" si="0"/>
        <v>1</v>
      </c>
      <c r="AA24" s="140">
        <f t="shared" si="1"/>
        <v>0.5</v>
      </c>
      <c r="AB24" s="141" t="b">
        <f t="shared" si="5"/>
        <v>1</v>
      </c>
      <c r="AC24" s="141" t="b">
        <f t="shared" si="3"/>
        <v>1</v>
      </c>
    </row>
    <row r="25" spans="1:29" ht="30" customHeight="1">
      <c r="A25" s="177">
        <v>23</v>
      </c>
      <c r="B25" s="177" t="s">
        <v>287</v>
      </c>
      <c r="C25" s="178" t="s">
        <v>183</v>
      </c>
      <c r="D25" s="179" t="s">
        <v>57</v>
      </c>
      <c r="E25" s="179" t="s">
        <v>58</v>
      </c>
      <c r="F25" s="177" t="s">
        <v>315</v>
      </c>
      <c r="G25" s="177" t="s">
        <v>181</v>
      </c>
      <c r="H25" s="180">
        <v>1.93</v>
      </c>
      <c r="I25" s="181" t="s">
        <v>331</v>
      </c>
      <c r="J25" s="182">
        <v>10360604</v>
      </c>
      <c r="K25" s="182">
        <v>5180302</v>
      </c>
      <c r="L25" s="183">
        <v>5180302</v>
      </c>
      <c r="M25" s="184">
        <v>0.5</v>
      </c>
      <c r="N25" s="182">
        <v>0</v>
      </c>
      <c r="O25" s="182">
        <v>0</v>
      </c>
      <c r="P25" s="183">
        <v>0</v>
      </c>
      <c r="Q25" s="183">
        <v>0</v>
      </c>
      <c r="R25" s="183">
        <v>0</v>
      </c>
      <c r="S25" s="183">
        <v>2194207</v>
      </c>
      <c r="T25" s="183">
        <v>2986095</v>
      </c>
      <c r="U25" s="183">
        <v>0</v>
      </c>
      <c r="V25" s="183">
        <v>0</v>
      </c>
      <c r="W25" s="183">
        <v>0</v>
      </c>
      <c r="X25" s="183">
        <v>0</v>
      </c>
      <c r="Y25" s="183">
        <v>0</v>
      </c>
      <c r="Z25" s="139" t="b">
        <f t="shared" si="0"/>
        <v>1</v>
      </c>
      <c r="AA25" s="140">
        <f t="shared" si="1"/>
        <v>0.5</v>
      </c>
      <c r="AB25" s="141" t="b">
        <f t="shared" si="5"/>
        <v>1</v>
      </c>
      <c r="AC25" s="141" t="b">
        <f t="shared" si="3"/>
        <v>1</v>
      </c>
    </row>
    <row r="26" spans="1:29" ht="42" customHeight="1">
      <c r="A26" s="185">
        <v>24</v>
      </c>
      <c r="B26" s="185" t="s">
        <v>288</v>
      </c>
      <c r="C26" s="186" t="s">
        <v>299</v>
      </c>
      <c r="D26" s="187" t="s">
        <v>300</v>
      </c>
      <c r="E26" s="187" t="s">
        <v>61</v>
      </c>
      <c r="F26" s="185" t="s">
        <v>316</v>
      </c>
      <c r="G26" s="185" t="s">
        <v>176</v>
      </c>
      <c r="H26" s="188">
        <v>2.04</v>
      </c>
      <c r="I26" s="189" t="s">
        <v>332</v>
      </c>
      <c r="J26" s="190">
        <v>6231893.5800000001</v>
      </c>
      <c r="K26" s="190">
        <v>2805000</v>
      </c>
      <c r="L26" s="191">
        <v>3426893.58</v>
      </c>
      <c r="M26" s="192">
        <v>0.5</v>
      </c>
      <c r="N26" s="190">
        <v>0</v>
      </c>
      <c r="O26" s="190">
        <v>0</v>
      </c>
      <c r="P26" s="191">
        <v>0</v>
      </c>
      <c r="Q26" s="191">
        <v>0</v>
      </c>
      <c r="R26" s="191">
        <v>0</v>
      </c>
      <c r="S26" s="191">
        <v>2805000</v>
      </c>
      <c r="T26" s="191">
        <v>0</v>
      </c>
      <c r="U26" s="191">
        <v>0</v>
      </c>
      <c r="V26" s="191">
        <v>0</v>
      </c>
      <c r="W26" s="191">
        <v>0</v>
      </c>
      <c r="X26" s="191">
        <v>0</v>
      </c>
      <c r="Y26" s="191">
        <v>0</v>
      </c>
      <c r="Z26" s="139" t="b">
        <f t="shared" si="0"/>
        <v>1</v>
      </c>
      <c r="AA26" s="140">
        <f t="shared" si="1"/>
        <v>0.4501</v>
      </c>
      <c r="AB26" s="141" t="b">
        <f t="shared" si="5"/>
        <v>0</v>
      </c>
      <c r="AC26" s="141" t="b">
        <f t="shared" si="3"/>
        <v>1</v>
      </c>
    </row>
    <row r="27" spans="1:29" ht="44.25" customHeight="1">
      <c r="A27" s="177">
        <v>25</v>
      </c>
      <c r="B27" s="177" t="s">
        <v>289</v>
      </c>
      <c r="C27" s="178" t="s">
        <v>183</v>
      </c>
      <c r="D27" s="179" t="s">
        <v>70</v>
      </c>
      <c r="E27" s="179" t="s">
        <v>71</v>
      </c>
      <c r="F27" s="177" t="s">
        <v>317</v>
      </c>
      <c r="G27" s="177" t="s">
        <v>176</v>
      </c>
      <c r="H27" s="180">
        <v>0.2</v>
      </c>
      <c r="I27" s="181" t="s">
        <v>333</v>
      </c>
      <c r="J27" s="182">
        <v>4000000</v>
      </c>
      <c r="K27" s="182">
        <v>2000000</v>
      </c>
      <c r="L27" s="183">
        <v>2000000</v>
      </c>
      <c r="M27" s="184">
        <v>0.5</v>
      </c>
      <c r="N27" s="182">
        <v>0</v>
      </c>
      <c r="O27" s="182">
        <v>0</v>
      </c>
      <c r="P27" s="183">
        <v>0</v>
      </c>
      <c r="Q27" s="183">
        <v>0</v>
      </c>
      <c r="R27" s="183">
        <v>0</v>
      </c>
      <c r="S27" s="183">
        <v>800000</v>
      </c>
      <c r="T27" s="183">
        <v>1200000</v>
      </c>
      <c r="U27" s="183">
        <v>0</v>
      </c>
      <c r="V27" s="183">
        <v>0</v>
      </c>
      <c r="W27" s="183">
        <v>0</v>
      </c>
      <c r="X27" s="183">
        <v>0</v>
      </c>
      <c r="Y27" s="183">
        <v>0</v>
      </c>
      <c r="Z27" s="139" t="b">
        <f t="shared" si="0"/>
        <v>1</v>
      </c>
      <c r="AA27" s="140">
        <f t="shared" si="1"/>
        <v>0.5</v>
      </c>
      <c r="AB27" s="141" t="b">
        <f t="shared" si="5"/>
        <v>1</v>
      </c>
      <c r="AC27" s="141" t="b">
        <f t="shared" si="3"/>
        <v>1</v>
      </c>
    </row>
    <row r="28" spans="1:29" ht="30" customHeight="1">
      <c r="A28" s="185">
        <v>26</v>
      </c>
      <c r="B28" s="185" t="s">
        <v>290</v>
      </c>
      <c r="C28" s="186" t="s">
        <v>299</v>
      </c>
      <c r="D28" s="187" t="s">
        <v>51</v>
      </c>
      <c r="E28" s="187" t="s">
        <v>52</v>
      </c>
      <c r="F28" s="185" t="s">
        <v>318</v>
      </c>
      <c r="G28" s="185" t="s">
        <v>181</v>
      </c>
      <c r="H28" s="188">
        <v>3.12</v>
      </c>
      <c r="I28" s="189" t="s">
        <v>326</v>
      </c>
      <c r="J28" s="190">
        <v>16300691</v>
      </c>
      <c r="K28" s="190">
        <v>8150345</v>
      </c>
      <c r="L28" s="191">
        <v>8150346</v>
      </c>
      <c r="M28" s="192">
        <v>0.5</v>
      </c>
      <c r="N28" s="190">
        <v>0</v>
      </c>
      <c r="O28" s="190">
        <v>0</v>
      </c>
      <c r="P28" s="191">
        <v>0</v>
      </c>
      <c r="Q28" s="191">
        <v>0</v>
      </c>
      <c r="R28" s="191">
        <v>0</v>
      </c>
      <c r="S28" s="191">
        <v>8150345</v>
      </c>
      <c r="T28" s="191">
        <v>0</v>
      </c>
      <c r="U28" s="191">
        <v>0</v>
      </c>
      <c r="V28" s="191">
        <v>0</v>
      </c>
      <c r="W28" s="191">
        <v>0</v>
      </c>
      <c r="X28" s="191">
        <v>0</v>
      </c>
      <c r="Y28" s="191">
        <v>0</v>
      </c>
      <c r="Z28" s="139" t="b">
        <f t="shared" si="0"/>
        <v>1</v>
      </c>
      <c r="AA28" s="140">
        <f t="shared" si="1"/>
        <v>0.5</v>
      </c>
      <c r="AB28" s="141" t="b">
        <f t="shared" si="5"/>
        <v>1</v>
      </c>
      <c r="AC28" s="141" t="b">
        <f t="shared" si="3"/>
        <v>1</v>
      </c>
    </row>
    <row r="29" spans="1:29" ht="30" customHeight="1">
      <c r="A29" s="177">
        <v>27</v>
      </c>
      <c r="B29" s="177" t="s">
        <v>291</v>
      </c>
      <c r="C29" s="178" t="s">
        <v>183</v>
      </c>
      <c r="D29" s="179" t="s">
        <v>57</v>
      </c>
      <c r="E29" s="179" t="s">
        <v>58</v>
      </c>
      <c r="F29" s="177" t="s">
        <v>319</v>
      </c>
      <c r="G29" s="177" t="s">
        <v>181</v>
      </c>
      <c r="H29" s="180">
        <v>1.98</v>
      </c>
      <c r="I29" s="181" t="s">
        <v>334</v>
      </c>
      <c r="J29" s="182">
        <v>9477702.1899999995</v>
      </c>
      <c r="K29" s="182">
        <v>4738851</v>
      </c>
      <c r="L29" s="183">
        <v>4738851.1900000004</v>
      </c>
      <c r="M29" s="184">
        <v>0.5</v>
      </c>
      <c r="N29" s="182">
        <v>0</v>
      </c>
      <c r="O29" s="182">
        <v>0</v>
      </c>
      <c r="P29" s="183">
        <v>0</v>
      </c>
      <c r="Q29" s="183">
        <v>0</v>
      </c>
      <c r="R29" s="183">
        <v>0</v>
      </c>
      <c r="S29" s="183">
        <v>1388770</v>
      </c>
      <c r="T29" s="183">
        <v>1584155</v>
      </c>
      <c r="U29" s="183">
        <v>1765926</v>
      </c>
      <c r="V29" s="183">
        <v>0</v>
      </c>
      <c r="W29" s="183">
        <v>0</v>
      </c>
      <c r="X29" s="183">
        <v>0</v>
      </c>
      <c r="Y29" s="183">
        <v>0</v>
      </c>
      <c r="Z29" s="139" t="b">
        <f t="shared" si="0"/>
        <v>1</v>
      </c>
      <c r="AA29" s="140">
        <f t="shared" si="1"/>
        <v>0.5</v>
      </c>
      <c r="AB29" s="141" t="b">
        <f t="shared" si="5"/>
        <v>1</v>
      </c>
      <c r="AC29" s="141" t="b">
        <f t="shared" si="3"/>
        <v>1</v>
      </c>
    </row>
    <row r="30" spans="1:29" ht="30" customHeight="1">
      <c r="A30" s="177">
        <v>28</v>
      </c>
      <c r="B30" s="177" t="s">
        <v>292</v>
      </c>
      <c r="C30" s="178" t="s">
        <v>183</v>
      </c>
      <c r="D30" s="179" t="s">
        <v>55</v>
      </c>
      <c r="E30" s="179" t="s">
        <v>56</v>
      </c>
      <c r="F30" s="177" t="s">
        <v>320</v>
      </c>
      <c r="G30" s="177" t="s">
        <v>176</v>
      </c>
      <c r="H30" s="180">
        <v>9.18</v>
      </c>
      <c r="I30" s="181" t="s">
        <v>826</v>
      </c>
      <c r="J30" s="182">
        <v>19879887.030000001</v>
      </c>
      <c r="K30" s="182">
        <v>9939943</v>
      </c>
      <c r="L30" s="183">
        <v>9939944.0300000012</v>
      </c>
      <c r="M30" s="184">
        <v>0.5</v>
      </c>
      <c r="N30" s="182">
        <v>0</v>
      </c>
      <c r="O30" s="182">
        <v>0</v>
      </c>
      <c r="P30" s="183">
        <v>0</v>
      </c>
      <c r="Q30" s="183">
        <v>0</v>
      </c>
      <c r="R30" s="183">
        <v>0</v>
      </c>
      <c r="S30" s="183">
        <v>4903647</v>
      </c>
      <c r="T30" s="183">
        <v>897287</v>
      </c>
      <c r="U30" s="183">
        <v>4139009</v>
      </c>
      <c r="V30" s="183">
        <v>0</v>
      </c>
      <c r="W30" s="183">
        <v>0</v>
      </c>
      <c r="X30" s="183">
        <v>0</v>
      </c>
      <c r="Y30" s="183">
        <v>0</v>
      </c>
      <c r="Z30" s="139" t="b">
        <f t="shared" si="0"/>
        <v>1</v>
      </c>
      <c r="AA30" s="140">
        <f t="shared" si="1"/>
        <v>0.5</v>
      </c>
      <c r="AB30" s="141" t="b">
        <f t="shared" si="5"/>
        <v>1</v>
      </c>
      <c r="AC30" s="141" t="b">
        <f t="shared" si="3"/>
        <v>1</v>
      </c>
    </row>
    <row r="31" spans="1:29" ht="30" customHeight="1">
      <c r="A31" s="177">
        <v>29</v>
      </c>
      <c r="B31" s="177" t="s">
        <v>293</v>
      </c>
      <c r="C31" s="178" t="s">
        <v>183</v>
      </c>
      <c r="D31" s="179" t="s">
        <v>68</v>
      </c>
      <c r="E31" s="179" t="s">
        <v>69</v>
      </c>
      <c r="F31" s="177" t="s">
        <v>321</v>
      </c>
      <c r="G31" s="177" t="s">
        <v>181</v>
      </c>
      <c r="H31" s="180">
        <v>0.996</v>
      </c>
      <c r="I31" s="181" t="s">
        <v>827</v>
      </c>
      <c r="J31" s="182">
        <v>6849985.1900000004</v>
      </c>
      <c r="K31" s="182">
        <v>3424992</v>
      </c>
      <c r="L31" s="183">
        <v>3424993.19</v>
      </c>
      <c r="M31" s="184">
        <v>0.5</v>
      </c>
      <c r="N31" s="182">
        <v>0</v>
      </c>
      <c r="O31" s="182">
        <v>0</v>
      </c>
      <c r="P31" s="183">
        <v>0</v>
      </c>
      <c r="Q31" s="183">
        <v>0</v>
      </c>
      <c r="R31" s="183">
        <v>0</v>
      </c>
      <c r="S31" s="183">
        <v>2460325</v>
      </c>
      <c r="T31" s="183">
        <v>964667</v>
      </c>
      <c r="U31" s="183">
        <v>0</v>
      </c>
      <c r="V31" s="183">
        <v>0</v>
      </c>
      <c r="W31" s="183">
        <v>0</v>
      </c>
      <c r="X31" s="183">
        <v>0</v>
      </c>
      <c r="Y31" s="183">
        <v>0</v>
      </c>
      <c r="Z31" s="139" t="b">
        <f t="shared" si="0"/>
        <v>1</v>
      </c>
      <c r="AA31" s="140">
        <f t="shared" si="1"/>
        <v>0.5</v>
      </c>
      <c r="AB31" s="141" t="b">
        <f t="shared" si="5"/>
        <v>1</v>
      </c>
      <c r="AC31" s="141" t="b">
        <f t="shared" si="3"/>
        <v>1</v>
      </c>
    </row>
    <row r="32" spans="1:29" ht="42" customHeight="1">
      <c r="A32" s="177">
        <v>30</v>
      </c>
      <c r="B32" s="177" t="s">
        <v>294</v>
      </c>
      <c r="C32" s="178" t="s">
        <v>183</v>
      </c>
      <c r="D32" s="179" t="s">
        <v>70</v>
      </c>
      <c r="E32" s="179" t="s">
        <v>71</v>
      </c>
      <c r="F32" s="177" t="s">
        <v>322</v>
      </c>
      <c r="G32" s="177" t="s">
        <v>176</v>
      </c>
      <c r="H32" s="180">
        <v>1.3</v>
      </c>
      <c r="I32" s="181" t="s">
        <v>333</v>
      </c>
      <c r="J32" s="182">
        <v>5200000</v>
      </c>
      <c r="K32" s="182">
        <v>4160000</v>
      </c>
      <c r="L32" s="183">
        <v>1040000</v>
      </c>
      <c r="M32" s="184">
        <v>0.8</v>
      </c>
      <c r="N32" s="182">
        <v>0</v>
      </c>
      <c r="O32" s="182">
        <v>0</v>
      </c>
      <c r="P32" s="183">
        <v>0</v>
      </c>
      <c r="Q32" s="183">
        <v>0</v>
      </c>
      <c r="R32" s="183">
        <v>0</v>
      </c>
      <c r="S32" s="183">
        <v>2600000</v>
      </c>
      <c r="T32" s="183">
        <v>1560000</v>
      </c>
      <c r="U32" s="183">
        <v>0</v>
      </c>
      <c r="V32" s="183">
        <v>0</v>
      </c>
      <c r="W32" s="183">
        <v>0</v>
      </c>
      <c r="X32" s="183">
        <v>0</v>
      </c>
      <c r="Y32" s="183">
        <v>0</v>
      </c>
      <c r="Z32" s="139" t="b">
        <f t="shared" si="0"/>
        <v>1</v>
      </c>
      <c r="AA32" s="140">
        <f t="shared" si="1"/>
        <v>0.8</v>
      </c>
      <c r="AB32" s="141" t="b">
        <f t="shared" si="5"/>
        <v>1</v>
      </c>
      <c r="AC32" s="141" t="b">
        <f t="shared" si="3"/>
        <v>1</v>
      </c>
    </row>
    <row r="33" spans="1:29" ht="43.5" customHeight="1">
      <c r="A33" s="185">
        <v>31</v>
      </c>
      <c r="B33" s="185" t="s">
        <v>295</v>
      </c>
      <c r="C33" s="186" t="s">
        <v>299</v>
      </c>
      <c r="D33" s="187" t="s">
        <v>300</v>
      </c>
      <c r="E33" s="187" t="s">
        <v>61</v>
      </c>
      <c r="F33" s="185" t="s">
        <v>340</v>
      </c>
      <c r="G33" s="185" t="s">
        <v>176</v>
      </c>
      <c r="H33" s="188">
        <v>2</v>
      </c>
      <c r="I33" s="189" t="s">
        <v>828</v>
      </c>
      <c r="J33" s="190">
        <v>5483626.75</v>
      </c>
      <c r="K33" s="190">
        <v>2480000</v>
      </c>
      <c r="L33" s="191">
        <v>3003626.75</v>
      </c>
      <c r="M33" s="192">
        <v>0.5</v>
      </c>
      <c r="N33" s="190">
        <v>0</v>
      </c>
      <c r="O33" s="190">
        <v>0</v>
      </c>
      <c r="P33" s="191">
        <v>0</v>
      </c>
      <c r="Q33" s="191">
        <v>0</v>
      </c>
      <c r="R33" s="191">
        <v>0</v>
      </c>
      <c r="S33" s="191">
        <v>2480000</v>
      </c>
      <c r="T33" s="191">
        <v>0</v>
      </c>
      <c r="U33" s="191">
        <v>0</v>
      </c>
      <c r="V33" s="191">
        <v>0</v>
      </c>
      <c r="W33" s="191">
        <v>0</v>
      </c>
      <c r="X33" s="191">
        <v>0</v>
      </c>
      <c r="Y33" s="191">
        <v>0</v>
      </c>
      <c r="Z33" s="139" t="b">
        <f t="shared" si="0"/>
        <v>1</v>
      </c>
      <c r="AA33" s="140">
        <f t="shared" si="1"/>
        <v>0.45229999999999998</v>
      </c>
      <c r="AB33" s="141" t="b">
        <f t="shared" si="5"/>
        <v>0</v>
      </c>
      <c r="AC33" s="141" t="b">
        <f t="shared" si="3"/>
        <v>1</v>
      </c>
    </row>
    <row r="34" spans="1:29" ht="30" customHeight="1">
      <c r="A34" s="177">
        <v>32</v>
      </c>
      <c r="B34" s="177" t="s">
        <v>296</v>
      </c>
      <c r="C34" s="178" t="s">
        <v>183</v>
      </c>
      <c r="D34" s="179" t="s">
        <v>55</v>
      </c>
      <c r="E34" s="179" t="s">
        <v>56</v>
      </c>
      <c r="F34" s="177" t="s">
        <v>323</v>
      </c>
      <c r="G34" s="177" t="s">
        <v>176</v>
      </c>
      <c r="H34" s="180">
        <v>3.43</v>
      </c>
      <c r="I34" s="181" t="s">
        <v>829</v>
      </c>
      <c r="J34" s="182">
        <v>6996978</v>
      </c>
      <c r="K34" s="182">
        <v>3498489</v>
      </c>
      <c r="L34" s="183">
        <v>3498489</v>
      </c>
      <c r="M34" s="184">
        <v>0.5</v>
      </c>
      <c r="N34" s="182">
        <v>0</v>
      </c>
      <c r="O34" s="182">
        <v>0</v>
      </c>
      <c r="P34" s="183">
        <v>0</v>
      </c>
      <c r="Q34" s="183">
        <v>0</v>
      </c>
      <c r="R34" s="183">
        <v>0</v>
      </c>
      <c r="S34" s="183">
        <v>1950853</v>
      </c>
      <c r="T34" s="183">
        <v>450853</v>
      </c>
      <c r="U34" s="183">
        <v>1096783</v>
      </c>
      <c r="V34" s="183">
        <v>0</v>
      </c>
      <c r="W34" s="183">
        <v>0</v>
      </c>
      <c r="X34" s="183">
        <v>0</v>
      </c>
      <c r="Y34" s="183">
        <v>0</v>
      </c>
      <c r="Z34" s="139" t="b">
        <f t="shared" si="0"/>
        <v>1</v>
      </c>
      <c r="AA34" s="140">
        <f t="shared" si="1"/>
        <v>0.5</v>
      </c>
      <c r="AB34" s="141" t="b">
        <f t="shared" si="5"/>
        <v>1</v>
      </c>
      <c r="AC34" s="141" t="b">
        <f t="shared" si="3"/>
        <v>1</v>
      </c>
    </row>
    <row r="35" spans="1:29" ht="30" customHeight="1">
      <c r="A35" s="185">
        <v>33</v>
      </c>
      <c r="B35" s="185" t="s">
        <v>297</v>
      </c>
      <c r="C35" s="186" t="s">
        <v>299</v>
      </c>
      <c r="D35" s="187" t="s">
        <v>53</v>
      </c>
      <c r="E35" s="187" t="s">
        <v>54</v>
      </c>
      <c r="F35" s="185" t="s">
        <v>324</v>
      </c>
      <c r="G35" s="185" t="s">
        <v>176</v>
      </c>
      <c r="H35" s="188">
        <v>3.59</v>
      </c>
      <c r="I35" s="189" t="s">
        <v>328</v>
      </c>
      <c r="J35" s="190">
        <v>5369631</v>
      </c>
      <c r="K35" s="190">
        <v>2684815</v>
      </c>
      <c r="L35" s="191">
        <v>2684816</v>
      </c>
      <c r="M35" s="192">
        <v>0.5</v>
      </c>
      <c r="N35" s="190">
        <v>0</v>
      </c>
      <c r="O35" s="190">
        <v>0</v>
      </c>
      <c r="P35" s="191">
        <v>0</v>
      </c>
      <c r="Q35" s="191">
        <v>0</v>
      </c>
      <c r="R35" s="191">
        <v>0</v>
      </c>
      <c r="S35" s="191">
        <v>2684815</v>
      </c>
      <c r="T35" s="191">
        <v>0</v>
      </c>
      <c r="U35" s="191">
        <v>0</v>
      </c>
      <c r="V35" s="191">
        <v>0</v>
      </c>
      <c r="W35" s="191">
        <v>0</v>
      </c>
      <c r="X35" s="191">
        <v>0</v>
      </c>
      <c r="Y35" s="191">
        <v>0</v>
      </c>
      <c r="Z35" s="139" t="b">
        <f t="shared" si="0"/>
        <v>1</v>
      </c>
      <c r="AA35" s="140">
        <f t="shared" si="1"/>
        <v>0.5</v>
      </c>
      <c r="AB35" s="141" t="b">
        <f t="shared" si="5"/>
        <v>1</v>
      </c>
      <c r="AC35" s="141" t="b">
        <f t="shared" si="3"/>
        <v>1</v>
      </c>
    </row>
    <row r="36" spans="1:29" ht="30" customHeight="1">
      <c r="A36" s="185">
        <v>34</v>
      </c>
      <c r="B36" s="185" t="s">
        <v>298</v>
      </c>
      <c r="C36" s="186" t="s">
        <v>299</v>
      </c>
      <c r="D36" s="194" t="s">
        <v>51</v>
      </c>
      <c r="E36" s="194" t="s">
        <v>52</v>
      </c>
      <c r="F36" s="195" t="s">
        <v>325</v>
      </c>
      <c r="G36" s="185" t="s">
        <v>176</v>
      </c>
      <c r="H36" s="188">
        <v>5.67</v>
      </c>
      <c r="I36" s="189" t="s">
        <v>326</v>
      </c>
      <c r="J36" s="196">
        <v>14237618.119999999</v>
      </c>
      <c r="K36" s="190">
        <v>7118809</v>
      </c>
      <c r="L36" s="191">
        <v>7118809.1200000001</v>
      </c>
      <c r="M36" s="192">
        <v>0.5</v>
      </c>
      <c r="N36" s="190">
        <v>0</v>
      </c>
      <c r="O36" s="190">
        <v>0</v>
      </c>
      <c r="P36" s="191">
        <v>0</v>
      </c>
      <c r="Q36" s="191">
        <v>0</v>
      </c>
      <c r="R36" s="191">
        <v>0</v>
      </c>
      <c r="S36" s="191">
        <v>7118809</v>
      </c>
      <c r="T36" s="191">
        <v>0</v>
      </c>
      <c r="U36" s="191">
        <v>0</v>
      </c>
      <c r="V36" s="191">
        <v>0</v>
      </c>
      <c r="W36" s="191">
        <v>0</v>
      </c>
      <c r="X36" s="191">
        <v>0</v>
      </c>
      <c r="Y36" s="191">
        <v>0</v>
      </c>
      <c r="Z36" s="139" t="b">
        <f t="shared" si="0"/>
        <v>1</v>
      </c>
      <c r="AA36" s="140">
        <f t="shared" si="1"/>
        <v>0.5</v>
      </c>
      <c r="AB36" s="141" t="b">
        <f t="shared" ref="AB36:AB37" si="6">AA36=M36</f>
        <v>1</v>
      </c>
      <c r="AC36" s="141" t="b">
        <f t="shared" si="3"/>
        <v>1</v>
      </c>
    </row>
    <row r="37" spans="1:29" ht="36.75" customHeight="1">
      <c r="A37" s="193" t="s">
        <v>821</v>
      </c>
      <c r="B37" s="185" t="s">
        <v>335</v>
      </c>
      <c r="C37" s="186" t="s">
        <v>299</v>
      </c>
      <c r="D37" s="194" t="s">
        <v>66</v>
      </c>
      <c r="E37" s="194" t="s">
        <v>67</v>
      </c>
      <c r="F37" s="195" t="s">
        <v>831</v>
      </c>
      <c r="G37" s="185" t="s">
        <v>176</v>
      </c>
      <c r="H37" s="188">
        <v>3.8</v>
      </c>
      <c r="I37" s="189" t="s">
        <v>830</v>
      </c>
      <c r="J37" s="227">
        <v>13322528</v>
      </c>
      <c r="K37" s="226">
        <v>2015084</v>
      </c>
      <c r="L37" s="221">
        <v>11307444</v>
      </c>
      <c r="M37" s="218">
        <v>0.5</v>
      </c>
      <c r="N37" s="190">
        <v>0</v>
      </c>
      <c r="O37" s="190">
        <v>0</v>
      </c>
      <c r="P37" s="191">
        <v>0</v>
      </c>
      <c r="Q37" s="191">
        <v>0</v>
      </c>
      <c r="R37" s="191">
        <v>0</v>
      </c>
      <c r="S37" s="191">
        <v>2015084</v>
      </c>
      <c r="T37" s="191">
        <v>0</v>
      </c>
      <c r="U37" s="191">
        <v>0</v>
      </c>
      <c r="V37" s="191">
        <v>0</v>
      </c>
      <c r="W37" s="191">
        <v>0</v>
      </c>
      <c r="X37" s="191">
        <v>0</v>
      </c>
      <c r="Y37" s="191">
        <v>0</v>
      </c>
      <c r="Z37" s="139" t="b">
        <f t="shared" si="0"/>
        <v>1</v>
      </c>
      <c r="AA37" s="140">
        <f t="shared" si="1"/>
        <v>0.15129999999999999</v>
      </c>
      <c r="AB37" s="141" t="b">
        <f t="shared" si="6"/>
        <v>0</v>
      </c>
      <c r="AC37" s="141" t="b">
        <f t="shared" si="3"/>
        <v>1</v>
      </c>
    </row>
    <row r="38" spans="1:29" ht="20.100000000000001" customHeight="1">
      <c r="A38" s="254" t="s">
        <v>43</v>
      </c>
      <c r="B38" s="254"/>
      <c r="C38" s="254"/>
      <c r="D38" s="254"/>
      <c r="E38" s="254"/>
      <c r="F38" s="254"/>
      <c r="G38" s="254"/>
      <c r="H38" s="163">
        <f>SUM(H3:H37)</f>
        <v>86.685000000000002</v>
      </c>
      <c r="I38" s="197" t="s">
        <v>14</v>
      </c>
      <c r="J38" s="198">
        <f>SUM(J3:J37)</f>
        <v>263872606.69999999</v>
      </c>
      <c r="K38" s="198">
        <f>SUM(K3:K37)</f>
        <v>120279331</v>
      </c>
      <c r="L38" s="198">
        <f>SUM(L3:L37)</f>
        <v>143593275.69999999</v>
      </c>
      <c r="M38" s="144" t="s">
        <v>14</v>
      </c>
      <c r="N38" s="198">
        <f t="shared" ref="N38:Y38" si="7">SUM(N3:N37)</f>
        <v>0</v>
      </c>
      <c r="O38" s="198">
        <f t="shared" si="7"/>
        <v>0</v>
      </c>
      <c r="P38" s="199">
        <f t="shared" si="7"/>
        <v>0</v>
      </c>
      <c r="Q38" s="199">
        <f t="shared" si="7"/>
        <v>759055</v>
      </c>
      <c r="R38" s="199">
        <f t="shared" si="7"/>
        <v>12448712</v>
      </c>
      <c r="S38" s="199">
        <f t="shared" si="7"/>
        <v>75017276</v>
      </c>
      <c r="T38" s="199">
        <f t="shared" si="7"/>
        <v>15718862</v>
      </c>
      <c r="U38" s="199">
        <f t="shared" si="7"/>
        <v>12714479</v>
      </c>
      <c r="V38" s="199">
        <f t="shared" si="7"/>
        <v>3620947</v>
      </c>
      <c r="W38" s="199">
        <f t="shared" si="7"/>
        <v>0</v>
      </c>
      <c r="X38" s="199">
        <f t="shared" si="7"/>
        <v>0</v>
      </c>
      <c r="Y38" s="199">
        <f t="shared" si="7"/>
        <v>0</v>
      </c>
      <c r="Z38" s="139" t="b">
        <f t="shared" si="0"/>
        <v>1</v>
      </c>
      <c r="AA38" s="140">
        <f t="shared" si="1"/>
        <v>0.45579999999999998</v>
      </c>
      <c r="AB38" s="141" t="s">
        <v>14</v>
      </c>
      <c r="AC38" s="141" t="b">
        <f t="shared" si="3"/>
        <v>1</v>
      </c>
    </row>
    <row r="39" spans="1:29" ht="20.100000000000001" customHeight="1">
      <c r="A39" s="253" t="s">
        <v>36</v>
      </c>
      <c r="B39" s="253"/>
      <c r="C39" s="253"/>
      <c r="D39" s="253"/>
      <c r="E39" s="253"/>
      <c r="F39" s="253"/>
      <c r="G39" s="253"/>
      <c r="H39" s="164">
        <f>SUMIF($C$3:$C$37,"K",H3:H37)</f>
        <v>25.82</v>
      </c>
      <c r="I39" s="200" t="s">
        <v>14</v>
      </c>
      <c r="J39" s="164">
        <f>SUMIF($C$3:$C$37,"K",J3:J37)</f>
        <v>81090006.289999992</v>
      </c>
      <c r="K39" s="164">
        <f>SUMIF($C$3:$C$37,"K",K3:K37)</f>
        <v>33735249</v>
      </c>
      <c r="L39" s="164">
        <f>SUMIF($C$3:$C$37,"K",L3:L37)</f>
        <v>47354757.289999999</v>
      </c>
      <c r="M39" s="147" t="s">
        <v>14</v>
      </c>
      <c r="N39" s="164">
        <f t="shared" ref="N39:Y39" si="8">SUMIF($C$3:$C$37,"K",N3:N37)</f>
        <v>0</v>
      </c>
      <c r="O39" s="164">
        <f t="shared" si="8"/>
        <v>0</v>
      </c>
      <c r="P39" s="164">
        <f t="shared" si="8"/>
        <v>0</v>
      </c>
      <c r="Q39" s="164">
        <f t="shared" si="8"/>
        <v>759055</v>
      </c>
      <c r="R39" s="164">
        <f t="shared" si="8"/>
        <v>12448712</v>
      </c>
      <c r="S39" s="164">
        <f t="shared" si="8"/>
        <v>10213555</v>
      </c>
      <c r="T39" s="164">
        <f t="shared" si="8"/>
        <v>3072033</v>
      </c>
      <c r="U39" s="164">
        <f t="shared" si="8"/>
        <v>3620947</v>
      </c>
      <c r="V39" s="164">
        <f t="shared" si="8"/>
        <v>3620947</v>
      </c>
      <c r="W39" s="164">
        <f t="shared" si="8"/>
        <v>0</v>
      </c>
      <c r="X39" s="164">
        <f t="shared" si="8"/>
        <v>0</v>
      </c>
      <c r="Y39" s="164">
        <f t="shared" si="8"/>
        <v>0</v>
      </c>
      <c r="Z39" s="139" t="b">
        <f t="shared" si="0"/>
        <v>1</v>
      </c>
      <c r="AA39" s="140">
        <f t="shared" si="1"/>
        <v>0.41599999999999998</v>
      </c>
      <c r="AB39" s="141" t="s">
        <v>14</v>
      </c>
      <c r="AC39" s="141" t="b">
        <f t="shared" si="3"/>
        <v>1</v>
      </c>
    </row>
    <row r="40" spans="1:29" ht="20.100000000000001" customHeight="1">
      <c r="A40" s="254" t="s">
        <v>37</v>
      </c>
      <c r="B40" s="254"/>
      <c r="C40" s="254"/>
      <c r="D40" s="254"/>
      <c r="E40" s="254"/>
      <c r="F40" s="254"/>
      <c r="G40" s="254"/>
      <c r="H40" s="163">
        <f>SUMIF($C$3:$C$37,"N",H3:H37)</f>
        <v>32.439</v>
      </c>
      <c r="I40" s="197" t="s">
        <v>14</v>
      </c>
      <c r="J40" s="198">
        <f>SUMIF($C$3:$C$37,"N",J3:J37)</f>
        <v>101032746.86000001</v>
      </c>
      <c r="K40" s="198">
        <f>SUMIF($C$3:$C$37,"N",K3:K37)</f>
        <v>44109158</v>
      </c>
      <c r="L40" s="198">
        <f>SUMIF($C$3:$C$37,"N",L3:L37)</f>
        <v>56923588.859999999</v>
      </c>
      <c r="M40" s="144" t="s">
        <v>14</v>
      </c>
      <c r="N40" s="198">
        <f t="shared" ref="N40:Y40" si="9">SUMIF($C$3:$C$37,"N",N3:N37)</f>
        <v>0</v>
      </c>
      <c r="O40" s="198">
        <f t="shared" si="9"/>
        <v>0</v>
      </c>
      <c r="P40" s="199">
        <f t="shared" si="9"/>
        <v>0</v>
      </c>
      <c r="Q40" s="199">
        <f t="shared" si="9"/>
        <v>0</v>
      </c>
      <c r="R40" s="199">
        <f t="shared" si="9"/>
        <v>0</v>
      </c>
      <c r="S40" s="199">
        <f t="shared" si="9"/>
        <v>44109158</v>
      </c>
      <c r="T40" s="199">
        <f t="shared" si="9"/>
        <v>0</v>
      </c>
      <c r="U40" s="199">
        <f t="shared" si="9"/>
        <v>0</v>
      </c>
      <c r="V40" s="199">
        <f t="shared" si="9"/>
        <v>0</v>
      </c>
      <c r="W40" s="199">
        <f t="shared" si="9"/>
        <v>0</v>
      </c>
      <c r="X40" s="199">
        <f t="shared" si="9"/>
        <v>0</v>
      </c>
      <c r="Y40" s="199">
        <f t="shared" si="9"/>
        <v>0</v>
      </c>
      <c r="Z40" s="139" t="b">
        <f t="shared" si="0"/>
        <v>1</v>
      </c>
      <c r="AA40" s="140">
        <f t="shared" si="1"/>
        <v>0.43659999999999999</v>
      </c>
      <c r="AB40" s="141" t="s">
        <v>14</v>
      </c>
      <c r="AC40" s="141" t="b">
        <f t="shared" si="3"/>
        <v>1</v>
      </c>
    </row>
    <row r="41" spans="1:29" ht="20.100000000000001" customHeight="1">
      <c r="A41" s="253" t="s">
        <v>38</v>
      </c>
      <c r="B41" s="253"/>
      <c r="C41" s="253"/>
      <c r="D41" s="253"/>
      <c r="E41" s="253"/>
      <c r="F41" s="253"/>
      <c r="G41" s="253"/>
      <c r="H41" s="164">
        <f>SUMIF($C$3:$C$37,"W",H3:H37)</f>
        <v>28.425999999999998</v>
      </c>
      <c r="I41" s="200" t="s">
        <v>14</v>
      </c>
      <c r="J41" s="164">
        <f>SUMIF($C$3:$C$37,"W",J3:J37)</f>
        <v>81749853.549999997</v>
      </c>
      <c r="K41" s="164">
        <f>SUMIF($C$3:$C$37,"W",K3:K37)</f>
        <v>42434924</v>
      </c>
      <c r="L41" s="164">
        <f>SUMIF($C$3:$C$37,"W",L3:L37)</f>
        <v>39314929.550000004</v>
      </c>
      <c r="M41" s="147" t="s">
        <v>14</v>
      </c>
      <c r="N41" s="164">
        <f t="shared" ref="N41:Y41" si="10">SUMIF($C$3:$C$37,"W",N3:N37)</f>
        <v>0</v>
      </c>
      <c r="O41" s="164">
        <f t="shared" si="10"/>
        <v>0</v>
      </c>
      <c r="P41" s="164">
        <f t="shared" si="10"/>
        <v>0</v>
      </c>
      <c r="Q41" s="164">
        <f t="shared" si="10"/>
        <v>0</v>
      </c>
      <c r="R41" s="164">
        <f t="shared" si="10"/>
        <v>0</v>
      </c>
      <c r="S41" s="164">
        <f t="shared" si="10"/>
        <v>20694563</v>
      </c>
      <c r="T41" s="164">
        <f t="shared" si="10"/>
        <v>12646829</v>
      </c>
      <c r="U41" s="164">
        <f t="shared" si="10"/>
        <v>9093532</v>
      </c>
      <c r="V41" s="164">
        <f t="shared" si="10"/>
        <v>0</v>
      </c>
      <c r="W41" s="164">
        <f t="shared" si="10"/>
        <v>0</v>
      </c>
      <c r="X41" s="164">
        <f t="shared" si="10"/>
        <v>0</v>
      </c>
      <c r="Y41" s="164">
        <f t="shared" si="10"/>
        <v>0</v>
      </c>
      <c r="Z41" s="139" t="b">
        <f t="shared" si="0"/>
        <v>1</v>
      </c>
      <c r="AA41" s="140">
        <f t="shared" ref="AA41" si="11">ROUND(K41/J41,4)</f>
        <v>0.51910000000000001</v>
      </c>
      <c r="AB41" s="141" t="s">
        <v>14</v>
      </c>
      <c r="AC41" s="141" t="b">
        <f t="shared" ref="AC41" si="12">J41=K41+L41</f>
        <v>1</v>
      </c>
    </row>
    <row r="42" spans="1:29" s="1" customFormat="1">
      <c r="A42" s="201"/>
      <c r="B42" s="201"/>
      <c r="C42" s="201"/>
      <c r="D42" s="201"/>
      <c r="E42" s="201"/>
      <c r="F42" s="201"/>
      <c r="G42" s="201"/>
      <c r="H42" s="202"/>
      <c r="I42" s="202"/>
      <c r="J42" s="202"/>
      <c r="K42" s="202"/>
      <c r="L42" s="202"/>
      <c r="M42" s="202"/>
      <c r="N42" s="202"/>
      <c r="O42" s="202"/>
      <c r="P42" s="202"/>
      <c r="Q42" s="202"/>
      <c r="R42" s="202"/>
      <c r="S42" s="202"/>
      <c r="T42" s="202"/>
      <c r="U42" s="202"/>
      <c r="V42" s="202"/>
      <c r="W42" s="202"/>
      <c r="X42" s="202"/>
      <c r="Y42" s="202"/>
    </row>
    <row r="43" spans="1:29" s="1" customFormat="1">
      <c r="A43" s="213" t="s">
        <v>23</v>
      </c>
      <c r="B43" s="203"/>
      <c r="C43" s="203"/>
      <c r="D43" s="203"/>
      <c r="E43" s="203"/>
      <c r="F43" s="203"/>
      <c r="G43" s="203"/>
      <c r="H43" s="202"/>
      <c r="I43" s="202"/>
      <c r="J43" s="204"/>
      <c r="K43" s="202"/>
      <c r="L43" s="202"/>
      <c r="M43" s="202"/>
      <c r="N43" s="202"/>
      <c r="O43" s="202"/>
      <c r="P43" s="202"/>
      <c r="Q43" s="202"/>
      <c r="R43" s="202"/>
      <c r="S43" s="202"/>
      <c r="T43" s="202"/>
      <c r="U43" s="202"/>
      <c r="V43" s="202"/>
      <c r="W43" s="202"/>
      <c r="X43" s="202"/>
      <c r="Y43" s="202"/>
    </row>
    <row r="44" spans="1:29" s="1" customFormat="1">
      <c r="A44" s="214" t="s">
        <v>24</v>
      </c>
      <c r="B44" s="205"/>
      <c r="C44" s="205"/>
      <c r="D44" s="205"/>
      <c r="E44" s="205"/>
      <c r="F44" s="205"/>
      <c r="G44" s="205"/>
      <c r="H44" s="202"/>
      <c r="I44" s="202"/>
      <c r="J44" s="202"/>
      <c r="K44" s="202"/>
      <c r="L44" s="202"/>
      <c r="M44" s="202"/>
      <c r="N44" s="202"/>
      <c r="O44" s="202"/>
      <c r="P44" s="202"/>
      <c r="Q44" s="202"/>
      <c r="R44" s="202"/>
      <c r="S44" s="202"/>
      <c r="T44" s="202"/>
      <c r="U44" s="202"/>
      <c r="V44" s="202"/>
      <c r="W44" s="202"/>
      <c r="X44" s="202"/>
      <c r="Y44" s="202"/>
    </row>
    <row r="45" spans="1:29" s="1" customFormat="1">
      <c r="A45" s="213" t="s">
        <v>41</v>
      </c>
      <c r="B45" s="201"/>
      <c r="C45" s="201"/>
      <c r="D45" s="201"/>
      <c r="E45" s="201"/>
      <c r="F45" s="201"/>
      <c r="G45" s="201"/>
      <c r="H45" s="202"/>
      <c r="I45" s="202"/>
      <c r="J45" s="202"/>
      <c r="K45" s="202"/>
      <c r="L45" s="202"/>
      <c r="M45" s="202"/>
      <c r="N45" s="202"/>
      <c r="O45" s="202"/>
      <c r="P45" s="202"/>
      <c r="Q45" s="202"/>
      <c r="R45" s="202"/>
      <c r="S45" s="202"/>
      <c r="T45" s="202"/>
      <c r="U45" s="202"/>
      <c r="V45" s="202"/>
      <c r="W45" s="202"/>
      <c r="X45" s="202"/>
      <c r="Y45" s="202"/>
    </row>
    <row r="46" spans="1:29" s="1" customFormat="1">
      <c r="A46" s="219" t="s">
        <v>45</v>
      </c>
      <c r="B46" s="206"/>
      <c r="C46" s="206"/>
      <c r="D46" s="206"/>
      <c r="E46" s="206"/>
      <c r="F46" s="206"/>
      <c r="G46" s="206"/>
      <c r="H46" s="202"/>
      <c r="I46" s="202"/>
      <c r="J46" s="202"/>
      <c r="K46" s="202"/>
      <c r="L46" s="202"/>
      <c r="M46" s="202"/>
      <c r="N46" s="202"/>
      <c r="O46" s="202"/>
      <c r="P46" s="202"/>
      <c r="Q46" s="202"/>
      <c r="R46" s="202"/>
      <c r="S46" s="202"/>
      <c r="T46" s="202"/>
      <c r="U46" s="202"/>
      <c r="V46" s="202"/>
      <c r="W46" s="202"/>
      <c r="X46" s="202"/>
      <c r="Y46" s="202"/>
    </row>
  </sheetData>
  <autoFilter ref="A2:AC41" xr:uid="{00000000-0009-0000-0000-000001000000}"/>
  <mergeCells count="18">
    <mergeCell ref="D1:D2"/>
    <mergeCell ref="A41:G41"/>
    <mergeCell ref="A40:G40"/>
    <mergeCell ref="E1:E2"/>
    <mergeCell ref="A38:G38"/>
    <mergeCell ref="A1:A2"/>
    <mergeCell ref="B1:B2"/>
    <mergeCell ref="C1:C2"/>
    <mergeCell ref="F1:F2"/>
    <mergeCell ref="G1:G2"/>
    <mergeCell ref="A39:G39"/>
    <mergeCell ref="H1:H2"/>
    <mergeCell ref="I1:I2"/>
    <mergeCell ref="J1:J2"/>
    <mergeCell ref="K1:K2"/>
    <mergeCell ref="N1:Y1"/>
    <mergeCell ref="L1:L2"/>
    <mergeCell ref="M1:M2"/>
  </mergeCells>
  <conditionalFormatting sqref="Z3:AB41">
    <cfRule type="containsText" dxfId="19" priority="3" operator="containsText" text="fałsz">
      <formula>NOT(ISERROR(SEARCH("fałsz",Z3)))</formula>
    </cfRule>
  </conditionalFormatting>
  <conditionalFormatting sqref="Z3:AC41">
    <cfRule type="cellIs" dxfId="18" priority="1" operator="equal">
      <formula>FALSE</formula>
    </cfRule>
  </conditionalFormatting>
  <dataValidations count="2">
    <dataValidation type="list" allowBlank="1" showInputMessage="1" showErrorMessage="1" sqref="C3:C37" xr:uid="{00000000-0002-0000-0100-000000000000}">
      <formula1>"N,K,W"</formula1>
    </dataValidation>
    <dataValidation type="list" allowBlank="1" showInputMessage="1" showErrorMessage="1" sqref="G3:G37" xr:uid="{00000000-0002-0000-0100-000001000000}">
      <formula1>"B,P,R"</formula1>
    </dataValidation>
  </dataValidations>
  <pageMargins left="0.23622047244094491" right="0.23622047244094491" top="0.74803149606299213" bottom="0.74803149606299213" header="0.31496062992125984" footer="0.31496062992125984"/>
  <pageSetup paperSize="8" scale="51" fitToHeight="0" orientation="landscape" r:id="rId1"/>
  <headerFooter>
    <oddHeader>&amp;LWojewództwo pomorskie - zadania powiatowe lista podstawowa</oddHeader>
    <oddFoote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159"/>
  <sheetViews>
    <sheetView showGridLines="0" zoomScale="80" zoomScaleNormal="80" zoomScaleSheetLayoutView="90" workbookViewId="0">
      <pane xSplit="4" ySplit="2" topLeftCell="E3" activePane="bottomRight" state="frozen"/>
      <selection pane="topRight" activeCell="E1" sqref="E1"/>
      <selection pane="bottomLeft" activeCell="A3" sqref="A3"/>
      <selection pane="bottomRight" activeCell="A3" sqref="A3"/>
    </sheetView>
  </sheetViews>
  <sheetFormatPr defaultColWidth="9.140625" defaultRowHeight="15"/>
  <cols>
    <col min="1" max="1" width="6.28515625" style="211" customWidth="1"/>
    <col min="2" max="2" width="17" style="211" customWidth="1"/>
    <col min="3" max="3" width="10.140625" style="211" customWidth="1"/>
    <col min="4" max="4" width="15.7109375" style="211" customWidth="1"/>
    <col min="5" max="5" width="11.140625" style="211" customWidth="1"/>
    <col min="6" max="6" width="11.28515625" style="211" customWidth="1"/>
    <col min="7" max="7" width="41.140625" style="211" customWidth="1"/>
    <col min="8" max="8" width="11.28515625" style="211" customWidth="1"/>
    <col min="9" max="9" width="10.42578125" style="211" customWidth="1"/>
    <col min="10" max="11" width="15.7109375" style="211" customWidth="1"/>
    <col min="12" max="12" width="17.28515625" style="211" customWidth="1"/>
    <col min="13" max="13" width="15.7109375" style="211" customWidth="1"/>
    <col min="14" max="14" width="15.7109375" style="202" customWidth="1"/>
    <col min="15" max="26" width="15.7109375" style="211" customWidth="1"/>
    <col min="27" max="29" width="15.7109375" style="9" customWidth="1"/>
    <col min="30" max="30" width="15.7109375" customWidth="1"/>
  </cols>
  <sheetData>
    <row r="1" spans="1:30" ht="20.100000000000001" customHeight="1">
      <c r="A1" s="248" t="s">
        <v>4</v>
      </c>
      <c r="B1" s="248" t="s">
        <v>5</v>
      </c>
      <c r="C1" s="255" t="s">
        <v>42</v>
      </c>
      <c r="D1" s="251" t="s">
        <v>6</v>
      </c>
      <c r="E1" s="248" t="s">
        <v>31</v>
      </c>
      <c r="F1" s="251" t="s">
        <v>15</v>
      </c>
      <c r="G1" s="248" t="s">
        <v>7</v>
      </c>
      <c r="H1" s="248" t="s">
        <v>25</v>
      </c>
      <c r="I1" s="248" t="s">
        <v>8</v>
      </c>
      <c r="J1" s="264" t="s">
        <v>26</v>
      </c>
      <c r="K1" s="248" t="s">
        <v>9</v>
      </c>
      <c r="L1" s="248" t="s">
        <v>17</v>
      </c>
      <c r="M1" s="251" t="s">
        <v>13</v>
      </c>
      <c r="N1" s="248" t="s">
        <v>11</v>
      </c>
      <c r="O1" s="256" t="s">
        <v>12</v>
      </c>
      <c r="P1" s="257"/>
      <c r="Q1" s="257"/>
      <c r="R1" s="257"/>
      <c r="S1" s="257"/>
      <c r="T1" s="257"/>
      <c r="U1" s="257"/>
      <c r="V1" s="257"/>
      <c r="W1" s="257"/>
      <c r="X1" s="257"/>
      <c r="Y1" s="257"/>
      <c r="Z1" s="257"/>
      <c r="AA1" s="139"/>
      <c r="AB1" s="139"/>
      <c r="AC1" s="139"/>
    </row>
    <row r="2" spans="1:30" ht="45.2" customHeight="1">
      <c r="A2" s="248"/>
      <c r="B2" s="248"/>
      <c r="C2" s="256"/>
      <c r="D2" s="252"/>
      <c r="E2" s="248"/>
      <c r="F2" s="252"/>
      <c r="G2" s="248"/>
      <c r="H2" s="248"/>
      <c r="I2" s="248"/>
      <c r="J2" s="264"/>
      <c r="K2" s="248"/>
      <c r="L2" s="248"/>
      <c r="M2" s="252"/>
      <c r="N2" s="248"/>
      <c r="O2" s="176">
        <v>2019</v>
      </c>
      <c r="P2" s="176">
        <v>2020</v>
      </c>
      <c r="Q2" s="176">
        <v>2021</v>
      </c>
      <c r="R2" s="176">
        <v>2022</v>
      </c>
      <c r="S2" s="176">
        <v>2023</v>
      </c>
      <c r="T2" s="176">
        <v>2024</v>
      </c>
      <c r="U2" s="176">
        <v>2025</v>
      </c>
      <c r="V2" s="176">
        <v>2026</v>
      </c>
      <c r="W2" s="176">
        <v>2027</v>
      </c>
      <c r="X2" s="176">
        <v>2028</v>
      </c>
      <c r="Y2" s="176">
        <v>2029</v>
      </c>
      <c r="Z2" s="176">
        <v>2030</v>
      </c>
      <c r="AA2" s="139" t="s">
        <v>27</v>
      </c>
      <c r="AB2" s="139" t="s">
        <v>28</v>
      </c>
      <c r="AC2" s="139" t="s">
        <v>29</v>
      </c>
      <c r="AD2" s="1" t="s">
        <v>30</v>
      </c>
    </row>
    <row r="3" spans="1:30" ht="33.75">
      <c r="A3" s="177">
        <v>1</v>
      </c>
      <c r="B3" s="177" t="s">
        <v>200</v>
      </c>
      <c r="C3" s="178" t="s">
        <v>174</v>
      </c>
      <c r="D3" s="179" t="s">
        <v>201</v>
      </c>
      <c r="E3" s="179" t="s">
        <v>139</v>
      </c>
      <c r="F3" s="177" t="s">
        <v>202</v>
      </c>
      <c r="G3" s="177" t="s">
        <v>203</v>
      </c>
      <c r="H3" s="177" t="s">
        <v>176</v>
      </c>
      <c r="I3" s="180">
        <v>1.93</v>
      </c>
      <c r="J3" s="181" t="s">
        <v>854</v>
      </c>
      <c r="K3" s="183">
        <v>4361671.16</v>
      </c>
      <c r="L3" s="182">
        <v>2180835</v>
      </c>
      <c r="M3" s="183">
        <v>2180836.16</v>
      </c>
      <c r="N3" s="184">
        <v>0.5</v>
      </c>
      <c r="O3" s="182">
        <v>0</v>
      </c>
      <c r="P3" s="182">
        <v>50000</v>
      </c>
      <c r="Q3" s="183">
        <v>75000</v>
      </c>
      <c r="R3" s="183">
        <v>500000</v>
      </c>
      <c r="S3" s="183">
        <v>1000000</v>
      </c>
      <c r="T3" s="183">
        <v>555835</v>
      </c>
      <c r="U3" s="182">
        <v>0</v>
      </c>
      <c r="V3" s="183">
        <v>0</v>
      </c>
      <c r="W3" s="183">
        <v>0</v>
      </c>
      <c r="X3" s="183">
        <v>0</v>
      </c>
      <c r="Y3" s="183">
        <v>0</v>
      </c>
      <c r="Z3" s="183">
        <v>0</v>
      </c>
      <c r="AA3" s="139" t="b">
        <f t="shared" ref="AA3:AA34" si="0">L3=SUM(O3:Z3)</f>
        <v>1</v>
      </c>
      <c r="AB3" s="140">
        <f t="shared" ref="AB3:AB34" si="1">ROUND(L3/K3,4)</f>
        <v>0.5</v>
      </c>
      <c r="AC3" s="141" t="b">
        <f t="shared" ref="AC3:AC34" si="2">AB3=N3</f>
        <v>1</v>
      </c>
      <c r="AD3" s="24" t="b">
        <f t="shared" ref="AD3:AD34" si="3">K3=L3+M3</f>
        <v>1</v>
      </c>
    </row>
    <row r="4" spans="1:30" ht="53.25" customHeight="1">
      <c r="A4" s="177">
        <v>2</v>
      </c>
      <c r="B4" s="177" t="s">
        <v>204</v>
      </c>
      <c r="C4" s="178" t="s">
        <v>174</v>
      </c>
      <c r="D4" s="179" t="s">
        <v>205</v>
      </c>
      <c r="E4" s="179" t="s">
        <v>164</v>
      </c>
      <c r="F4" s="177" t="s">
        <v>206</v>
      </c>
      <c r="G4" s="177" t="s">
        <v>207</v>
      </c>
      <c r="H4" s="177" t="s">
        <v>181</v>
      </c>
      <c r="I4" s="180">
        <v>2.02</v>
      </c>
      <c r="J4" s="181" t="s">
        <v>208</v>
      </c>
      <c r="K4" s="183">
        <v>36655529.600000001</v>
      </c>
      <c r="L4" s="182">
        <v>18053516</v>
      </c>
      <c r="M4" s="183">
        <v>18602013.600000001</v>
      </c>
      <c r="N4" s="184">
        <v>0.5</v>
      </c>
      <c r="O4" s="182">
        <v>0</v>
      </c>
      <c r="P4" s="182">
        <v>0</v>
      </c>
      <c r="Q4" s="183">
        <v>0</v>
      </c>
      <c r="R4" s="183">
        <v>1800000</v>
      </c>
      <c r="S4" s="183">
        <v>4000000</v>
      </c>
      <c r="T4" s="183">
        <v>7000000</v>
      </c>
      <c r="U4" s="183">
        <v>5253516</v>
      </c>
      <c r="V4" s="183">
        <v>0</v>
      </c>
      <c r="W4" s="183">
        <v>0</v>
      </c>
      <c r="X4" s="183">
        <v>0</v>
      </c>
      <c r="Y4" s="183">
        <v>0</v>
      </c>
      <c r="Z4" s="183">
        <v>0</v>
      </c>
      <c r="AA4" s="139" t="b">
        <f t="shared" si="0"/>
        <v>1</v>
      </c>
      <c r="AB4" s="140">
        <f t="shared" si="1"/>
        <v>0.49249999999999999</v>
      </c>
      <c r="AC4" s="141" t="b">
        <f t="shared" si="2"/>
        <v>0</v>
      </c>
      <c r="AD4" s="24" t="b">
        <f t="shared" si="3"/>
        <v>1</v>
      </c>
    </row>
    <row r="5" spans="1:30" ht="22.5">
      <c r="A5" s="177">
        <v>3</v>
      </c>
      <c r="B5" s="177" t="s">
        <v>209</v>
      </c>
      <c r="C5" s="178" t="s">
        <v>174</v>
      </c>
      <c r="D5" s="179" t="s">
        <v>210</v>
      </c>
      <c r="E5" s="179" t="s">
        <v>115</v>
      </c>
      <c r="F5" s="177" t="s">
        <v>211</v>
      </c>
      <c r="G5" s="177" t="s">
        <v>212</v>
      </c>
      <c r="H5" s="177" t="s">
        <v>181</v>
      </c>
      <c r="I5" s="180">
        <v>1.1200000000000001</v>
      </c>
      <c r="J5" s="181" t="s">
        <v>213</v>
      </c>
      <c r="K5" s="183">
        <v>3309843.9</v>
      </c>
      <c r="L5" s="182">
        <v>1479809</v>
      </c>
      <c r="M5" s="183">
        <v>1830034.9</v>
      </c>
      <c r="N5" s="184">
        <v>0.4471</v>
      </c>
      <c r="O5" s="182">
        <v>0</v>
      </c>
      <c r="P5" s="182">
        <v>0</v>
      </c>
      <c r="Q5" s="183">
        <v>0</v>
      </c>
      <c r="R5" s="183">
        <v>277987</v>
      </c>
      <c r="S5" s="183">
        <v>474091</v>
      </c>
      <c r="T5" s="183">
        <v>727731</v>
      </c>
      <c r="U5" s="183">
        <v>0</v>
      </c>
      <c r="V5" s="183">
        <v>0</v>
      </c>
      <c r="W5" s="183">
        <v>0</v>
      </c>
      <c r="X5" s="183">
        <v>0</v>
      </c>
      <c r="Y5" s="183">
        <v>0</v>
      </c>
      <c r="Z5" s="183">
        <v>0</v>
      </c>
      <c r="AA5" s="139" t="b">
        <f t="shared" si="0"/>
        <v>1</v>
      </c>
      <c r="AB5" s="140">
        <f t="shared" si="1"/>
        <v>0.4471</v>
      </c>
      <c r="AC5" s="141" t="b">
        <f t="shared" si="2"/>
        <v>1</v>
      </c>
      <c r="AD5" s="24" t="b">
        <f t="shared" si="3"/>
        <v>1</v>
      </c>
    </row>
    <row r="6" spans="1:30" ht="22.5">
      <c r="A6" s="177">
        <v>4</v>
      </c>
      <c r="B6" s="177" t="s">
        <v>214</v>
      </c>
      <c r="C6" s="178" t="s">
        <v>174</v>
      </c>
      <c r="D6" s="179" t="s">
        <v>215</v>
      </c>
      <c r="E6" s="179" t="s">
        <v>104</v>
      </c>
      <c r="F6" s="177" t="s">
        <v>216</v>
      </c>
      <c r="G6" s="177" t="s">
        <v>217</v>
      </c>
      <c r="H6" s="177" t="s">
        <v>218</v>
      </c>
      <c r="I6" s="180">
        <v>1.62</v>
      </c>
      <c r="J6" s="181" t="s">
        <v>219</v>
      </c>
      <c r="K6" s="183">
        <v>3856697</v>
      </c>
      <c r="L6" s="182">
        <v>1928348</v>
      </c>
      <c r="M6" s="183">
        <v>1928349</v>
      </c>
      <c r="N6" s="184">
        <v>0.5</v>
      </c>
      <c r="O6" s="182">
        <v>0</v>
      </c>
      <c r="P6" s="182">
        <v>0</v>
      </c>
      <c r="Q6" s="183">
        <v>0</v>
      </c>
      <c r="R6" s="183">
        <v>804662</v>
      </c>
      <c r="S6" s="183">
        <v>405358</v>
      </c>
      <c r="T6" s="183">
        <v>718328</v>
      </c>
      <c r="U6" s="183">
        <v>0</v>
      </c>
      <c r="V6" s="183">
        <v>0</v>
      </c>
      <c r="W6" s="183">
        <v>0</v>
      </c>
      <c r="X6" s="183">
        <v>0</v>
      </c>
      <c r="Y6" s="183">
        <v>0</v>
      </c>
      <c r="Z6" s="183">
        <v>0</v>
      </c>
      <c r="AA6" s="139" t="b">
        <f t="shared" si="0"/>
        <v>1</v>
      </c>
      <c r="AB6" s="140">
        <f t="shared" si="1"/>
        <v>0.5</v>
      </c>
      <c r="AC6" s="141" t="b">
        <f t="shared" si="2"/>
        <v>1</v>
      </c>
      <c r="AD6" s="24" t="b">
        <f t="shared" si="3"/>
        <v>1</v>
      </c>
    </row>
    <row r="7" spans="1:30" ht="22.5">
      <c r="A7" s="177">
        <v>5</v>
      </c>
      <c r="B7" s="177" t="s">
        <v>220</v>
      </c>
      <c r="C7" s="178" t="s">
        <v>174</v>
      </c>
      <c r="D7" s="179" t="s">
        <v>201</v>
      </c>
      <c r="E7" s="179" t="s">
        <v>139</v>
      </c>
      <c r="F7" s="177" t="s">
        <v>202</v>
      </c>
      <c r="G7" s="177" t="s">
        <v>221</v>
      </c>
      <c r="H7" s="177" t="s">
        <v>176</v>
      </c>
      <c r="I7" s="180">
        <v>2.2200000000000002</v>
      </c>
      <c r="J7" s="181" t="s">
        <v>222</v>
      </c>
      <c r="K7" s="183">
        <v>7956860.4400000004</v>
      </c>
      <c r="L7" s="182">
        <v>6365488</v>
      </c>
      <c r="M7" s="183">
        <v>1591372.44</v>
      </c>
      <c r="N7" s="184">
        <v>0.8</v>
      </c>
      <c r="O7" s="182">
        <v>0</v>
      </c>
      <c r="P7" s="182">
        <v>0</v>
      </c>
      <c r="Q7" s="183">
        <v>0</v>
      </c>
      <c r="R7" s="183">
        <v>2545488</v>
      </c>
      <c r="S7" s="183">
        <v>1500000</v>
      </c>
      <c r="T7" s="183">
        <v>2320000</v>
      </c>
      <c r="U7" s="183">
        <v>0</v>
      </c>
      <c r="V7" s="183">
        <v>0</v>
      </c>
      <c r="W7" s="183">
        <v>0</v>
      </c>
      <c r="X7" s="183">
        <v>0</v>
      </c>
      <c r="Y7" s="183">
        <v>0</v>
      </c>
      <c r="Z7" s="183">
        <v>0</v>
      </c>
      <c r="AA7" s="139" t="b">
        <f t="shared" si="0"/>
        <v>1</v>
      </c>
      <c r="AB7" s="140">
        <f t="shared" si="1"/>
        <v>0.8</v>
      </c>
      <c r="AC7" s="141" t="b">
        <f t="shared" si="2"/>
        <v>1</v>
      </c>
      <c r="AD7" s="24" t="b">
        <f t="shared" si="3"/>
        <v>1</v>
      </c>
    </row>
    <row r="8" spans="1:30" ht="42" customHeight="1">
      <c r="A8" s="177">
        <v>6</v>
      </c>
      <c r="B8" s="177" t="s">
        <v>223</v>
      </c>
      <c r="C8" s="178" t="s">
        <v>174</v>
      </c>
      <c r="D8" s="179" t="s">
        <v>201</v>
      </c>
      <c r="E8" s="179" t="s">
        <v>139</v>
      </c>
      <c r="F8" s="177" t="s">
        <v>202</v>
      </c>
      <c r="G8" s="177" t="s">
        <v>224</v>
      </c>
      <c r="H8" s="177" t="s">
        <v>176</v>
      </c>
      <c r="I8" s="180">
        <v>2.84</v>
      </c>
      <c r="J8" s="181" t="s">
        <v>222</v>
      </c>
      <c r="K8" s="183">
        <v>7377388.9900000002</v>
      </c>
      <c r="L8" s="182">
        <v>5901911</v>
      </c>
      <c r="M8" s="183">
        <v>1475477.99</v>
      </c>
      <c r="N8" s="184">
        <v>0.8</v>
      </c>
      <c r="O8" s="182">
        <v>0</v>
      </c>
      <c r="P8" s="182">
        <v>0</v>
      </c>
      <c r="Q8" s="183">
        <v>0</v>
      </c>
      <c r="R8" s="183">
        <v>3855655</v>
      </c>
      <c r="S8" s="183">
        <v>1500000</v>
      </c>
      <c r="T8" s="183">
        <v>546256</v>
      </c>
      <c r="U8" s="183">
        <v>0</v>
      </c>
      <c r="V8" s="183">
        <v>0</v>
      </c>
      <c r="W8" s="183">
        <v>0</v>
      </c>
      <c r="X8" s="183">
        <v>0</v>
      </c>
      <c r="Y8" s="183">
        <v>0</v>
      </c>
      <c r="Z8" s="183">
        <v>0</v>
      </c>
      <c r="AA8" s="139" t="b">
        <f t="shared" si="0"/>
        <v>1</v>
      </c>
      <c r="AB8" s="140">
        <f t="shared" si="1"/>
        <v>0.8</v>
      </c>
      <c r="AC8" s="141" t="b">
        <f t="shared" si="2"/>
        <v>1</v>
      </c>
      <c r="AD8" s="24" t="b">
        <f t="shared" si="3"/>
        <v>1</v>
      </c>
    </row>
    <row r="9" spans="1:30" ht="22.5">
      <c r="A9" s="177">
        <v>7</v>
      </c>
      <c r="B9" s="208" t="s">
        <v>225</v>
      </c>
      <c r="C9" s="178" t="s">
        <v>174</v>
      </c>
      <c r="D9" s="208" t="s">
        <v>226</v>
      </c>
      <c r="E9" s="179" t="s">
        <v>155</v>
      </c>
      <c r="F9" s="177" t="s">
        <v>227</v>
      </c>
      <c r="G9" s="177" t="s">
        <v>228</v>
      </c>
      <c r="H9" s="177" t="s">
        <v>176</v>
      </c>
      <c r="I9" s="180">
        <v>1.4</v>
      </c>
      <c r="J9" s="181" t="s">
        <v>855</v>
      </c>
      <c r="K9" s="183">
        <v>8645525.2300000004</v>
      </c>
      <c r="L9" s="182">
        <v>3940246</v>
      </c>
      <c r="M9" s="183">
        <v>4705279.2300000004</v>
      </c>
      <c r="N9" s="184">
        <v>0.5</v>
      </c>
      <c r="O9" s="182">
        <v>0</v>
      </c>
      <c r="P9" s="182">
        <v>0</v>
      </c>
      <c r="Q9" s="183">
        <v>0</v>
      </c>
      <c r="R9" s="183">
        <v>0</v>
      </c>
      <c r="S9" s="183">
        <v>1884032</v>
      </c>
      <c r="T9" s="183">
        <v>2056214</v>
      </c>
      <c r="U9" s="183">
        <v>0</v>
      </c>
      <c r="V9" s="183">
        <v>0</v>
      </c>
      <c r="W9" s="183">
        <v>0</v>
      </c>
      <c r="X9" s="183">
        <v>0</v>
      </c>
      <c r="Y9" s="183">
        <v>0</v>
      </c>
      <c r="Z9" s="183">
        <v>0</v>
      </c>
      <c r="AA9" s="139" t="b">
        <f t="shared" si="0"/>
        <v>1</v>
      </c>
      <c r="AB9" s="140">
        <f t="shared" si="1"/>
        <v>0.45579999999999998</v>
      </c>
      <c r="AC9" s="141" t="b">
        <f t="shared" si="2"/>
        <v>0</v>
      </c>
      <c r="AD9" s="24" t="b">
        <f t="shared" si="3"/>
        <v>1</v>
      </c>
    </row>
    <row r="10" spans="1:30" ht="65.25" customHeight="1">
      <c r="A10" s="177">
        <v>8</v>
      </c>
      <c r="B10" s="208" t="s">
        <v>229</v>
      </c>
      <c r="C10" s="178" t="s">
        <v>174</v>
      </c>
      <c r="D10" s="208" t="s">
        <v>230</v>
      </c>
      <c r="E10" s="179" t="s">
        <v>87</v>
      </c>
      <c r="F10" s="177" t="s">
        <v>231</v>
      </c>
      <c r="G10" s="177" t="s">
        <v>232</v>
      </c>
      <c r="H10" s="177" t="s">
        <v>176</v>
      </c>
      <c r="I10" s="180">
        <v>3.55</v>
      </c>
      <c r="J10" s="181" t="s">
        <v>814</v>
      </c>
      <c r="K10" s="183">
        <v>25174546.899999999</v>
      </c>
      <c r="L10" s="182">
        <v>12587273</v>
      </c>
      <c r="M10" s="183">
        <v>12587273.9</v>
      </c>
      <c r="N10" s="184">
        <v>0.5</v>
      </c>
      <c r="O10" s="182">
        <v>0</v>
      </c>
      <c r="P10" s="182">
        <v>0</v>
      </c>
      <c r="Q10" s="183">
        <v>0</v>
      </c>
      <c r="R10" s="183">
        <v>0</v>
      </c>
      <c r="S10" s="183">
        <v>921132</v>
      </c>
      <c r="T10" s="183">
        <v>6884525</v>
      </c>
      <c r="U10" s="183">
        <v>4781616</v>
      </c>
      <c r="V10" s="183">
        <v>0</v>
      </c>
      <c r="W10" s="183">
        <v>0</v>
      </c>
      <c r="X10" s="183">
        <v>0</v>
      </c>
      <c r="Y10" s="183">
        <v>0</v>
      </c>
      <c r="Z10" s="183">
        <v>0</v>
      </c>
      <c r="AA10" s="139" t="b">
        <f t="shared" si="0"/>
        <v>1</v>
      </c>
      <c r="AB10" s="140">
        <f t="shared" si="1"/>
        <v>0.5</v>
      </c>
      <c r="AC10" s="141" t="b">
        <f t="shared" si="2"/>
        <v>1</v>
      </c>
      <c r="AD10" s="24" t="b">
        <f t="shared" si="3"/>
        <v>1</v>
      </c>
    </row>
    <row r="11" spans="1:30" ht="22.5">
      <c r="A11" s="177">
        <v>9</v>
      </c>
      <c r="B11" s="208" t="s">
        <v>233</v>
      </c>
      <c r="C11" s="178"/>
      <c r="D11" s="223" t="s">
        <v>234</v>
      </c>
      <c r="E11" s="224" t="s">
        <v>101</v>
      </c>
      <c r="F11" s="225" t="s">
        <v>235</v>
      </c>
      <c r="G11" s="225" t="s">
        <v>871</v>
      </c>
      <c r="H11" s="177"/>
      <c r="I11" s="180"/>
      <c r="J11" s="180" t="s">
        <v>851</v>
      </c>
      <c r="K11" s="183"/>
      <c r="L11" s="182"/>
      <c r="M11" s="183"/>
      <c r="N11" s="184"/>
      <c r="O11" s="182"/>
      <c r="P11" s="182"/>
      <c r="Q11" s="183"/>
      <c r="R11" s="183"/>
      <c r="S11" s="183"/>
      <c r="T11" s="183"/>
      <c r="U11" s="183"/>
      <c r="V11" s="183"/>
      <c r="W11" s="183"/>
      <c r="X11" s="183">
        <v>0</v>
      </c>
      <c r="Y11" s="183">
        <v>0</v>
      </c>
      <c r="Z11" s="183">
        <v>0</v>
      </c>
      <c r="AA11" s="139" t="b">
        <f t="shared" si="0"/>
        <v>1</v>
      </c>
      <c r="AB11" s="140" t="e">
        <f t="shared" si="1"/>
        <v>#DIV/0!</v>
      </c>
      <c r="AC11" s="141" t="e">
        <f t="shared" si="2"/>
        <v>#DIV/0!</v>
      </c>
      <c r="AD11" s="24" t="b">
        <f t="shared" si="3"/>
        <v>1</v>
      </c>
    </row>
    <row r="12" spans="1:30" ht="22.5">
      <c r="A12" s="177">
        <v>10</v>
      </c>
      <c r="B12" s="208" t="s">
        <v>236</v>
      </c>
      <c r="C12" s="178" t="s">
        <v>174</v>
      </c>
      <c r="D12" s="208" t="s">
        <v>215</v>
      </c>
      <c r="E12" s="179" t="s">
        <v>104</v>
      </c>
      <c r="F12" s="177" t="s">
        <v>216</v>
      </c>
      <c r="G12" s="177" t="s">
        <v>237</v>
      </c>
      <c r="H12" s="177" t="s">
        <v>176</v>
      </c>
      <c r="I12" s="180">
        <v>1.06</v>
      </c>
      <c r="J12" s="181" t="s">
        <v>833</v>
      </c>
      <c r="K12" s="183">
        <v>3638197.76</v>
      </c>
      <c r="L12" s="182">
        <v>1819098</v>
      </c>
      <c r="M12" s="183">
        <v>1819099.76</v>
      </c>
      <c r="N12" s="184">
        <v>0.5</v>
      </c>
      <c r="O12" s="182">
        <v>0</v>
      </c>
      <c r="P12" s="182">
        <v>0</v>
      </c>
      <c r="Q12" s="183">
        <v>0</v>
      </c>
      <c r="R12" s="183">
        <v>0</v>
      </c>
      <c r="S12" s="183">
        <v>1720767</v>
      </c>
      <c r="T12" s="183">
        <v>98331</v>
      </c>
      <c r="U12" s="183">
        <v>0</v>
      </c>
      <c r="V12" s="183">
        <v>0</v>
      </c>
      <c r="W12" s="183">
        <v>0</v>
      </c>
      <c r="X12" s="183">
        <v>0</v>
      </c>
      <c r="Y12" s="183">
        <v>0</v>
      </c>
      <c r="Z12" s="183">
        <v>0</v>
      </c>
      <c r="AA12" s="139" t="b">
        <f t="shared" si="0"/>
        <v>1</v>
      </c>
      <c r="AB12" s="140">
        <f t="shared" si="1"/>
        <v>0.5</v>
      </c>
      <c r="AC12" s="141" t="b">
        <f t="shared" si="2"/>
        <v>1</v>
      </c>
      <c r="AD12" s="24" t="b">
        <f t="shared" si="3"/>
        <v>1</v>
      </c>
    </row>
    <row r="13" spans="1:30" ht="40.5" customHeight="1">
      <c r="A13" s="177">
        <v>11</v>
      </c>
      <c r="B13" s="208" t="s">
        <v>238</v>
      </c>
      <c r="C13" s="178" t="s">
        <v>174</v>
      </c>
      <c r="D13" s="208" t="s">
        <v>201</v>
      </c>
      <c r="E13" s="179" t="s">
        <v>139</v>
      </c>
      <c r="F13" s="177" t="s">
        <v>202</v>
      </c>
      <c r="G13" s="177" t="s">
        <v>239</v>
      </c>
      <c r="H13" s="177" t="s">
        <v>176</v>
      </c>
      <c r="I13" s="180">
        <v>3.36</v>
      </c>
      <c r="J13" s="181" t="s">
        <v>816</v>
      </c>
      <c r="K13" s="183">
        <v>9144176.3599999994</v>
      </c>
      <c r="L13" s="182">
        <v>7315341</v>
      </c>
      <c r="M13" s="183">
        <v>1828835.36</v>
      </c>
      <c r="N13" s="184">
        <v>0.8</v>
      </c>
      <c r="O13" s="182">
        <v>0</v>
      </c>
      <c r="P13" s="182">
        <v>0</v>
      </c>
      <c r="Q13" s="183">
        <v>0</v>
      </c>
      <c r="R13" s="183">
        <v>0</v>
      </c>
      <c r="S13" s="183">
        <v>4015341</v>
      </c>
      <c r="T13" s="183">
        <v>500000</v>
      </c>
      <c r="U13" s="183">
        <v>2800000</v>
      </c>
      <c r="V13" s="183">
        <v>0</v>
      </c>
      <c r="W13" s="183">
        <v>0</v>
      </c>
      <c r="X13" s="183">
        <v>0</v>
      </c>
      <c r="Y13" s="183">
        <v>0</v>
      </c>
      <c r="Z13" s="183">
        <v>0</v>
      </c>
      <c r="AA13" s="139" t="b">
        <f t="shared" si="0"/>
        <v>1</v>
      </c>
      <c r="AB13" s="140">
        <f t="shared" si="1"/>
        <v>0.8</v>
      </c>
      <c r="AC13" s="141" t="b">
        <f t="shared" si="2"/>
        <v>1</v>
      </c>
      <c r="AD13" s="24" t="b">
        <f t="shared" si="3"/>
        <v>1</v>
      </c>
    </row>
    <row r="14" spans="1:30" ht="56.25">
      <c r="A14" s="177">
        <v>12</v>
      </c>
      <c r="B14" s="208" t="s">
        <v>240</v>
      </c>
      <c r="C14" s="178" t="s">
        <v>174</v>
      </c>
      <c r="D14" s="208" t="s">
        <v>241</v>
      </c>
      <c r="E14" s="179" t="s">
        <v>103</v>
      </c>
      <c r="F14" s="177" t="s">
        <v>216</v>
      </c>
      <c r="G14" s="177" t="s">
        <v>799</v>
      </c>
      <c r="H14" s="177" t="s">
        <v>176</v>
      </c>
      <c r="I14" s="180">
        <v>3.74</v>
      </c>
      <c r="J14" s="181" t="s">
        <v>856</v>
      </c>
      <c r="K14" s="183">
        <v>10329577.32</v>
      </c>
      <c r="L14" s="182">
        <v>5164788</v>
      </c>
      <c r="M14" s="183">
        <v>5164789.32</v>
      </c>
      <c r="N14" s="184">
        <v>0.5</v>
      </c>
      <c r="O14" s="182">
        <v>0</v>
      </c>
      <c r="P14" s="182">
        <v>0</v>
      </c>
      <c r="Q14" s="183">
        <v>0</v>
      </c>
      <c r="R14" s="183">
        <v>0</v>
      </c>
      <c r="S14" s="183">
        <v>1056675</v>
      </c>
      <c r="T14" s="183">
        <v>2177980</v>
      </c>
      <c r="U14" s="183">
        <v>1658806</v>
      </c>
      <c r="V14" s="183">
        <v>271327</v>
      </c>
      <c r="W14" s="183">
        <v>0</v>
      </c>
      <c r="X14" s="183">
        <v>0</v>
      </c>
      <c r="Y14" s="183">
        <v>0</v>
      </c>
      <c r="Z14" s="183">
        <v>0</v>
      </c>
      <c r="AA14" s="139" t="b">
        <f t="shared" si="0"/>
        <v>1</v>
      </c>
      <c r="AB14" s="140">
        <f t="shared" si="1"/>
        <v>0.5</v>
      </c>
      <c r="AC14" s="141" t="b">
        <f t="shared" si="2"/>
        <v>1</v>
      </c>
      <c r="AD14" s="24" t="b">
        <f t="shared" si="3"/>
        <v>1</v>
      </c>
    </row>
    <row r="15" spans="1:30" ht="33.75">
      <c r="A15" s="177">
        <v>13</v>
      </c>
      <c r="B15" s="208" t="s">
        <v>242</v>
      </c>
      <c r="C15" s="178" t="s">
        <v>174</v>
      </c>
      <c r="D15" s="208" t="s">
        <v>243</v>
      </c>
      <c r="E15" s="179" t="s">
        <v>95</v>
      </c>
      <c r="F15" s="177" t="s">
        <v>235</v>
      </c>
      <c r="G15" s="177" t="s">
        <v>244</v>
      </c>
      <c r="H15" s="177" t="s">
        <v>176</v>
      </c>
      <c r="I15" s="180">
        <v>0.13</v>
      </c>
      <c r="J15" s="181" t="s">
        <v>834</v>
      </c>
      <c r="K15" s="183">
        <v>3275968.23</v>
      </c>
      <c r="L15" s="182">
        <v>1636500</v>
      </c>
      <c r="M15" s="183">
        <v>1639468.23</v>
      </c>
      <c r="N15" s="184">
        <v>0.4995</v>
      </c>
      <c r="O15" s="182">
        <v>0</v>
      </c>
      <c r="P15" s="182">
        <v>0</v>
      </c>
      <c r="Q15" s="183">
        <v>0</v>
      </c>
      <c r="R15" s="183">
        <v>0</v>
      </c>
      <c r="S15" s="183">
        <v>1153000</v>
      </c>
      <c r="T15" s="183">
        <v>483500</v>
      </c>
      <c r="U15" s="183">
        <v>0</v>
      </c>
      <c r="V15" s="183">
        <v>0</v>
      </c>
      <c r="W15" s="183">
        <v>0</v>
      </c>
      <c r="X15" s="183">
        <v>0</v>
      </c>
      <c r="Y15" s="183">
        <v>0</v>
      </c>
      <c r="Z15" s="183">
        <v>0</v>
      </c>
      <c r="AA15" s="139" t="b">
        <f t="shared" si="0"/>
        <v>1</v>
      </c>
      <c r="AB15" s="140">
        <f t="shared" si="1"/>
        <v>0.4995</v>
      </c>
      <c r="AC15" s="141" t="b">
        <f t="shared" si="2"/>
        <v>1</v>
      </c>
      <c r="AD15" s="24" t="b">
        <f t="shared" si="3"/>
        <v>1</v>
      </c>
    </row>
    <row r="16" spans="1:30" ht="22.5">
      <c r="A16" s="177">
        <v>14</v>
      </c>
      <c r="B16" s="208" t="s">
        <v>245</v>
      </c>
      <c r="C16" s="178" t="s">
        <v>174</v>
      </c>
      <c r="D16" s="208" t="s">
        <v>246</v>
      </c>
      <c r="E16" s="179" t="s">
        <v>167</v>
      </c>
      <c r="F16" s="177" t="s">
        <v>206</v>
      </c>
      <c r="G16" s="177" t="s">
        <v>247</v>
      </c>
      <c r="H16" s="177" t="s">
        <v>176</v>
      </c>
      <c r="I16" s="180">
        <v>0.47</v>
      </c>
      <c r="J16" s="181" t="s">
        <v>817</v>
      </c>
      <c r="K16" s="183">
        <v>405887.72</v>
      </c>
      <c r="L16" s="182">
        <v>182129</v>
      </c>
      <c r="M16" s="183">
        <v>223758.72</v>
      </c>
      <c r="N16" s="184">
        <v>0.5</v>
      </c>
      <c r="O16" s="182">
        <v>0</v>
      </c>
      <c r="P16" s="182">
        <v>0</v>
      </c>
      <c r="Q16" s="183">
        <v>0</v>
      </c>
      <c r="R16" s="183">
        <v>0</v>
      </c>
      <c r="S16" s="183">
        <v>7380</v>
      </c>
      <c r="T16" s="183">
        <v>174749</v>
      </c>
      <c r="U16" s="183">
        <v>0</v>
      </c>
      <c r="V16" s="183">
        <v>0</v>
      </c>
      <c r="W16" s="183">
        <v>0</v>
      </c>
      <c r="X16" s="183">
        <v>0</v>
      </c>
      <c r="Y16" s="183">
        <v>0</v>
      </c>
      <c r="Z16" s="183">
        <v>0</v>
      </c>
      <c r="AA16" s="139" t="b">
        <f t="shared" si="0"/>
        <v>1</v>
      </c>
      <c r="AB16" s="140">
        <f t="shared" si="1"/>
        <v>0.44869999999999999</v>
      </c>
      <c r="AC16" s="141" t="b">
        <f t="shared" si="2"/>
        <v>0</v>
      </c>
      <c r="AD16" s="24" t="b">
        <f t="shared" si="3"/>
        <v>1</v>
      </c>
    </row>
    <row r="17" spans="1:30" ht="22.5">
      <c r="A17" s="177">
        <v>15</v>
      </c>
      <c r="B17" s="208" t="s">
        <v>248</v>
      </c>
      <c r="C17" s="178" t="s">
        <v>174</v>
      </c>
      <c r="D17" s="208" t="s">
        <v>249</v>
      </c>
      <c r="E17" s="179" t="s">
        <v>122</v>
      </c>
      <c r="F17" s="177" t="s">
        <v>250</v>
      </c>
      <c r="G17" s="177" t="s">
        <v>251</v>
      </c>
      <c r="H17" s="177" t="s">
        <v>176</v>
      </c>
      <c r="I17" s="180">
        <v>0.16</v>
      </c>
      <c r="J17" s="181" t="s">
        <v>259</v>
      </c>
      <c r="K17" s="183">
        <v>1356712</v>
      </c>
      <c r="L17" s="182">
        <v>678356</v>
      </c>
      <c r="M17" s="183">
        <v>678356</v>
      </c>
      <c r="N17" s="184">
        <v>0.5</v>
      </c>
      <c r="O17" s="182">
        <v>0</v>
      </c>
      <c r="P17" s="182">
        <v>0</v>
      </c>
      <c r="Q17" s="183">
        <v>0</v>
      </c>
      <c r="R17" s="183">
        <v>0</v>
      </c>
      <c r="S17" s="183">
        <v>115238</v>
      </c>
      <c r="T17" s="183">
        <v>563118</v>
      </c>
      <c r="U17" s="183">
        <v>0</v>
      </c>
      <c r="V17" s="183">
        <v>0</v>
      </c>
      <c r="W17" s="183">
        <v>0</v>
      </c>
      <c r="X17" s="183">
        <v>0</v>
      </c>
      <c r="Y17" s="183">
        <v>0</v>
      </c>
      <c r="Z17" s="183">
        <v>0</v>
      </c>
      <c r="AA17" s="139" t="b">
        <f t="shared" si="0"/>
        <v>1</v>
      </c>
      <c r="AB17" s="140">
        <f t="shared" si="1"/>
        <v>0.5</v>
      </c>
      <c r="AC17" s="141" t="b">
        <f t="shared" si="2"/>
        <v>1</v>
      </c>
      <c r="AD17" s="24" t="b">
        <f t="shared" si="3"/>
        <v>1</v>
      </c>
    </row>
    <row r="18" spans="1:30" ht="22.5">
      <c r="A18" s="177">
        <v>16</v>
      </c>
      <c r="B18" s="208" t="s">
        <v>252</v>
      </c>
      <c r="C18" s="178" t="s">
        <v>174</v>
      </c>
      <c r="D18" s="208" t="s">
        <v>249</v>
      </c>
      <c r="E18" s="179" t="s">
        <v>122</v>
      </c>
      <c r="F18" s="177" t="s">
        <v>250</v>
      </c>
      <c r="G18" s="177" t="s">
        <v>253</v>
      </c>
      <c r="H18" s="177" t="s">
        <v>176</v>
      </c>
      <c r="I18" s="180">
        <v>0.12</v>
      </c>
      <c r="J18" s="181" t="s">
        <v>254</v>
      </c>
      <c r="K18" s="183">
        <v>573902</v>
      </c>
      <c r="L18" s="182">
        <v>286951</v>
      </c>
      <c r="M18" s="183">
        <v>286951</v>
      </c>
      <c r="N18" s="184">
        <v>0.5</v>
      </c>
      <c r="O18" s="182">
        <v>0</v>
      </c>
      <c r="P18" s="182">
        <v>0</v>
      </c>
      <c r="Q18" s="183">
        <v>0</v>
      </c>
      <c r="R18" s="183">
        <v>0</v>
      </c>
      <c r="S18" s="183">
        <v>28610</v>
      </c>
      <c r="T18" s="183">
        <v>258341</v>
      </c>
      <c r="U18" s="183">
        <v>0</v>
      </c>
      <c r="V18" s="183">
        <v>0</v>
      </c>
      <c r="W18" s="183">
        <v>0</v>
      </c>
      <c r="X18" s="183">
        <v>0</v>
      </c>
      <c r="Y18" s="183">
        <v>0</v>
      </c>
      <c r="Z18" s="183">
        <v>0</v>
      </c>
      <c r="AA18" s="139" t="b">
        <f t="shared" si="0"/>
        <v>1</v>
      </c>
      <c r="AB18" s="140">
        <f t="shared" si="1"/>
        <v>0.5</v>
      </c>
      <c r="AC18" s="141" t="b">
        <f t="shared" si="2"/>
        <v>1</v>
      </c>
      <c r="AD18" s="24" t="b">
        <f t="shared" si="3"/>
        <v>1</v>
      </c>
    </row>
    <row r="19" spans="1:30" ht="28.5" customHeight="1">
      <c r="A19" s="177">
        <v>17</v>
      </c>
      <c r="B19" s="208" t="s">
        <v>255</v>
      </c>
      <c r="C19" s="178" t="s">
        <v>174</v>
      </c>
      <c r="D19" s="208" t="s">
        <v>243</v>
      </c>
      <c r="E19" s="179" t="s">
        <v>95</v>
      </c>
      <c r="F19" s="177" t="s">
        <v>235</v>
      </c>
      <c r="G19" s="177" t="s">
        <v>256</v>
      </c>
      <c r="H19" s="177" t="s">
        <v>176</v>
      </c>
      <c r="I19" s="180">
        <v>0.41</v>
      </c>
      <c r="J19" s="181" t="s">
        <v>857</v>
      </c>
      <c r="K19" s="183">
        <v>1434163.78</v>
      </c>
      <c r="L19" s="182">
        <v>717081.89</v>
      </c>
      <c r="M19" s="183">
        <v>717081.89</v>
      </c>
      <c r="N19" s="184">
        <v>0.5</v>
      </c>
      <c r="O19" s="182">
        <v>0</v>
      </c>
      <c r="P19" s="182">
        <v>0</v>
      </c>
      <c r="Q19" s="183">
        <v>0</v>
      </c>
      <c r="R19" s="183">
        <v>0</v>
      </c>
      <c r="S19" s="183">
        <v>493000</v>
      </c>
      <c r="T19" s="183">
        <v>224081.89</v>
      </c>
      <c r="U19" s="183">
        <v>0</v>
      </c>
      <c r="V19" s="183">
        <v>0</v>
      </c>
      <c r="W19" s="183">
        <v>0</v>
      </c>
      <c r="X19" s="183">
        <v>0</v>
      </c>
      <c r="Y19" s="183">
        <v>0</v>
      </c>
      <c r="Z19" s="183">
        <v>0</v>
      </c>
      <c r="AA19" s="139" t="b">
        <f t="shared" si="0"/>
        <v>1</v>
      </c>
      <c r="AB19" s="140">
        <f t="shared" si="1"/>
        <v>0.5</v>
      </c>
      <c r="AC19" s="141" t="b">
        <f t="shared" si="2"/>
        <v>1</v>
      </c>
      <c r="AD19" s="24" t="b">
        <f t="shared" si="3"/>
        <v>1</v>
      </c>
    </row>
    <row r="20" spans="1:30" ht="30.75" customHeight="1">
      <c r="A20" s="177">
        <v>18</v>
      </c>
      <c r="B20" s="208" t="s">
        <v>257</v>
      </c>
      <c r="C20" s="178" t="s">
        <v>174</v>
      </c>
      <c r="D20" s="208" t="s">
        <v>249</v>
      </c>
      <c r="E20" s="179" t="s">
        <v>122</v>
      </c>
      <c r="F20" s="177" t="s">
        <v>250</v>
      </c>
      <c r="G20" s="177" t="s">
        <v>258</v>
      </c>
      <c r="H20" s="177" t="s">
        <v>176</v>
      </c>
      <c r="I20" s="180">
        <v>0.06</v>
      </c>
      <c r="J20" s="181" t="s">
        <v>259</v>
      </c>
      <c r="K20" s="183">
        <v>432194</v>
      </c>
      <c r="L20" s="182">
        <v>216097</v>
      </c>
      <c r="M20" s="183">
        <v>216097</v>
      </c>
      <c r="N20" s="184">
        <v>0.5</v>
      </c>
      <c r="O20" s="182">
        <v>0</v>
      </c>
      <c r="P20" s="182">
        <v>0</v>
      </c>
      <c r="Q20" s="183">
        <v>0</v>
      </c>
      <c r="R20" s="183">
        <v>0</v>
      </c>
      <c r="S20" s="183">
        <v>35825</v>
      </c>
      <c r="T20" s="183">
        <v>180272</v>
      </c>
      <c r="U20" s="183">
        <v>0</v>
      </c>
      <c r="V20" s="183">
        <v>0</v>
      </c>
      <c r="W20" s="183">
        <v>0</v>
      </c>
      <c r="X20" s="183">
        <v>0</v>
      </c>
      <c r="Y20" s="183">
        <v>0</v>
      </c>
      <c r="Z20" s="183">
        <v>0</v>
      </c>
      <c r="AA20" s="139" t="b">
        <f t="shared" si="0"/>
        <v>1</v>
      </c>
      <c r="AB20" s="140">
        <f t="shared" si="1"/>
        <v>0.5</v>
      </c>
      <c r="AC20" s="141" t="b">
        <f t="shared" si="2"/>
        <v>1</v>
      </c>
      <c r="AD20" s="24" t="b">
        <f t="shared" si="3"/>
        <v>1</v>
      </c>
    </row>
    <row r="21" spans="1:30" ht="49.5" customHeight="1">
      <c r="A21" s="177">
        <v>19</v>
      </c>
      <c r="B21" s="208" t="s">
        <v>260</v>
      </c>
      <c r="C21" s="178" t="s">
        <v>174</v>
      </c>
      <c r="D21" s="208" t="s">
        <v>230</v>
      </c>
      <c r="E21" s="179" t="s">
        <v>87</v>
      </c>
      <c r="F21" s="177" t="s">
        <v>231</v>
      </c>
      <c r="G21" s="177" t="s">
        <v>261</v>
      </c>
      <c r="H21" s="177" t="s">
        <v>181</v>
      </c>
      <c r="I21" s="180">
        <v>1.72</v>
      </c>
      <c r="J21" s="181" t="s">
        <v>815</v>
      </c>
      <c r="K21" s="183">
        <v>8621748.3599999994</v>
      </c>
      <c r="L21" s="182">
        <v>4310874</v>
      </c>
      <c r="M21" s="183">
        <v>4310874.3600000003</v>
      </c>
      <c r="N21" s="184">
        <v>0.5</v>
      </c>
      <c r="O21" s="182">
        <v>0</v>
      </c>
      <c r="P21" s="182">
        <v>0</v>
      </c>
      <c r="Q21" s="183">
        <v>0</v>
      </c>
      <c r="R21" s="183">
        <v>0</v>
      </c>
      <c r="S21" s="183">
        <v>298350</v>
      </c>
      <c r="T21" s="183">
        <v>4012524</v>
      </c>
      <c r="U21" s="183">
        <v>0</v>
      </c>
      <c r="V21" s="183">
        <v>0</v>
      </c>
      <c r="W21" s="183">
        <v>0</v>
      </c>
      <c r="X21" s="183">
        <v>0</v>
      </c>
      <c r="Y21" s="183">
        <v>0</v>
      </c>
      <c r="Z21" s="183">
        <v>0</v>
      </c>
      <c r="AA21" s="139" t="b">
        <f t="shared" si="0"/>
        <v>1</v>
      </c>
      <c r="AB21" s="140">
        <f t="shared" si="1"/>
        <v>0.5</v>
      </c>
      <c r="AC21" s="141" t="b">
        <f t="shared" si="2"/>
        <v>1</v>
      </c>
      <c r="AD21" s="24" t="b">
        <f t="shared" si="3"/>
        <v>1</v>
      </c>
    </row>
    <row r="22" spans="1:30" ht="33" customHeight="1">
      <c r="A22" s="177">
        <v>20</v>
      </c>
      <c r="B22" s="208" t="s">
        <v>262</v>
      </c>
      <c r="C22" s="178" t="s">
        <v>174</v>
      </c>
      <c r="D22" s="208" t="s">
        <v>249</v>
      </c>
      <c r="E22" s="179" t="s">
        <v>122</v>
      </c>
      <c r="F22" s="177" t="s">
        <v>250</v>
      </c>
      <c r="G22" s="177" t="s">
        <v>263</v>
      </c>
      <c r="H22" s="177" t="s">
        <v>176</v>
      </c>
      <c r="I22" s="180">
        <v>0.39</v>
      </c>
      <c r="J22" s="181" t="s">
        <v>818</v>
      </c>
      <c r="K22" s="183">
        <v>2160261</v>
      </c>
      <c r="L22" s="182">
        <v>1078508</v>
      </c>
      <c r="M22" s="183">
        <v>1081753</v>
      </c>
      <c r="N22" s="184">
        <v>0.49919999999999998</v>
      </c>
      <c r="O22" s="182">
        <v>0</v>
      </c>
      <c r="P22" s="182">
        <v>0</v>
      </c>
      <c r="Q22" s="183">
        <v>0</v>
      </c>
      <c r="R22" s="183">
        <v>0</v>
      </c>
      <c r="S22" s="183">
        <v>122696</v>
      </c>
      <c r="T22" s="183">
        <v>955812</v>
      </c>
      <c r="U22" s="183">
        <v>0</v>
      </c>
      <c r="V22" s="183">
        <v>0</v>
      </c>
      <c r="W22" s="183">
        <v>0</v>
      </c>
      <c r="X22" s="183">
        <v>0</v>
      </c>
      <c r="Y22" s="183">
        <v>0</v>
      </c>
      <c r="Z22" s="183">
        <v>0</v>
      </c>
      <c r="AA22" s="139" t="b">
        <f t="shared" si="0"/>
        <v>1</v>
      </c>
      <c r="AB22" s="140">
        <f t="shared" si="1"/>
        <v>0.49919999999999998</v>
      </c>
      <c r="AC22" s="141" t="b">
        <f t="shared" si="2"/>
        <v>1</v>
      </c>
      <c r="AD22" s="24" t="b">
        <f t="shared" si="3"/>
        <v>1</v>
      </c>
    </row>
    <row r="23" spans="1:30" ht="22.5">
      <c r="A23" s="177">
        <v>21</v>
      </c>
      <c r="B23" s="208" t="s">
        <v>264</v>
      </c>
      <c r="C23" s="178" t="s">
        <v>174</v>
      </c>
      <c r="D23" s="208" t="s">
        <v>210</v>
      </c>
      <c r="E23" s="179" t="s">
        <v>115</v>
      </c>
      <c r="F23" s="177" t="s">
        <v>211</v>
      </c>
      <c r="G23" s="177" t="s">
        <v>265</v>
      </c>
      <c r="H23" s="177" t="s">
        <v>181</v>
      </c>
      <c r="I23" s="180">
        <v>1.6819999999999999</v>
      </c>
      <c r="J23" s="181" t="s">
        <v>819</v>
      </c>
      <c r="K23" s="183">
        <v>2668471.75</v>
      </c>
      <c r="L23" s="182">
        <v>1334235</v>
      </c>
      <c r="M23" s="183">
        <v>1334236.75</v>
      </c>
      <c r="N23" s="184">
        <v>0.5</v>
      </c>
      <c r="O23" s="182">
        <v>0</v>
      </c>
      <c r="P23" s="182">
        <v>0</v>
      </c>
      <c r="Q23" s="183">
        <v>0</v>
      </c>
      <c r="R23" s="183">
        <v>0</v>
      </c>
      <c r="S23" s="183">
        <v>26650</v>
      </c>
      <c r="T23" s="183">
        <v>761250</v>
      </c>
      <c r="U23" s="183">
        <v>546335</v>
      </c>
      <c r="V23" s="183">
        <v>0</v>
      </c>
      <c r="W23" s="183">
        <v>0</v>
      </c>
      <c r="X23" s="183">
        <v>0</v>
      </c>
      <c r="Y23" s="183">
        <v>0</v>
      </c>
      <c r="Z23" s="183">
        <v>0</v>
      </c>
      <c r="AA23" s="139" t="b">
        <f t="shared" si="0"/>
        <v>1</v>
      </c>
      <c r="AB23" s="140">
        <f t="shared" si="1"/>
        <v>0.5</v>
      </c>
      <c r="AC23" s="141" t="b">
        <f t="shared" si="2"/>
        <v>1</v>
      </c>
      <c r="AD23" s="24" t="b">
        <f t="shared" si="3"/>
        <v>1</v>
      </c>
    </row>
    <row r="24" spans="1:30" ht="22.5">
      <c r="A24" s="177">
        <v>22</v>
      </c>
      <c r="B24" s="208" t="s">
        <v>266</v>
      </c>
      <c r="C24" s="178" t="s">
        <v>174</v>
      </c>
      <c r="D24" s="208" t="s">
        <v>249</v>
      </c>
      <c r="E24" s="179" t="s">
        <v>122</v>
      </c>
      <c r="F24" s="177" t="s">
        <v>250</v>
      </c>
      <c r="G24" s="177" t="s">
        <v>267</v>
      </c>
      <c r="H24" s="177" t="s">
        <v>181</v>
      </c>
      <c r="I24" s="180">
        <v>0.12</v>
      </c>
      <c r="J24" s="181" t="s">
        <v>835</v>
      </c>
      <c r="K24" s="183">
        <v>733748</v>
      </c>
      <c r="L24" s="182">
        <v>281953</v>
      </c>
      <c r="M24" s="183">
        <v>451795</v>
      </c>
      <c r="N24" s="184">
        <v>0.38429999999999997</v>
      </c>
      <c r="O24" s="182">
        <v>0</v>
      </c>
      <c r="P24" s="182">
        <v>0</v>
      </c>
      <c r="Q24" s="183">
        <v>0</v>
      </c>
      <c r="R24" s="183">
        <v>0</v>
      </c>
      <c r="S24" s="183">
        <v>51539</v>
      </c>
      <c r="T24" s="183">
        <v>230414</v>
      </c>
      <c r="U24" s="183">
        <v>0</v>
      </c>
      <c r="V24" s="183">
        <v>0</v>
      </c>
      <c r="W24" s="183">
        <v>0</v>
      </c>
      <c r="X24" s="183">
        <v>0</v>
      </c>
      <c r="Y24" s="183">
        <v>0</v>
      </c>
      <c r="Z24" s="183">
        <v>0</v>
      </c>
      <c r="AA24" s="139" t="b">
        <f t="shared" si="0"/>
        <v>1</v>
      </c>
      <c r="AB24" s="140">
        <f t="shared" si="1"/>
        <v>0.38429999999999997</v>
      </c>
      <c r="AC24" s="141" t="b">
        <f t="shared" si="2"/>
        <v>1</v>
      </c>
      <c r="AD24" s="24" t="b">
        <f t="shared" si="3"/>
        <v>1</v>
      </c>
    </row>
    <row r="25" spans="1:30" ht="33.75">
      <c r="A25" s="177">
        <v>23</v>
      </c>
      <c r="B25" s="208" t="s">
        <v>268</v>
      </c>
      <c r="C25" s="178" t="s">
        <v>174</v>
      </c>
      <c r="D25" s="208" t="s">
        <v>269</v>
      </c>
      <c r="E25" s="179" t="s">
        <v>132</v>
      </c>
      <c r="F25" s="177" t="s">
        <v>270</v>
      </c>
      <c r="G25" s="177" t="s">
        <v>271</v>
      </c>
      <c r="H25" s="177" t="s">
        <v>181</v>
      </c>
      <c r="I25" s="180">
        <v>0.57999999999999996</v>
      </c>
      <c r="J25" s="181" t="s">
        <v>836</v>
      </c>
      <c r="K25" s="183">
        <v>1980092.57</v>
      </c>
      <c r="L25" s="182">
        <v>990046</v>
      </c>
      <c r="M25" s="183">
        <v>990046.57</v>
      </c>
      <c r="N25" s="184">
        <v>0.5</v>
      </c>
      <c r="O25" s="182">
        <v>0</v>
      </c>
      <c r="P25" s="182">
        <v>0</v>
      </c>
      <c r="Q25" s="183">
        <v>0</v>
      </c>
      <c r="R25" s="183">
        <v>0</v>
      </c>
      <c r="S25" s="183">
        <v>500000</v>
      </c>
      <c r="T25" s="183">
        <v>490046</v>
      </c>
      <c r="U25" s="183">
        <v>0</v>
      </c>
      <c r="V25" s="183">
        <v>0</v>
      </c>
      <c r="W25" s="183">
        <v>0</v>
      </c>
      <c r="X25" s="183">
        <v>0</v>
      </c>
      <c r="Y25" s="183">
        <v>0</v>
      </c>
      <c r="Z25" s="183">
        <v>0</v>
      </c>
      <c r="AA25" s="139" t="b">
        <f t="shared" si="0"/>
        <v>1</v>
      </c>
      <c r="AB25" s="140">
        <f t="shared" si="1"/>
        <v>0.5</v>
      </c>
      <c r="AC25" s="141" t="b">
        <f t="shared" si="2"/>
        <v>1</v>
      </c>
      <c r="AD25" s="24" t="b">
        <f t="shared" si="3"/>
        <v>1</v>
      </c>
    </row>
    <row r="26" spans="1:30" ht="45.2" customHeight="1">
      <c r="A26" s="185">
        <v>24</v>
      </c>
      <c r="B26" s="185" t="s">
        <v>342</v>
      </c>
      <c r="C26" s="186" t="s">
        <v>299</v>
      </c>
      <c r="D26" s="187" t="s">
        <v>343</v>
      </c>
      <c r="E26" s="187" t="s">
        <v>147</v>
      </c>
      <c r="F26" s="185" t="s">
        <v>227</v>
      </c>
      <c r="G26" s="185" t="s">
        <v>517</v>
      </c>
      <c r="H26" s="185" t="s">
        <v>176</v>
      </c>
      <c r="I26" s="188">
        <v>0.19</v>
      </c>
      <c r="J26" s="189" t="s">
        <v>837</v>
      </c>
      <c r="K26" s="191">
        <v>167576.29</v>
      </c>
      <c r="L26" s="190">
        <v>83788</v>
      </c>
      <c r="M26" s="191">
        <v>83788.289999999994</v>
      </c>
      <c r="N26" s="192">
        <v>0.5</v>
      </c>
      <c r="O26" s="190">
        <v>0</v>
      </c>
      <c r="P26" s="190">
        <v>0</v>
      </c>
      <c r="Q26" s="191">
        <v>0</v>
      </c>
      <c r="R26" s="191">
        <v>0</v>
      </c>
      <c r="S26" s="191">
        <v>0</v>
      </c>
      <c r="T26" s="191">
        <v>83788</v>
      </c>
      <c r="U26" s="191">
        <v>0</v>
      </c>
      <c r="V26" s="191">
        <v>0</v>
      </c>
      <c r="W26" s="191">
        <v>0</v>
      </c>
      <c r="X26" s="191">
        <v>0</v>
      </c>
      <c r="Y26" s="191">
        <v>0</v>
      </c>
      <c r="Z26" s="191">
        <v>0</v>
      </c>
      <c r="AA26" s="139" t="b">
        <f t="shared" si="0"/>
        <v>1</v>
      </c>
      <c r="AB26" s="140">
        <f t="shared" si="1"/>
        <v>0.5</v>
      </c>
      <c r="AC26" s="141" t="b">
        <f t="shared" si="2"/>
        <v>1</v>
      </c>
      <c r="AD26" s="24" t="b">
        <f t="shared" si="3"/>
        <v>1</v>
      </c>
    </row>
    <row r="27" spans="1:30" ht="42" customHeight="1">
      <c r="A27" s="185">
        <v>25</v>
      </c>
      <c r="B27" s="185" t="s">
        <v>344</v>
      </c>
      <c r="C27" s="186" t="s">
        <v>299</v>
      </c>
      <c r="D27" s="187" t="s">
        <v>345</v>
      </c>
      <c r="E27" s="187" t="s">
        <v>163</v>
      </c>
      <c r="F27" s="185" t="s">
        <v>206</v>
      </c>
      <c r="G27" s="165" t="s">
        <v>811</v>
      </c>
      <c r="H27" s="185" t="s">
        <v>176</v>
      </c>
      <c r="I27" s="188">
        <v>1.84</v>
      </c>
      <c r="J27" s="189" t="s">
        <v>635</v>
      </c>
      <c r="K27" s="191">
        <v>2026313.19</v>
      </c>
      <c r="L27" s="190">
        <v>1013156</v>
      </c>
      <c r="M27" s="191">
        <v>1013157.19</v>
      </c>
      <c r="N27" s="192">
        <v>0.5</v>
      </c>
      <c r="O27" s="190">
        <v>0</v>
      </c>
      <c r="P27" s="190">
        <v>0</v>
      </c>
      <c r="Q27" s="191">
        <v>0</v>
      </c>
      <c r="R27" s="191">
        <v>0</v>
      </c>
      <c r="S27" s="191">
        <v>0</v>
      </c>
      <c r="T27" s="191">
        <v>1013156</v>
      </c>
      <c r="U27" s="191">
        <v>0</v>
      </c>
      <c r="V27" s="191">
        <v>0</v>
      </c>
      <c r="W27" s="191">
        <v>0</v>
      </c>
      <c r="X27" s="191">
        <v>0</v>
      </c>
      <c r="Y27" s="191">
        <v>0</v>
      </c>
      <c r="Z27" s="191">
        <v>0</v>
      </c>
      <c r="AA27" s="139" t="b">
        <f t="shared" si="0"/>
        <v>1</v>
      </c>
      <c r="AB27" s="140">
        <f t="shared" si="1"/>
        <v>0.5</v>
      </c>
      <c r="AC27" s="141" t="b">
        <f t="shared" si="2"/>
        <v>1</v>
      </c>
      <c r="AD27" s="24" t="b">
        <f t="shared" si="3"/>
        <v>1</v>
      </c>
    </row>
    <row r="28" spans="1:30" ht="30" customHeight="1">
      <c r="A28" s="185">
        <v>26</v>
      </c>
      <c r="B28" s="185" t="s">
        <v>346</v>
      </c>
      <c r="C28" s="186" t="s">
        <v>299</v>
      </c>
      <c r="D28" s="187" t="s">
        <v>347</v>
      </c>
      <c r="E28" s="187" t="s">
        <v>168</v>
      </c>
      <c r="F28" s="185" t="s">
        <v>206</v>
      </c>
      <c r="G28" s="185" t="s">
        <v>518</v>
      </c>
      <c r="H28" s="185" t="s">
        <v>176</v>
      </c>
      <c r="I28" s="188">
        <v>0.86</v>
      </c>
      <c r="J28" s="189" t="s">
        <v>837</v>
      </c>
      <c r="K28" s="191">
        <v>539600.99</v>
      </c>
      <c r="L28" s="190">
        <v>269800</v>
      </c>
      <c r="M28" s="191">
        <v>269800.99</v>
      </c>
      <c r="N28" s="192">
        <v>0.5</v>
      </c>
      <c r="O28" s="190">
        <v>0</v>
      </c>
      <c r="P28" s="190">
        <v>0</v>
      </c>
      <c r="Q28" s="191">
        <v>0</v>
      </c>
      <c r="R28" s="191">
        <v>0</v>
      </c>
      <c r="S28" s="191">
        <v>0</v>
      </c>
      <c r="T28" s="191">
        <v>269800</v>
      </c>
      <c r="U28" s="191">
        <v>0</v>
      </c>
      <c r="V28" s="191">
        <v>0</v>
      </c>
      <c r="W28" s="191">
        <v>0</v>
      </c>
      <c r="X28" s="191">
        <v>0</v>
      </c>
      <c r="Y28" s="191">
        <v>0</v>
      </c>
      <c r="Z28" s="191">
        <v>0</v>
      </c>
      <c r="AA28" s="139" t="b">
        <f t="shared" si="0"/>
        <v>1</v>
      </c>
      <c r="AB28" s="140">
        <f t="shared" si="1"/>
        <v>0.5</v>
      </c>
      <c r="AC28" s="141" t="b">
        <f t="shared" si="2"/>
        <v>1</v>
      </c>
      <c r="AD28" s="24" t="b">
        <f t="shared" si="3"/>
        <v>1</v>
      </c>
    </row>
    <row r="29" spans="1:30" ht="30" customHeight="1">
      <c r="A29" s="177">
        <v>27</v>
      </c>
      <c r="B29" s="177" t="s">
        <v>348</v>
      </c>
      <c r="C29" s="178" t="s">
        <v>183</v>
      </c>
      <c r="D29" s="179" t="s">
        <v>349</v>
      </c>
      <c r="E29" s="179" t="s">
        <v>89</v>
      </c>
      <c r="F29" s="177" t="s">
        <v>231</v>
      </c>
      <c r="G29" s="177" t="s">
        <v>519</v>
      </c>
      <c r="H29" s="177" t="s">
        <v>176</v>
      </c>
      <c r="I29" s="180">
        <v>0.9</v>
      </c>
      <c r="J29" s="181" t="s">
        <v>858</v>
      </c>
      <c r="K29" s="183">
        <v>8708835</v>
      </c>
      <c r="L29" s="182">
        <v>4354417</v>
      </c>
      <c r="M29" s="183">
        <v>4354418</v>
      </c>
      <c r="N29" s="184">
        <v>0.5</v>
      </c>
      <c r="O29" s="182">
        <v>0</v>
      </c>
      <c r="P29" s="182">
        <v>0</v>
      </c>
      <c r="Q29" s="183">
        <v>0</v>
      </c>
      <c r="R29" s="183">
        <v>0</v>
      </c>
      <c r="S29" s="183">
        <v>0</v>
      </c>
      <c r="T29" s="183">
        <v>1354417</v>
      </c>
      <c r="U29" s="183">
        <v>100000</v>
      </c>
      <c r="V29" s="183">
        <v>2900000</v>
      </c>
      <c r="W29" s="183">
        <v>0</v>
      </c>
      <c r="X29" s="183">
        <v>0</v>
      </c>
      <c r="Y29" s="183">
        <v>0</v>
      </c>
      <c r="Z29" s="183">
        <v>0</v>
      </c>
      <c r="AA29" s="139" t="b">
        <f t="shared" si="0"/>
        <v>1</v>
      </c>
      <c r="AB29" s="140">
        <f t="shared" si="1"/>
        <v>0.5</v>
      </c>
      <c r="AC29" s="141" t="b">
        <f t="shared" si="2"/>
        <v>1</v>
      </c>
      <c r="AD29" s="24" t="b">
        <f t="shared" si="3"/>
        <v>1</v>
      </c>
    </row>
    <row r="30" spans="1:30" ht="30" customHeight="1">
      <c r="A30" s="185">
        <v>28</v>
      </c>
      <c r="B30" s="185" t="s">
        <v>350</v>
      </c>
      <c r="C30" s="186" t="s">
        <v>299</v>
      </c>
      <c r="D30" s="187" t="s">
        <v>351</v>
      </c>
      <c r="E30" s="187" t="s">
        <v>85</v>
      </c>
      <c r="F30" s="185" t="s">
        <v>520</v>
      </c>
      <c r="G30" s="185" t="s">
        <v>521</v>
      </c>
      <c r="H30" s="185" t="s">
        <v>176</v>
      </c>
      <c r="I30" s="188">
        <v>1.43</v>
      </c>
      <c r="J30" s="189" t="s">
        <v>327</v>
      </c>
      <c r="K30" s="191">
        <v>1486600</v>
      </c>
      <c r="L30" s="190">
        <v>743300</v>
      </c>
      <c r="M30" s="191">
        <v>743300</v>
      </c>
      <c r="N30" s="192">
        <v>0.5</v>
      </c>
      <c r="O30" s="190">
        <v>0</v>
      </c>
      <c r="P30" s="190">
        <v>0</v>
      </c>
      <c r="Q30" s="191">
        <v>0</v>
      </c>
      <c r="R30" s="191">
        <v>0</v>
      </c>
      <c r="S30" s="191">
        <v>0</v>
      </c>
      <c r="T30" s="191">
        <v>743300</v>
      </c>
      <c r="U30" s="191">
        <v>0</v>
      </c>
      <c r="V30" s="191">
        <v>0</v>
      </c>
      <c r="W30" s="191">
        <v>0</v>
      </c>
      <c r="X30" s="191">
        <v>0</v>
      </c>
      <c r="Y30" s="191">
        <v>0</v>
      </c>
      <c r="Z30" s="191">
        <v>0</v>
      </c>
      <c r="AA30" s="139" t="b">
        <f t="shared" si="0"/>
        <v>1</v>
      </c>
      <c r="AB30" s="140">
        <f t="shared" si="1"/>
        <v>0.5</v>
      </c>
      <c r="AC30" s="141" t="b">
        <f t="shared" si="2"/>
        <v>1</v>
      </c>
      <c r="AD30" s="24" t="b">
        <f t="shared" si="3"/>
        <v>1</v>
      </c>
    </row>
    <row r="31" spans="1:30" ht="30" customHeight="1">
      <c r="A31" s="185">
        <v>29</v>
      </c>
      <c r="B31" s="185" t="s">
        <v>352</v>
      </c>
      <c r="C31" s="186" t="s">
        <v>299</v>
      </c>
      <c r="D31" s="187" t="s">
        <v>353</v>
      </c>
      <c r="E31" s="187" t="s">
        <v>112</v>
      </c>
      <c r="F31" s="185" t="s">
        <v>211</v>
      </c>
      <c r="G31" s="185" t="s">
        <v>522</v>
      </c>
      <c r="H31" s="185" t="s">
        <v>181</v>
      </c>
      <c r="I31" s="188">
        <v>0.42</v>
      </c>
      <c r="J31" s="189" t="s">
        <v>626</v>
      </c>
      <c r="K31" s="191">
        <v>991130.77</v>
      </c>
      <c r="L31" s="190">
        <v>437494</v>
      </c>
      <c r="M31" s="191">
        <v>553636.77</v>
      </c>
      <c r="N31" s="192">
        <v>0.5</v>
      </c>
      <c r="O31" s="190">
        <v>0</v>
      </c>
      <c r="P31" s="190">
        <v>0</v>
      </c>
      <c r="Q31" s="191">
        <v>0</v>
      </c>
      <c r="R31" s="191">
        <v>0</v>
      </c>
      <c r="S31" s="191">
        <v>0</v>
      </c>
      <c r="T31" s="191">
        <v>437494</v>
      </c>
      <c r="U31" s="191">
        <v>0</v>
      </c>
      <c r="V31" s="191">
        <v>0</v>
      </c>
      <c r="W31" s="191">
        <v>0</v>
      </c>
      <c r="X31" s="191">
        <v>0</v>
      </c>
      <c r="Y31" s="191">
        <v>0</v>
      </c>
      <c r="Z31" s="191">
        <v>0</v>
      </c>
      <c r="AA31" s="139" t="b">
        <f t="shared" si="0"/>
        <v>1</v>
      </c>
      <c r="AB31" s="140">
        <f t="shared" si="1"/>
        <v>0.44140000000000001</v>
      </c>
      <c r="AC31" s="141" t="b">
        <f t="shared" si="2"/>
        <v>0</v>
      </c>
      <c r="AD31" s="24" t="b">
        <f t="shared" si="3"/>
        <v>1</v>
      </c>
    </row>
    <row r="32" spans="1:30" ht="30" customHeight="1">
      <c r="A32" s="185">
        <v>30</v>
      </c>
      <c r="B32" s="185" t="s">
        <v>354</v>
      </c>
      <c r="C32" s="186" t="s">
        <v>299</v>
      </c>
      <c r="D32" s="187" t="s">
        <v>355</v>
      </c>
      <c r="E32" s="187" t="s">
        <v>82</v>
      </c>
      <c r="F32" s="185" t="s">
        <v>520</v>
      </c>
      <c r="G32" s="185" t="s">
        <v>523</v>
      </c>
      <c r="H32" s="185" t="s">
        <v>176</v>
      </c>
      <c r="I32" s="188">
        <v>0.96</v>
      </c>
      <c r="J32" s="189" t="s">
        <v>625</v>
      </c>
      <c r="K32" s="191">
        <v>1052865.3899999999</v>
      </c>
      <c r="L32" s="190">
        <v>473364</v>
      </c>
      <c r="M32" s="191">
        <v>579501.39</v>
      </c>
      <c r="N32" s="192">
        <v>0.5</v>
      </c>
      <c r="O32" s="190">
        <v>0</v>
      </c>
      <c r="P32" s="190">
        <v>0</v>
      </c>
      <c r="Q32" s="191">
        <v>0</v>
      </c>
      <c r="R32" s="191">
        <v>0</v>
      </c>
      <c r="S32" s="191">
        <v>0</v>
      </c>
      <c r="T32" s="191">
        <v>473364</v>
      </c>
      <c r="U32" s="191">
        <v>0</v>
      </c>
      <c r="V32" s="191">
        <v>0</v>
      </c>
      <c r="W32" s="191">
        <v>0</v>
      </c>
      <c r="X32" s="191">
        <v>0</v>
      </c>
      <c r="Y32" s="191">
        <v>0</v>
      </c>
      <c r="Z32" s="191">
        <v>0</v>
      </c>
      <c r="AA32" s="139" t="b">
        <f t="shared" si="0"/>
        <v>1</v>
      </c>
      <c r="AB32" s="140">
        <f t="shared" si="1"/>
        <v>0.4496</v>
      </c>
      <c r="AC32" s="141" t="b">
        <f t="shared" si="2"/>
        <v>0</v>
      </c>
      <c r="AD32" s="24" t="b">
        <f t="shared" si="3"/>
        <v>1</v>
      </c>
    </row>
    <row r="33" spans="1:30" ht="30" customHeight="1">
      <c r="A33" s="185">
        <v>31</v>
      </c>
      <c r="B33" s="185" t="s">
        <v>356</v>
      </c>
      <c r="C33" s="186" t="s">
        <v>299</v>
      </c>
      <c r="D33" s="187" t="s">
        <v>357</v>
      </c>
      <c r="E33" s="187" t="s">
        <v>141</v>
      </c>
      <c r="F33" s="185" t="s">
        <v>524</v>
      </c>
      <c r="G33" s="185" t="s">
        <v>525</v>
      </c>
      <c r="H33" s="185" t="s">
        <v>181</v>
      </c>
      <c r="I33" s="188">
        <v>0.19</v>
      </c>
      <c r="J33" s="189" t="s">
        <v>332</v>
      </c>
      <c r="K33" s="191">
        <v>298983</v>
      </c>
      <c r="L33" s="190">
        <v>149491</v>
      </c>
      <c r="M33" s="191">
        <v>149492</v>
      </c>
      <c r="N33" s="192">
        <v>0.5</v>
      </c>
      <c r="O33" s="190">
        <v>0</v>
      </c>
      <c r="P33" s="190">
        <v>0</v>
      </c>
      <c r="Q33" s="191">
        <v>0</v>
      </c>
      <c r="R33" s="191">
        <v>0</v>
      </c>
      <c r="S33" s="191">
        <v>0</v>
      </c>
      <c r="T33" s="191">
        <v>149491</v>
      </c>
      <c r="U33" s="191">
        <v>0</v>
      </c>
      <c r="V33" s="191">
        <v>0</v>
      </c>
      <c r="W33" s="191">
        <v>0</v>
      </c>
      <c r="X33" s="191">
        <v>0</v>
      </c>
      <c r="Y33" s="191">
        <v>0</v>
      </c>
      <c r="Z33" s="191">
        <v>0</v>
      </c>
      <c r="AA33" s="139" t="b">
        <f t="shared" si="0"/>
        <v>1</v>
      </c>
      <c r="AB33" s="140">
        <f t="shared" si="1"/>
        <v>0.5</v>
      </c>
      <c r="AC33" s="141" t="b">
        <f t="shared" si="2"/>
        <v>1</v>
      </c>
      <c r="AD33" s="24" t="b">
        <f t="shared" si="3"/>
        <v>1</v>
      </c>
    </row>
    <row r="34" spans="1:30" ht="39.75" customHeight="1">
      <c r="A34" s="185">
        <v>32</v>
      </c>
      <c r="B34" s="185" t="s">
        <v>358</v>
      </c>
      <c r="C34" s="186" t="s">
        <v>299</v>
      </c>
      <c r="D34" s="187" t="s">
        <v>359</v>
      </c>
      <c r="E34" s="187" t="s">
        <v>108</v>
      </c>
      <c r="F34" s="185" t="s">
        <v>216</v>
      </c>
      <c r="G34" s="185" t="s">
        <v>526</v>
      </c>
      <c r="H34" s="185" t="s">
        <v>181</v>
      </c>
      <c r="I34" s="188">
        <v>0.85</v>
      </c>
      <c r="J34" s="189" t="s">
        <v>859</v>
      </c>
      <c r="K34" s="191">
        <v>4141653.14</v>
      </c>
      <c r="L34" s="190">
        <v>1801958</v>
      </c>
      <c r="M34" s="191">
        <v>2339695.14</v>
      </c>
      <c r="N34" s="192">
        <v>0.5</v>
      </c>
      <c r="O34" s="190">
        <v>0</v>
      </c>
      <c r="P34" s="190">
        <v>0</v>
      </c>
      <c r="Q34" s="191">
        <v>0</v>
      </c>
      <c r="R34" s="191">
        <v>0</v>
      </c>
      <c r="S34" s="191">
        <v>0</v>
      </c>
      <c r="T34" s="191">
        <v>1801958</v>
      </c>
      <c r="U34" s="191">
        <v>0</v>
      </c>
      <c r="V34" s="191">
        <v>0</v>
      </c>
      <c r="W34" s="191">
        <v>0</v>
      </c>
      <c r="X34" s="191">
        <v>0</v>
      </c>
      <c r="Y34" s="191">
        <v>0</v>
      </c>
      <c r="Z34" s="191">
        <v>0</v>
      </c>
      <c r="AA34" s="139" t="b">
        <f t="shared" si="0"/>
        <v>1</v>
      </c>
      <c r="AB34" s="140">
        <f t="shared" si="1"/>
        <v>0.43509999999999999</v>
      </c>
      <c r="AC34" s="141" t="b">
        <f t="shared" si="2"/>
        <v>0</v>
      </c>
      <c r="AD34" s="24" t="b">
        <f t="shared" si="3"/>
        <v>1</v>
      </c>
    </row>
    <row r="35" spans="1:30" ht="30" customHeight="1">
      <c r="A35" s="185">
        <v>33</v>
      </c>
      <c r="B35" s="185" t="s">
        <v>360</v>
      </c>
      <c r="C35" s="186" t="s">
        <v>299</v>
      </c>
      <c r="D35" s="187" t="s">
        <v>361</v>
      </c>
      <c r="E35" s="187" t="s">
        <v>84</v>
      </c>
      <c r="F35" s="185" t="s">
        <v>520</v>
      </c>
      <c r="G35" s="185" t="s">
        <v>527</v>
      </c>
      <c r="H35" s="185" t="s">
        <v>176</v>
      </c>
      <c r="I35" s="188">
        <v>0.43</v>
      </c>
      <c r="J35" s="189" t="s">
        <v>638</v>
      </c>
      <c r="K35" s="191">
        <v>525430.15</v>
      </c>
      <c r="L35" s="190">
        <v>262715</v>
      </c>
      <c r="M35" s="191">
        <v>262715.15000000002</v>
      </c>
      <c r="N35" s="192">
        <v>0.5</v>
      </c>
      <c r="O35" s="190">
        <v>0</v>
      </c>
      <c r="P35" s="190">
        <v>0</v>
      </c>
      <c r="Q35" s="191">
        <v>0</v>
      </c>
      <c r="R35" s="191">
        <v>0</v>
      </c>
      <c r="S35" s="191">
        <v>0</v>
      </c>
      <c r="T35" s="191">
        <v>262715</v>
      </c>
      <c r="U35" s="191">
        <v>0</v>
      </c>
      <c r="V35" s="191">
        <v>0</v>
      </c>
      <c r="W35" s="191">
        <v>0</v>
      </c>
      <c r="X35" s="191">
        <v>0</v>
      </c>
      <c r="Y35" s="191">
        <v>0</v>
      </c>
      <c r="Z35" s="191">
        <v>0</v>
      </c>
      <c r="AA35" s="139" t="b">
        <f t="shared" ref="AA35:AA66" si="4">L35=SUM(O35:Z35)</f>
        <v>1</v>
      </c>
      <c r="AB35" s="140">
        <f t="shared" ref="AB35:AB66" si="5">ROUND(L35/K35,4)</f>
        <v>0.5</v>
      </c>
      <c r="AC35" s="141" t="b">
        <f t="shared" ref="AC35:AC66" si="6">AB35=N35</f>
        <v>1</v>
      </c>
      <c r="AD35" s="24" t="b">
        <f t="shared" ref="AD35:AD66" si="7">K35=L35+M35</f>
        <v>1</v>
      </c>
    </row>
    <row r="36" spans="1:30" ht="30" customHeight="1">
      <c r="A36" s="185">
        <v>34</v>
      </c>
      <c r="B36" s="185" t="s">
        <v>362</v>
      </c>
      <c r="C36" s="186" t="s">
        <v>299</v>
      </c>
      <c r="D36" s="187" t="s">
        <v>363</v>
      </c>
      <c r="E36" s="187" t="s">
        <v>109</v>
      </c>
      <c r="F36" s="185" t="s">
        <v>211</v>
      </c>
      <c r="G36" s="185" t="s">
        <v>528</v>
      </c>
      <c r="H36" s="185" t="s">
        <v>176</v>
      </c>
      <c r="I36" s="188">
        <v>0.46</v>
      </c>
      <c r="J36" s="189" t="s">
        <v>632</v>
      </c>
      <c r="K36" s="191">
        <v>983034.49</v>
      </c>
      <c r="L36" s="190">
        <v>491517</v>
      </c>
      <c r="M36" s="191">
        <v>491517.49</v>
      </c>
      <c r="N36" s="192">
        <v>0.5</v>
      </c>
      <c r="O36" s="190">
        <v>0</v>
      </c>
      <c r="P36" s="190">
        <v>0</v>
      </c>
      <c r="Q36" s="191">
        <v>0</v>
      </c>
      <c r="R36" s="191">
        <v>0</v>
      </c>
      <c r="S36" s="191">
        <v>0</v>
      </c>
      <c r="T36" s="191">
        <v>491517</v>
      </c>
      <c r="U36" s="191">
        <v>0</v>
      </c>
      <c r="V36" s="191">
        <v>0</v>
      </c>
      <c r="W36" s="191">
        <v>0</v>
      </c>
      <c r="X36" s="191">
        <v>0</v>
      </c>
      <c r="Y36" s="191">
        <v>0</v>
      </c>
      <c r="Z36" s="191">
        <v>0</v>
      </c>
      <c r="AA36" s="139" t="b">
        <f t="shared" si="4"/>
        <v>1</v>
      </c>
      <c r="AB36" s="140">
        <f t="shared" si="5"/>
        <v>0.5</v>
      </c>
      <c r="AC36" s="141" t="b">
        <f t="shared" si="6"/>
        <v>1</v>
      </c>
      <c r="AD36" s="24" t="b">
        <f t="shared" si="7"/>
        <v>1</v>
      </c>
    </row>
    <row r="37" spans="1:30" ht="30" customHeight="1">
      <c r="A37" s="185">
        <v>35</v>
      </c>
      <c r="B37" s="185" t="s">
        <v>364</v>
      </c>
      <c r="C37" s="186" t="s">
        <v>299</v>
      </c>
      <c r="D37" s="187" t="s">
        <v>365</v>
      </c>
      <c r="E37" s="187" t="s">
        <v>160</v>
      </c>
      <c r="F37" s="185" t="s">
        <v>529</v>
      </c>
      <c r="G37" s="185" t="s">
        <v>530</v>
      </c>
      <c r="H37" s="185" t="s">
        <v>181</v>
      </c>
      <c r="I37" s="188">
        <v>0.17</v>
      </c>
      <c r="J37" s="189" t="s">
        <v>647</v>
      </c>
      <c r="K37" s="191">
        <v>405069.88</v>
      </c>
      <c r="L37" s="190">
        <v>202534</v>
      </c>
      <c r="M37" s="191">
        <v>202535.88</v>
      </c>
      <c r="N37" s="192">
        <v>0.5</v>
      </c>
      <c r="O37" s="190">
        <v>0</v>
      </c>
      <c r="P37" s="190">
        <v>0</v>
      </c>
      <c r="Q37" s="191">
        <v>0</v>
      </c>
      <c r="R37" s="191">
        <v>0</v>
      </c>
      <c r="S37" s="191">
        <v>0</v>
      </c>
      <c r="T37" s="191">
        <v>202534</v>
      </c>
      <c r="U37" s="191">
        <v>0</v>
      </c>
      <c r="V37" s="191">
        <v>0</v>
      </c>
      <c r="W37" s="191">
        <v>0</v>
      </c>
      <c r="X37" s="191">
        <v>0</v>
      </c>
      <c r="Y37" s="191">
        <v>0</v>
      </c>
      <c r="Z37" s="191">
        <v>0</v>
      </c>
      <c r="AA37" s="139" t="b">
        <f t="shared" si="4"/>
        <v>1</v>
      </c>
      <c r="AB37" s="140">
        <f t="shared" si="5"/>
        <v>0.5</v>
      </c>
      <c r="AC37" s="141" t="b">
        <f t="shared" si="6"/>
        <v>1</v>
      </c>
      <c r="AD37" s="24" t="b">
        <f t="shared" si="7"/>
        <v>1</v>
      </c>
    </row>
    <row r="38" spans="1:30" ht="30" customHeight="1">
      <c r="A38" s="185">
        <v>36</v>
      </c>
      <c r="B38" s="185" t="s">
        <v>366</v>
      </c>
      <c r="C38" s="186" t="s">
        <v>299</v>
      </c>
      <c r="D38" s="187" t="s">
        <v>359</v>
      </c>
      <c r="E38" s="187" t="s">
        <v>108</v>
      </c>
      <c r="F38" s="185" t="s">
        <v>216</v>
      </c>
      <c r="G38" s="185" t="s">
        <v>531</v>
      </c>
      <c r="H38" s="185" t="s">
        <v>181</v>
      </c>
      <c r="I38" s="188">
        <v>1.87</v>
      </c>
      <c r="J38" s="189" t="s">
        <v>627</v>
      </c>
      <c r="K38" s="191">
        <v>14805000</v>
      </c>
      <c r="L38" s="190">
        <v>7402500</v>
      </c>
      <c r="M38" s="191">
        <v>7402500</v>
      </c>
      <c r="N38" s="192">
        <v>0.5</v>
      </c>
      <c r="O38" s="190">
        <v>0</v>
      </c>
      <c r="P38" s="190">
        <v>0</v>
      </c>
      <c r="Q38" s="191">
        <v>0</v>
      </c>
      <c r="R38" s="191">
        <v>0</v>
      </c>
      <c r="S38" s="191">
        <v>0</v>
      </c>
      <c r="T38" s="191">
        <v>7402500</v>
      </c>
      <c r="U38" s="191">
        <v>0</v>
      </c>
      <c r="V38" s="191">
        <v>0</v>
      </c>
      <c r="W38" s="191">
        <v>0</v>
      </c>
      <c r="X38" s="191">
        <v>0</v>
      </c>
      <c r="Y38" s="191">
        <v>0</v>
      </c>
      <c r="Z38" s="191">
        <v>0</v>
      </c>
      <c r="AA38" s="139" t="b">
        <f t="shared" si="4"/>
        <v>1</v>
      </c>
      <c r="AB38" s="140">
        <f t="shared" si="5"/>
        <v>0.5</v>
      </c>
      <c r="AC38" s="141" t="b">
        <f t="shared" si="6"/>
        <v>1</v>
      </c>
      <c r="AD38" s="24" t="b">
        <f t="shared" si="7"/>
        <v>1</v>
      </c>
    </row>
    <row r="39" spans="1:30" ht="30" customHeight="1">
      <c r="A39" s="185">
        <v>37</v>
      </c>
      <c r="B39" s="185" t="s">
        <v>367</v>
      </c>
      <c r="C39" s="186" t="s">
        <v>299</v>
      </c>
      <c r="D39" s="187" t="s">
        <v>368</v>
      </c>
      <c r="E39" s="187" t="s">
        <v>117</v>
      </c>
      <c r="F39" s="185" t="s">
        <v>532</v>
      </c>
      <c r="G39" s="185" t="s">
        <v>533</v>
      </c>
      <c r="H39" s="185" t="s">
        <v>176</v>
      </c>
      <c r="I39" s="188">
        <v>1.42</v>
      </c>
      <c r="J39" s="189" t="s">
        <v>838</v>
      </c>
      <c r="K39" s="191">
        <v>2810560.39</v>
      </c>
      <c r="L39" s="190">
        <v>1405280</v>
      </c>
      <c r="M39" s="191">
        <v>1405280.3900000001</v>
      </c>
      <c r="N39" s="192">
        <v>0.5</v>
      </c>
      <c r="O39" s="190">
        <v>0</v>
      </c>
      <c r="P39" s="190">
        <v>0</v>
      </c>
      <c r="Q39" s="191">
        <v>0</v>
      </c>
      <c r="R39" s="191">
        <v>0</v>
      </c>
      <c r="S39" s="191">
        <v>0</v>
      </c>
      <c r="T39" s="191">
        <v>1405280</v>
      </c>
      <c r="U39" s="191">
        <v>0</v>
      </c>
      <c r="V39" s="191">
        <v>0</v>
      </c>
      <c r="W39" s="191">
        <v>0</v>
      </c>
      <c r="X39" s="191">
        <v>0</v>
      </c>
      <c r="Y39" s="191">
        <v>0</v>
      </c>
      <c r="Z39" s="191">
        <v>0</v>
      </c>
      <c r="AA39" s="139" t="b">
        <f t="shared" si="4"/>
        <v>1</v>
      </c>
      <c r="AB39" s="140">
        <f t="shared" si="5"/>
        <v>0.5</v>
      </c>
      <c r="AC39" s="141" t="b">
        <f t="shared" si="6"/>
        <v>1</v>
      </c>
      <c r="AD39" s="24" t="b">
        <f t="shared" si="7"/>
        <v>1</v>
      </c>
    </row>
    <row r="40" spans="1:30" ht="45.2" customHeight="1">
      <c r="A40" s="185">
        <v>38</v>
      </c>
      <c r="B40" s="185" t="s">
        <v>369</v>
      </c>
      <c r="C40" s="186" t="s">
        <v>299</v>
      </c>
      <c r="D40" s="187" t="s">
        <v>349</v>
      </c>
      <c r="E40" s="187" t="s">
        <v>89</v>
      </c>
      <c r="F40" s="185" t="s">
        <v>231</v>
      </c>
      <c r="G40" s="185" t="s">
        <v>534</v>
      </c>
      <c r="H40" s="185" t="s">
        <v>176</v>
      </c>
      <c r="I40" s="188">
        <v>0.16</v>
      </c>
      <c r="J40" s="189" t="s">
        <v>329</v>
      </c>
      <c r="K40" s="191">
        <v>3096868</v>
      </c>
      <c r="L40" s="190">
        <v>1548434</v>
      </c>
      <c r="M40" s="191">
        <v>1548434</v>
      </c>
      <c r="N40" s="192">
        <v>0.5</v>
      </c>
      <c r="O40" s="190">
        <v>0</v>
      </c>
      <c r="P40" s="190">
        <v>0</v>
      </c>
      <c r="Q40" s="191">
        <v>0</v>
      </c>
      <c r="R40" s="191">
        <v>0</v>
      </c>
      <c r="S40" s="191">
        <v>0</v>
      </c>
      <c r="T40" s="191">
        <v>1548434</v>
      </c>
      <c r="U40" s="191">
        <v>0</v>
      </c>
      <c r="V40" s="191">
        <v>0</v>
      </c>
      <c r="W40" s="191">
        <v>0</v>
      </c>
      <c r="X40" s="191">
        <v>0</v>
      </c>
      <c r="Y40" s="191">
        <v>0</v>
      </c>
      <c r="Z40" s="191">
        <v>0</v>
      </c>
      <c r="AA40" s="139" t="b">
        <f t="shared" si="4"/>
        <v>1</v>
      </c>
      <c r="AB40" s="140">
        <f t="shared" si="5"/>
        <v>0.5</v>
      </c>
      <c r="AC40" s="141" t="b">
        <f t="shared" si="6"/>
        <v>1</v>
      </c>
      <c r="AD40" s="24" t="b">
        <f t="shared" si="7"/>
        <v>1</v>
      </c>
    </row>
    <row r="41" spans="1:30" ht="30" customHeight="1">
      <c r="A41" s="185">
        <v>39</v>
      </c>
      <c r="B41" s="185" t="s">
        <v>370</v>
      </c>
      <c r="C41" s="186" t="s">
        <v>299</v>
      </c>
      <c r="D41" s="187" t="s">
        <v>371</v>
      </c>
      <c r="E41" s="187" t="s">
        <v>149</v>
      </c>
      <c r="F41" s="185" t="s">
        <v>227</v>
      </c>
      <c r="G41" s="185" t="s">
        <v>535</v>
      </c>
      <c r="H41" s="185" t="s">
        <v>176</v>
      </c>
      <c r="I41" s="188">
        <v>0.99</v>
      </c>
      <c r="J41" s="189" t="s">
        <v>839</v>
      </c>
      <c r="K41" s="191">
        <v>656076</v>
      </c>
      <c r="L41" s="190">
        <v>328038</v>
      </c>
      <c r="M41" s="191">
        <v>328038</v>
      </c>
      <c r="N41" s="192">
        <v>0.5</v>
      </c>
      <c r="O41" s="190">
        <v>0</v>
      </c>
      <c r="P41" s="190">
        <v>0</v>
      </c>
      <c r="Q41" s="191">
        <v>0</v>
      </c>
      <c r="R41" s="191">
        <v>0</v>
      </c>
      <c r="S41" s="191">
        <v>0</v>
      </c>
      <c r="T41" s="191">
        <v>328038</v>
      </c>
      <c r="U41" s="191">
        <v>0</v>
      </c>
      <c r="V41" s="191">
        <v>0</v>
      </c>
      <c r="W41" s="191">
        <v>0</v>
      </c>
      <c r="X41" s="191">
        <v>0</v>
      </c>
      <c r="Y41" s="191">
        <v>0</v>
      </c>
      <c r="Z41" s="191">
        <v>0</v>
      </c>
      <c r="AA41" s="139" t="b">
        <f t="shared" si="4"/>
        <v>1</v>
      </c>
      <c r="AB41" s="140">
        <f t="shared" si="5"/>
        <v>0.5</v>
      </c>
      <c r="AC41" s="141" t="b">
        <f t="shared" si="6"/>
        <v>1</v>
      </c>
      <c r="AD41" s="24" t="b">
        <f t="shared" si="7"/>
        <v>1</v>
      </c>
    </row>
    <row r="42" spans="1:30" ht="30" customHeight="1">
      <c r="A42" s="185">
        <v>40</v>
      </c>
      <c r="B42" s="185" t="s">
        <v>372</v>
      </c>
      <c r="C42" s="186" t="s">
        <v>299</v>
      </c>
      <c r="D42" s="187" t="s">
        <v>373</v>
      </c>
      <c r="E42" s="187" t="s">
        <v>169</v>
      </c>
      <c r="F42" s="185" t="s">
        <v>206</v>
      </c>
      <c r="G42" s="185" t="s">
        <v>536</v>
      </c>
      <c r="H42" s="185" t="s">
        <v>181</v>
      </c>
      <c r="I42" s="188">
        <v>0.74</v>
      </c>
      <c r="J42" s="189" t="s">
        <v>630</v>
      </c>
      <c r="K42" s="191">
        <v>6893000</v>
      </c>
      <c r="L42" s="190">
        <v>3446500</v>
      </c>
      <c r="M42" s="191">
        <v>3446500</v>
      </c>
      <c r="N42" s="192">
        <v>0.5</v>
      </c>
      <c r="O42" s="190">
        <v>0</v>
      </c>
      <c r="P42" s="190">
        <v>0</v>
      </c>
      <c r="Q42" s="191">
        <v>0</v>
      </c>
      <c r="R42" s="191">
        <v>0</v>
      </c>
      <c r="S42" s="191">
        <v>0</v>
      </c>
      <c r="T42" s="191">
        <v>3446500</v>
      </c>
      <c r="U42" s="191">
        <v>0</v>
      </c>
      <c r="V42" s="191">
        <v>0</v>
      </c>
      <c r="W42" s="191">
        <v>0</v>
      </c>
      <c r="X42" s="191">
        <v>0</v>
      </c>
      <c r="Y42" s="191">
        <v>0</v>
      </c>
      <c r="Z42" s="191">
        <v>0</v>
      </c>
      <c r="AA42" s="139" t="b">
        <f t="shared" si="4"/>
        <v>1</v>
      </c>
      <c r="AB42" s="140">
        <f t="shared" si="5"/>
        <v>0.5</v>
      </c>
      <c r="AC42" s="141" t="b">
        <f t="shared" si="6"/>
        <v>1</v>
      </c>
      <c r="AD42" s="24" t="b">
        <f t="shared" si="7"/>
        <v>1</v>
      </c>
    </row>
    <row r="43" spans="1:30" ht="30" customHeight="1">
      <c r="A43" s="177">
        <v>41</v>
      </c>
      <c r="B43" s="177" t="s">
        <v>374</v>
      </c>
      <c r="C43" s="178" t="s">
        <v>183</v>
      </c>
      <c r="D43" s="179" t="s">
        <v>375</v>
      </c>
      <c r="E43" s="179" t="s">
        <v>151</v>
      </c>
      <c r="F43" s="177" t="s">
        <v>227</v>
      </c>
      <c r="G43" s="177" t="s">
        <v>537</v>
      </c>
      <c r="H43" s="177" t="s">
        <v>176</v>
      </c>
      <c r="I43" s="180">
        <v>0.18</v>
      </c>
      <c r="J43" s="181" t="s">
        <v>631</v>
      </c>
      <c r="K43" s="183">
        <v>1446480</v>
      </c>
      <c r="L43" s="182">
        <v>723240</v>
      </c>
      <c r="M43" s="183">
        <v>723240</v>
      </c>
      <c r="N43" s="184">
        <v>0.5</v>
      </c>
      <c r="O43" s="182">
        <v>0</v>
      </c>
      <c r="P43" s="182">
        <v>0</v>
      </c>
      <c r="Q43" s="183">
        <v>0</v>
      </c>
      <c r="R43" s="183">
        <v>0</v>
      </c>
      <c r="S43" s="183">
        <v>0</v>
      </c>
      <c r="T43" s="183">
        <v>461975</v>
      </c>
      <c r="U43" s="183">
        <v>261265</v>
      </c>
      <c r="V43" s="183">
        <v>0</v>
      </c>
      <c r="W43" s="183">
        <v>0</v>
      </c>
      <c r="X43" s="183">
        <v>0</v>
      </c>
      <c r="Y43" s="183">
        <v>0</v>
      </c>
      <c r="Z43" s="183">
        <v>0</v>
      </c>
      <c r="AA43" s="139" t="b">
        <f t="shared" si="4"/>
        <v>1</v>
      </c>
      <c r="AB43" s="140">
        <f t="shared" si="5"/>
        <v>0.5</v>
      </c>
      <c r="AC43" s="141" t="b">
        <f t="shared" si="6"/>
        <v>1</v>
      </c>
      <c r="AD43" s="24" t="b">
        <f t="shared" si="7"/>
        <v>1</v>
      </c>
    </row>
    <row r="44" spans="1:30" ht="30" customHeight="1">
      <c r="A44" s="185">
        <v>42</v>
      </c>
      <c r="B44" s="185" t="s">
        <v>376</v>
      </c>
      <c r="C44" s="186"/>
      <c r="D44" s="216" t="s">
        <v>377</v>
      </c>
      <c r="E44" s="216" t="s">
        <v>135</v>
      </c>
      <c r="F44" s="217" t="s">
        <v>270</v>
      </c>
      <c r="G44" s="217" t="s">
        <v>538</v>
      </c>
      <c r="H44" s="185"/>
      <c r="I44" s="188"/>
      <c r="J44" s="188" t="s">
        <v>851</v>
      </c>
      <c r="K44" s="191"/>
      <c r="L44" s="190"/>
      <c r="M44" s="191"/>
      <c r="N44" s="192"/>
      <c r="O44" s="190"/>
      <c r="P44" s="190"/>
      <c r="Q44" s="191"/>
      <c r="R44" s="191"/>
      <c r="S44" s="191"/>
      <c r="T44" s="191"/>
      <c r="U44" s="191"/>
      <c r="V44" s="191"/>
      <c r="W44" s="191"/>
      <c r="X44" s="191"/>
      <c r="Y44" s="191"/>
      <c r="Z44" s="191"/>
      <c r="AA44" s="139" t="b">
        <f t="shared" si="4"/>
        <v>1</v>
      </c>
      <c r="AB44" s="140" t="e">
        <f t="shared" si="5"/>
        <v>#DIV/0!</v>
      </c>
      <c r="AC44" s="141" t="e">
        <f t="shared" si="6"/>
        <v>#DIV/0!</v>
      </c>
      <c r="AD44" s="24" t="b">
        <f t="shared" si="7"/>
        <v>1</v>
      </c>
    </row>
    <row r="45" spans="1:30" ht="30" customHeight="1">
      <c r="A45" s="185">
        <v>43</v>
      </c>
      <c r="B45" s="185" t="s">
        <v>378</v>
      </c>
      <c r="C45" s="186" t="s">
        <v>299</v>
      </c>
      <c r="D45" s="187" t="s">
        <v>379</v>
      </c>
      <c r="E45" s="187" t="s">
        <v>79</v>
      </c>
      <c r="F45" s="185" t="s">
        <v>520</v>
      </c>
      <c r="G45" s="185" t="s">
        <v>539</v>
      </c>
      <c r="H45" s="185" t="s">
        <v>176</v>
      </c>
      <c r="I45" s="188">
        <v>0.63</v>
      </c>
      <c r="J45" s="189" t="s">
        <v>624</v>
      </c>
      <c r="K45" s="191">
        <v>1685478.6</v>
      </c>
      <c r="L45" s="190">
        <v>842739</v>
      </c>
      <c r="M45" s="191">
        <v>842739.6</v>
      </c>
      <c r="N45" s="192">
        <v>0.5</v>
      </c>
      <c r="O45" s="190">
        <v>0</v>
      </c>
      <c r="P45" s="190">
        <v>0</v>
      </c>
      <c r="Q45" s="191">
        <v>0</v>
      </c>
      <c r="R45" s="191">
        <v>0</v>
      </c>
      <c r="S45" s="191">
        <v>0</v>
      </c>
      <c r="T45" s="191">
        <v>842739</v>
      </c>
      <c r="U45" s="191">
        <v>0</v>
      </c>
      <c r="V45" s="191">
        <v>0</v>
      </c>
      <c r="W45" s="191">
        <v>0</v>
      </c>
      <c r="X45" s="191">
        <v>0</v>
      </c>
      <c r="Y45" s="191">
        <v>0</v>
      </c>
      <c r="Z45" s="191">
        <v>0</v>
      </c>
      <c r="AA45" s="139" t="b">
        <f t="shared" si="4"/>
        <v>1</v>
      </c>
      <c r="AB45" s="140">
        <f t="shared" si="5"/>
        <v>0.5</v>
      </c>
      <c r="AC45" s="141" t="b">
        <f t="shared" si="6"/>
        <v>1</v>
      </c>
      <c r="AD45" s="24" t="b">
        <f t="shared" si="7"/>
        <v>1</v>
      </c>
    </row>
    <row r="46" spans="1:30" ht="30" customHeight="1">
      <c r="A46" s="177">
        <v>44</v>
      </c>
      <c r="B46" s="177" t="s">
        <v>380</v>
      </c>
      <c r="C46" s="178" t="s">
        <v>183</v>
      </c>
      <c r="D46" s="179" t="s">
        <v>381</v>
      </c>
      <c r="E46" s="179" t="s">
        <v>113</v>
      </c>
      <c r="F46" s="177" t="s">
        <v>211</v>
      </c>
      <c r="G46" s="177" t="s">
        <v>540</v>
      </c>
      <c r="H46" s="177" t="s">
        <v>176</v>
      </c>
      <c r="I46" s="180">
        <v>0.85</v>
      </c>
      <c r="J46" s="181" t="s">
        <v>840</v>
      </c>
      <c r="K46" s="183">
        <v>1551895.19</v>
      </c>
      <c r="L46" s="182">
        <v>775947</v>
      </c>
      <c r="M46" s="183">
        <v>775948.19</v>
      </c>
      <c r="N46" s="184">
        <v>0.5</v>
      </c>
      <c r="O46" s="182">
        <v>0</v>
      </c>
      <c r="P46" s="182">
        <v>0</v>
      </c>
      <c r="Q46" s="183">
        <v>0</v>
      </c>
      <c r="R46" s="183">
        <v>0</v>
      </c>
      <c r="S46" s="183">
        <v>0</v>
      </c>
      <c r="T46" s="183">
        <v>375000</v>
      </c>
      <c r="U46" s="183">
        <v>400947</v>
      </c>
      <c r="V46" s="183">
        <v>0</v>
      </c>
      <c r="W46" s="183">
        <v>0</v>
      </c>
      <c r="X46" s="183">
        <v>0</v>
      </c>
      <c r="Y46" s="183">
        <v>0</v>
      </c>
      <c r="Z46" s="183">
        <v>0</v>
      </c>
      <c r="AA46" s="139" t="b">
        <f t="shared" si="4"/>
        <v>1</v>
      </c>
      <c r="AB46" s="140">
        <f t="shared" si="5"/>
        <v>0.5</v>
      </c>
      <c r="AC46" s="141" t="b">
        <f t="shared" si="6"/>
        <v>1</v>
      </c>
      <c r="AD46" s="24" t="b">
        <f t="shared" si="7"/>
        <v>1</v>
      </c>
    </row>
    <row r="47" spans="1:30" ht="30" customHeight="1">
      <c r="A47" s="185">
        <v>45</v>
      </c>
      <c r="B47" s="185" t="s">
        <v>382</v>
      </c>
      <c r="C47" s="186" t="s">
        <v>299</v>
      </c>
      <c r="D47" s="187" t="s">
        <v>383</v>
      </c>
      <c r="E47" s="187" t="s">
        <v>134</v>
      </c>
      <c r="F47" s="185" t="s">
        <v>270</v>
      </c>
      <c r="G47" s="185" t="s">
        <v>541</v>
      </c>
      <c r="H47" s="185" t="s">
        <v>176</v>
      </c>
      <c r="I47" s="188">
        <v>0.73899999999999999</v>
      </c>
      <c r="J47" s="189" t="s">
        <v>637</v>
      </c>
      <c r="K47" s="191">
        <v>737850</v>
      </c>
      <c r="L47" s="190">
        <v>353550</v>
      </c>
      <c r="M47" s="191">
        <v>384300</v>
      </c>
      <c r="N47" s="192">
        <v>0.5</v>
      </c>
      <c r="O47" s="190">
        <v>0</v>
      </c>
      <c r="P47" s="190">
        <v>0</v>
      </c>
      <c r="Q47" s="191">
        <v>0</v>
      </c>
      <c r="R47" s="191">
        <v>0</v>
      </c>
      <c r="S47" s="191">
        <v>0</v>
      </c>
      <c r="T47" s="191">
        <v>353550</v>
      </c>
      <c r="U47" s="191">
        <v>0</v>
      </c>
      <c r="V47" s="191">
        <v>0</v>
      </c>
      <c r="W47" s="191">
        <v>0</v>
      </c>
      <c r="X47" s="191">
        <v>0</v>
      </c>
      <c r="Y47" s="191">
        <v>0</v>
      </c>
      <c r="Z47" s="191">
        <v>0</v>
      </c>
      <c r="AA47" s="139" t="b">
        <f t="shared" si="4"/>
        <v>1</v>
      </c>
      <c r="AB47" s="140">
        <f t="shared" si="5"/>
        <v>0.47920000000000001</v>
      </c>
      <c r="AC47" s="141" t="b">
        <f t="shared" si="6"/>
        <v>0</v>
      </c>
      <c r="AD47" s="24" t="b">
        <f t="shared" si="7"/>
        <v>1</v>
      </c>
    </row>
    <row r="48" spans="1:30" ht="30" customHeight="1">
      <c r="A48" s="185">
        <v>46</v>
      </c>
      <c r="B48" s="185" t="s">
        <v>384</v>
      </c>
      <c r="C48" s="186" t="s">
        <v>299</v>
      </c>
      <c r="D48" s="187" t="s">
        <v>365</v>
      </c>
      <c r="E48" s="187" t="s">
        <v>160</v>
      </c>
      <c r="F48" s="185" t="s">
        <v>529</v>
      </c>
      <c r="G48" s="185" t="s">
        <v>542</v>
      </c>
      <c r="H48" s="185" t="s">
        <v>176</v>
      </c>
      <c r="I48" s="188">
        <v>0.245</v>
      </c>
      <c r="J48" s="189" t="s">
        <v>328</v>
      </c>
      <c r="K48" s="191">
        <v>470416.48</v>
      </c>
      <c r="L48" s="190">
        <v>215150</v>
      </c>
      <c r="M48" s="191">
        <v>255266.47999999998</v>
      </c>
      <c r="N48" s="192">
        <v>0.5</v>
      </c>
      <c r="O48" s="190">
        <v>0</v>
      </c>
      <c r="P48" s="190">
        <v>0</v>
      </c>
      <c r="Q48" s="191">
        <v>0</v>
      </c>
      <c r="R48" s="191">
        <v>0</v>
      </c>
      <c r="S48" s="191">
        <v>0</v>
      </c>
      <c r="T48" s="191">
        <v>215150</v>
      </c>
      <c r="U48" s="191">
        <v>0</v>
      </c>
      <c r="V48" s="191">
        <v>0</v>
      </c>
      <c r="W48" s="191">
        <v>0</v>
      </c>
      <c r="X48" s="191">
        <v>0</v>
      </c>
      <c r="Y48" s="191">
        <v>0</v>
      </c>
      <c r="Z48" s="191">
        <v>0</v>
      </c>
      <c r="AA48" s="139" t="b">
        <f t="shared" si="4"/>
        <v>1</v>
      </c>
      <c r="AB48" s="140">
        <f t="shared" si="5"/>
        <v>0.45739999999999997</v>
      </c>
      <c r="AC48" s="141" t="b">
        <f t="shared" si="6"/>
        <v>0</v>
      </c>
      <c r="AD48" s="24" t="b">
        <f t="shared" si="7"/>
        <v>1</v>
      </c>
    </row>
    <row r="49" spans="1:30" ht="30" customHeight="1">
      <c r="A49" s="177">
        <v>47</v>
      </c>
      <c r="B49" s="177" t="s">
        <v>385</v>
      </c>
      <c r="C49" s="178" t="s">
        <v>183</v>
      </c>
      <c r="D49" s="179" t="s">
        <v>201</v>
      </c>
      <c r="E49" s="179" t="s">
        <v>139</v>
      </c>
      <c r="F49" s="177" t="s">
        <v>202</v>
      </c>
      <c r="G49" s="177" t="s">
        <v>543</v>
      </c>
      <c r="H49" s="177" t="s">
        <v>176</v>
      </c>
      <c r="I49" s="180">
        <v>2.5499999999999998</v>
      </c>
      <c r="J49" s="181" t="s">
        <v>634</v>
      </c>
      <c r="K49" s="183">
        <v>12400000</v>
      </c>
      <c r="L49" s="182">
        <v>6200000</v>
      </c>
      <c r="M49" s="183">
        <v>6200000</v>
      </c>
      <c r="N49" s="184">
        <v>0.5</v>
      </c>
      <c r="O49" s="182">
        <v>0</v>
      </c>
      <c r="P49" s="182">
        <v>0</v>
      </c>
      <c r="Q49" s="183">
        <v>0</v>
      </c>
      <c r="R49" s="183">
        <v>0</v>
      </c>
      <c r="S49" s="183">
        <v>0</v>
      </c>
      <c r="T49" s="183">
        <v>400000</v>
      </c>
      <c r="U49" s="183">
        <v>100000</v>
      </c>
      <c r="V49" s="183">
        <v>2900000</v>
      </c>
      <c r="W49" s="183">
        <v>2800000</v>
      </c>
      <c r="X49" s="183">
        <v>0</v>
      </c>
      <c r="Y49" s="183">
        <v>0</v>
      </c>
      <c r="Z49" s="183">
        <v>0</v>
      </c>
      <c r="AA49" s="139" t="b">
        <f t="shared" si="4"/>
        <v>1</v>
      </c>
      <c r="AB49" s="140">
        <f t="shared" si="5"/>
        <v>0.5</v>
      </c>
      <c r="AC49" s="141" t="b">
        <f t="shared" si="6"/>
        <v>1</v>
      </c>
      <c r="AD49" s="24" t="b">
        <f t="shared" si="7"/>
        <v>1</v>
      </c>
    </row>
    <row r="50" spans="1:30" ht="30" customHeight="1">
      <c r="A50" s="185">
        <v>48</v>
      </c>
      <c r="B50" s="185" t="s">
        <v>386</v>
      </c>
      <c r="C50" s="186" t="s">
        <v>299</v>
      </c>
      <c r="D50" s="187" t="s">
        <v>246</v>
      </c>
      <c r="E50" s="187" t="s">
        <v>167</v>
      </c>
      <c r="F50" s="185" t="s">
        <v>206</v>
      </c>
      <c r="G50" s="185" t="s">
        <v>544</v>
      </c>
      <c r="H50" s="185" t="s">
        <v>176</v>
      </c>
      <c r="I50" s="188">
        <v>0.22</v>
      </c>
      <c r="J50" s="189" t="s">
        <v>627</v>
      </c>
      <c r="K50" s="191">
        <v>185380</v>
      </c>
      <c r="L50" s="190">
        <v>85579</v>
      </c>
      <c r="M50" s="191">
        <v>99801</v>
      </c>
      <c r="N50" s="192">
        <v>0.5</v>
      </c>
      <c r="O50" s="190">
        <v>0</v>
      </c>
      <c r="P50" s="190">
        <v>0</v>
      </c>
      <c r="Q50" s="191">
        <v>0</v>
      </c>
      <c r="R50" s="191">
        <v>0</v>
      </c>
      <c r="S50" s="191">
        <v>0</v>
      </c>
      <c r="T50" s="191">
        <v>85579</v>
      </c>
      <c r="U50" s="191">
        <v>0</v>
      </c>
      <c r="V50" s="191">
        <v>0</v>
      </c>
      <c r="W50" s="191">
        <v>0</v>
      </c>
      <c r="X50" s="191">
        <v>0</v>
      </c>
      <c r="Y50" s="191">
        <v>0</v>
      </c>
      <c r="Z50" s="191">
        <v>0</v>
      </c>
      <c r="AA50" s="139" t="b">
        <f t="shared" si="4"/>
        <v>1</v>
      </c>
      <c r="AB50" s="140">
        <f t="shared" si="5"/>
        <v>0.46160000000000001</v>
      </c>
      <c r="AC50" s="141" t="b">
        <f t="shared" si="6"/>
        <v>0</v>
      </c>
      <c r="AD50" s="24" t="b">
        <f t="shared" si="7"/>
        <v>1</v>
      </c>
    </row>
    <row r="51" spans="1:30" ht="30" customHeight="1">
      <c r="A51" s="185">
        <v>49</v>
      </c>
      <c r="B51" s="185" t="s">
        <v>387</v>
      </c>
      <c r="C51" s="186" t="s">
        <v>299</v>
      </c>
      <c r="D51" s="187" t="s">
        <v>388</v>
      </c>
      <c r="E51" s="187" t="s">
        <v>96</v>
      </c>
      <c r="F51" s="185" t="s">
        <v>235</v>
      </c>
      <c r="G51" s="185" t="s">
        <v>545</v>
      </c>
      <c r="H51" s="185" t="s">
        <v>176</v>
      </c>
      <c r="I51" s="188">
        <v>1.21</v>
      </c>
      <c r="J51" s="189" t="s">
        <v>771</v>
      </c>
      <c r="K51" s="191">
        <v>3896730.09</v>
      </c>
      <c r="L51" s="190">
        <v>1948365</v>
      </c>
      <c r="M51" s="191">
        <v>1948365.09</v>
      </c>
      <c r="N51" s="192">
        <v>0.5</v>
      </c>
      <c r="O51" s="190">
        <v>0</v>
      </c>
      <c r="P51" s="190">
        <v>0</v>
      </c>
      <c r="Q51" s="191">
        <v>0</v>
      </c>
      <c r="R51" s="191">
        <v>0</v>
      </c>
      <c r="S51" s="191">
        <v>0</v>
      </c>
      <c r="T51" s="191">
        <v>1948365</v>
      </c>
      <c r="U51" s="191">
        <v>0</v>
      </c>
      <c r="V51" s="191">
        <v>0</v>
      </c>
      <c r="W51" s="191">
        <v>0</v>
      </c>
      <c r="X51" s="191">
        <v>0</v>
      </c>
      <c r="Y51" s="191">
        <v>0</v>
      </c>
      <c r="Z51" s="191">
        <v>0</v>
      </c>
      <c r="AA51" s="139" t="b">
        <f t="shared" si="4"/>
        <v>1</v>
      </c>
      <c r="AB51" s="140">
        <f t="shared" si="5"/>
        <v>0.5</v>
      </c>
      <c r="AC51" s="141" t="b">
        <f t="shared" si="6"/>
        <v>1</v>
      </c>
      <c r="AD51" s="24" t="b">
        <f t="shared" si="7"/>
        <v>1</v>
      </c>
    </row>
    <row r="52" spans="1:30" ht="30" customHeight="1">
      <c r="A52" s="185">
        <v>50</v>
      </c>
      <c r="B52" s="185" t="s">
        <v>389</v>
      </c>
      <c r="C52" s="186" t="s">
        <v>299</v>
      </c>
      <c r="D52" s="187" t="s">
        <v>390</v>
      </c>
      <c r="E52" s="187" t="s">
        <v>143</v>
      </c>
      <c r="F52" s="185" t="s">
        <v>524</v>
      </c>
      <c r="G52" s="185" t="s">
        <v>546</v>
      </c>
      <c r="H52" s="185" t="s">
        <v>176</v>
      </c>
      <c r="I52" s="188">
        <v>0.23699999999999999</v>
      </c>
      <c r="J52" s="189" t="s">
        <v>626</v>
      </c>
      <c r="K52" s="191">
        <v>771534.14</v>
      </c>
      <c r="L52" s="190">
        <v>617227.31000000006</v>
      </c>
      <c r="M52" s="191">
        <v>154306.82999999999</v>
      </c>
      <c r="N52" s="192">
        <v>0.8</v>
      </c>
      <c r="O52" s="190">
        <v>0</v>
      </c>
      <c r="P52" s="190">
        <v>0</v>
      </c>
      <c r="Q52" s="191">
        <v>0</v>
      </c>
      <c r="R52" s="191">
        <v>0</v>
      </c>
      <c r="S52" s="191">
        <v>0</v>
      </c>
      <c r="T52" s="191">
        <v>617227.31000000006</v>
      </c>
      <c r="U52" s="191">
        <v>0</v>
      </c>
      <c r="V52" s="191">
        <v>0</v>
      </c>
      <c r="W52" s="191">
        <v>0</v>
      </c>
      <c r="X52" s="191">
        <v>0</v>
      </c>
      <c r="Y52" s="191">
        <v>0</v>
      </c>
      <c r="Z52" s="191">
        <v>0</v>
      </c>
      <c r="AA52" s="139" t="b">
        <f t="shared" si="4"/>
        <v>1</v>
      </c>
      <c r="AB52" s="140">
        <f t="shared" si="5"/>
        <v>0.8</v>
      </c>
      <c r="AC52" s="141" t="b">
        <f t="shared" si="6"/>
        <v>1</v>
      </c>
      <c r="AD52" s="24" t="b">
        <f t="shared" si="7"/>
        <v>1</v>
      </c>
    </row>
    <row r="53" spans="1:30" ht="30" customHeight="1">
      <c r="A53" s="185">
        <v>51</v>
      </c>
      <c r="B53" s="185" t="s">
        <v>391</v>
      </c>
      <c r="C53" s="186" t="s">
        <v>299</v>
      </c>
      <c r="D53" s="187" t="s">
        <v>359</v>
      </c>
      <c r="E53" s="187" t="s">
        <v>108</v>
      </c>
      <c r="F53" s="185" t="s">
        <v>216</v>
      </c>
      <c r="G53" s="185" t="s">
        <v>547</v>
      </c>
      <c r="H53" s="185" t="s">
        <v>181</v>
      </c>
      <c r="I53" s="188">
        <v>0.86</v>
      </c>
      <c r="J53" s="189" t="s">
        <v>638</v>
      </c>
      <c r="K53" s="191">
        <v>4697645.5</v>
      </c>
      <c r="L53" s="190">
        <v>2247956</v>
      </c>
      <c r="M53" s="191">
        <v>2449689.5</v>
      </c>
      <c r="N53" s="192">
        <v>0.5</v>
      </c>
      <c r="O53" s="190">
        <v>0</v>
      </c>
      <c r="P53" s="190">
        <v>0</v>
      </c>
      <c r="Q53" s="191">
        <v>0</v>
      </c>
      <c r="R53" s="191">
        <v>0</v>
      </c>
      <c r="S53" s="191">
        <v>0</v>
      </c>
      <c r="T53" s="191">
        <v>2247956</v>
      </c>
      <c r="U53" s="191">
        <v>0</v>
      </c>
      <c r="V53" s="191">
        <v>0</v>
      </c>
      <c r="W53" s="191">
        <v>0</v>
      </c>
      <c r="X53" s="191">
        <v>0</v>
      </c>
      <c r="Y53" s="191">
        <v>0</v>
      </c>
      <c r="Z53" s="191">
        <v>0</v>
      </c>
      <c r="AA53" s="139" t="b">
        <f t="shared" si="4"/>
        <v>1</v>
      </c>
      <c r="AB53" s="140">
        <f t="shared" si="5"/>
        <v>0.47849999999999998</v>
      </c>
      <c r="AC53" s="141" t="b">
        <f t="shared" si="6"/>
        <v>0</v>
      </c>
      <c r="AD53" s="24" t="b">
        <f t="shared" si="7"/>
        <v>1</v>
      </c>
    </row>
    <row r="54" spans="1:30" ht="30" customHeight="1">
      <c r="A54" s="185">
        <v>52</v>
      </c>
      <c r="B54" s="185" t="s">
        <v>392</v>
      </c>
      <c r="C54" s="186" t="s">
        <v>299</v>
      </c>
      <c r="D54" s="187" t="s">
        <v>347</v>
      </c>
      <c r="E54" s="187" t="s">
        <v>168</v>
      </c>
      <c r="F54" s="185" t="s">
        <v>206</v>
      </c>
      <c r="G54" s="185" t="s">
        <v>548</v>
      </c>
      <c r="H54" s="185" t="s">
        <v>176</v>
      </c>
      <c r="I54" s="188">
        <v>0.64</v>
      </c>
      <c r="J54" s="189" t="s">
        <v>837</v>
      </c>
      <c r="K54" s="191">
        <v>454017.63</v>
      </c>
      <c r="L54" s="190">
        <v>227008</v>
      </c>
      <c r="M54" s="191">
        <v>227009.63</v>
      </c>
      <c r="N54" s="192">
        <v>0.5</v>
      </c>
      <c r="O54" s="190">
        <v>0</v>
      </c>
      <c r="P54" s="190">
        <v>0</v>
      </c>
      <c r="Q54" s="191">
        <v>0</v>
      </c>
      <c r="R54" s="191">
        <v>0</v>
      </c>
      <c r="S54" s="191">
        <v>0</v>
      </c>
      <c r="T54" s="191">
        <v>227008</v>
      </c>
      <c r="U54" s="191">
        <v>0</v>
      </c>
      <c r="V54" s="191">
        <v>0</v>
      </c>
      <c r="W54" s="191">
        <v>0</v>
      </c>
      <c r="X54" s="191">
        <v>0</v>
      </c>
      <c r="Y54" s="191">
        <v>0</v>
      </c>
      <c r="Z54" s="191">
        <v>0</v>
      </c>
      <c r="AA54" s="139" t="b">
        <f t="shared" si="4"/>
        <v>1</v>
      </c>
      <c r="AB54" s="140">
        <f t="shared" si="5"/>
        <v>0.5</v>
      </c>
      <c r="AC54" s="141" t="b">
        <f t="shared" si="6"/>
        <v>1</v>
      </c>
      <c r="AD54" s="24" t="b">
        <f t="shared" si="7"/>
        <v>1</v>
      </c>
    </row>
    <row r="55" spans="1:30" ht="30" customHeight="1">
      <c r="A55" s="185">
        <v>53</v>
      </c>
      <c r="B55" s="185" t="s">
        <v>393</v>
      </c>
      <c r="C55" s="186" t="s">
        <v>299</v>
      </c>
      <c r="D55" s="187" t="s">
        <v>394</v>
      </c>
      <c r="E55" s="187" t="s">
        <v>130</v>
      </c>
      <c r="F55" s="185" t="s">
        <v>549</v>
      </c>
      <c r="G55" s="185" t="s">
        <v>550</v>
      </c>
      <c r="H55" s="185" t="s">
        <v>176</v>
      </c>
      <c r="I55" s="188">
        <v>0.48</v>
      </c>
      <c r="J55" s="189" t="s">
        <v>333</v>
      </c>
      <c r="K55" s="191">
        <v>1943138.59</v>
      </c>
      <c r="L55" s="190">
        <v>971569</v>
      </c>
      <c r="M55" s="191">
        <v>971569.59</v>
      </c>
      <c r="N55" s="192">
        <v>0.5</v>
      </c>
      <c r="O55" s="190">
        <v>0</v>
      </c>
      <c r="P55" s="190">
        <v>0</v>
      </c>
      <c r="Q55" s="191">
        <v>0</v>
      </c>
      <c r="R55" s="191">
        <v>0</v>
      </c>
      <c r="S55" s="191">
        <v>0</v>
      </c>
      <c r="T55" s="191">
        <v>971569</v>
      </c>
      <c r="U55" s="191">
        <v>0</v>
      </c>
      <c r="V55" s="191">
        <v>0</v>
      </c>
      <c r="W55" s="191">
        <v>0</v>
      </c>
      <c r="X55" s="191">
        <v>0</v>
      </c>
      <c r="Y55" s="191">
        <v>0</v>
      </c>
      <c r="Z55" s="191">
        <v>0</v>
      </c>
      <c r="AA55" s="139" t="b">
        <f t="shared" si="4"/>
        <v>1</v>
      </c>
      <c r="AB55" s="140">
        <f t="shared" si="5"/>
        <v>0.5</v>
      </c>
      <c r="AC55" s="141" t="b">
        <f t="shared" si="6"/>
        <v>1</v>
      </c>
      <c r="AD55" s="24" t="b">
        <f t="shared" si="7"/>
        <v>1</v>
      </c>
    </row>
    <row r="56" spans="1:30" ht="30" customHeight="1">
      <c r="A56" s="185">
        <v>54</v>
      </c>
      <c r="B56" s="185" t="s">
        <v>395</v>
      </c>
      <c r="C56" s="186" t="s">
        <v>299</v>
      </c>
      <c r="D56" s="187" t="s">
        <v>343</v>
      </c>
      <c r="E56" s="187" t="s">
        <v>147</v>
      </c>
      <c r="F56" s="185" t="s">
        <v>227</v>
      </c>
      <c r="G56" s="185" t="s">
        <v>551</v>
      </c>
      <c r="H56" s="185" t="s">
        <v>176</v>
      </c>
      <c r="I56" s="188">
        <v>0.13</v>
      </c>
      <c r="J56" s="189" t="s">
        <v>842</v>
      </c>
      <c r="K56" s="191">
        <v>91701.48</v>
      </c>
      <c r="L56" s="190">
        <v>45850</v>
      </c>
      <c r="M56" s="191">
        <v>45851.48</v>
      </c>
      <c r="N56" s="192">
        <v>0.5</v>
      </c>
      <c r="O56" s="190">
        <v>0</v>
      </c>
      <c r="P56" s="190">
        <v>0</v>
      </c>
      <c r="Q56" s="191">
        <v>0</v>
      </c>
      <c r="R56" s="191">
        <v>0</v>
      </c>
      <c r="S56" s="191">
        <v>0</v>
      </c>
      <c r="T56" s="191">
        <v>45850</v>
      </c>
      <c r="U56" s="191">
        <v>0</v>
      </c>
      <c r="V56" s="191">
        <v>0</v>
      </c>
      <c r="W56" s="191">
        <v>0</v>
      </c>
      <c r="X56" s="191">
        <v>0</v>
      </c>
      <c r="Y56" s="191">
        <v>0</v>
      </c>
      <c r="Z56" s="191">
        <v>0</v>
      </c>
      <c r="AA56" s="139" t="b">
        <f t="shared" si="4"/>
        <v>1</v>
      </c>
      <c r="AB56" s="140">
        <f t="shared" si="5"/>
        <v>0.5</v>
      </c>
      <c r="AC56" s="141" t="b">
        <f t="shared" si="6"/>
        <v>1</v>
      </c>
      <c r="AD56" s="24" t="b">
        <f t="shared" si="7"/>
        <v>1</v>
      </c>
    </row>
    <row r="57" spans="1:30" ht="30" customHeight="1">
      <c r="A57" s="185">
        <v>55</v>
      </c>
      <c r="B57" s="185" t="s">
        <v>396</v>
      </c>
      <c r="C57" s="186"/>
      <c r="D57" s="216" t="s">
        <v>397</v>
      </c>
      <c r="E57" s="216" t="s">
        <v>150</v>
      </c>
      <c r="F57" s="217" t="s">
        <v>227</v>
      </c>
      <c r="G57" s="217" t="s">
        <v>552</v>
      </c>
      <c r="H57" s="185"/>
      <c r="I57" s="188"/>
      <c r="J57" s="188" t="s">
        <v>851</v>
      </c>
      <c r="K57" s="191"/>
      <c r="L57" s="190"/>
      <c r="M57" s="191"/>
      <c r="N57" s="192"/>
      <c r="O57" s="190"/>
      <c r="P57" s="190"/>
      <c r="Q57" s="191"/>
      <c r="R57" s="191"/>
      <c r="S57" s="191"/>
      <c r="T57" s="191"/>
      <c r="U57" s="191"/>
      <c r="V57" s="191"/>
      <c r="W57" s="191"/>
      <c r="X57" s="191"/>
      <c r="Y57" s="191"/>
      <c r="Z57" s="191"/>
      <c r="AA57" s="139" t="b">
        <f t="shared" si="4"/>
        <v>1</v>
      </c>
      <c r="AB57" s="140" t="e">
        <f t="shared" si="5"/>
        <v>#DIV/0!</v>
      </c>
      <c r="AC57" s="141" t="e">
        <f t="shared" si="6"/>
        <v>#DIV/0!</v>
      </c>
      <c r="AD57" s="24" t="b">
        <f t="shared" si="7"/>
        <v>1</v>
      </c>
    </row>
    <row r="58" spans="1:30" ht="30" customHeight="1">
      <c r="A58" s="185">
        <v>56</v>
      </c>
      <c r="B58" s="185" t="s">
        <v>398</v>
      </c>
      <c r="C58" s="186" t="s">
        <v>299</v>
      </c>
      <c r="D58" s="187" t="s">
        <v>226</v>
      </c>
      <c r="E58" s="187" t="s">
        <v>155</v>
      </c>
      <c r="F58" s="185" t="s">
        <v>227</v>
      </c>
      <c r="G58" s="185" t="s">
        <v>553</v>
      </c>
      <c r="H58" s="185" t="s">
        <v>176</v>
      </c>
      <c r="I58" s="188">
        <v>1</v>
      </c>
      <c r="J58" s="189" t="s">
        <v>637</v>
      </c>
      <c r="K58" s="191">
        <v>3789769.74</v>
      </c>
      <c r="L58" s="190">
        <v>1894884</v>
      </c>
      <c r="M58" s="191">
        <v>1894885.74</v>
      </c>
      <c r="N58" s="192">
        <v>0.5</v>
      </c>
      <c r="O58" s="190">
        <v>0</v>
      </c>
      <c r="P58" s="190">
        <v>0</v>
      </c>
      <c r="Q58" s="191">
        <v>0</v>
      </c>
      <c r="R58" s="191">
        <v>0</v>
      </c>
      <c r="S58" s="191">
        <v>0</v>
      </c>
      <c r="T58" s="191">
        <v>1894884</v>
      </c>
      <c r="U58" s="191">
        <v>0</v>
      </c>
      <c r="V58" s="191">
        <v>0</v>
      </c>
      <c r="W58" s="191">
        <v>0</v>
      </c>
      <c r="X58" s="191">
        <v>0</v>
      </c>
      <c r="Y58" s="191">
        <v>0</v>
      </c>
      <c r="Z58" s="191">
        <v>0</v>
      </c>
      <c r="AA58" s="139" t="b">
        <f t="shared" si="4"/>
        <v>1</v>
      </c>
      <c r="AB58" s="140">
        <f t="shared" si="5"/>
        <v>0.5</v>
      </c>
      <c r="AC58" s="141" t="b">
        <f t="shared" si="6"/>
        <v>1</v>
      </c>
      <c r="AD58" s="24" t="b">
        <f t="shared" si="7"/>
        <v>1</v>
      </c>
    </row>
    <row r="59" spans="1:30" ht="30" customHeight="1">
      <c r="A59" s="185">
        <v>57</v>
      </c>
      <c r="B59" s="185" t="s">
        <v>399</v>
      </c>
      <c r="C59" s="186" t="s">
        <v>299</v>
      </c>
      <c r="D59" s="187" t="s">
        <v>400</v>
      </c>
      <c r="E59" s="187" t="s">
        <v>170</v>
      </c>
      <c r="F59" s="185" t="s">
        <v>554</v>
      </c>
      <c r="G59" s="185" t="s">
        <v>555</v>
      </c>
      <c r="H59" s="185" t="s">
        <v>181</v>
      </c>
      <c r="I59" s="188">
        <v>0.21</v>
      </c>
      <c r="J59" s="189" t="s">
        <v>860</v>
      </c>
      <c r="K59" s="191">
        <v>712181.13</v>
      </c>
      <c r="L59" s="190">
        <v>356090</v>
      </c>
      <c r="M59" s="191">
        <v>356091.13</v>
      </c>
      <c r="N59" s="192">
        <v>0.5</v>
      </c>
      <c r="O59" s="190">
        <v>0</v>
      </c>
      <c r="P59" s="190">
        <v>0</v>
      </c>
      <c r="Q59" s="191">
        <v>0</v>
      </c>
      <c r="R59" s="191">
        <v>0</v>
      </c>
      <c r="S59" s="191">
        <v>0</v>
      </c>
      <c r="T59" s="191">
        <v>356090</v>
      </c>
      <c r="U59" s="191">
        <v>0</v>
      </c>
      <c r="V59" s="191">
        <v>0</v>
      </c>
      <c r="W59" s="191">
        <v>0</v>
      </c>
      <c r="X59" s="191">
        <v>0</v>
      </c>
      <c r="Y59" s="191">
        <v>0</v>
      </c>
      <c r="Z59" s="191">
        <v>0</v>
      </c>
      <c r="AA59" s="139" t="b">
        <f t="shared" si="4"/>
        <v>1</v>
      </c>
      <c r="AB59" s="140">
        <f t="shared" si="5"/>
        <v>0.5</v>
      </c>
      <c r="AC59" s="141" t="b">
        <f t="shared" si="6"/>
        <v>1</v>
      </c>
      <c r="AD59" s="24" t="b">
        <f t="shared" si="7"/>
        <v>1</v>
      </c>
    </row>
    <row r="60" spans="1:30" ht="30" customHeight="1">
      <c r="A60" s="185">
        <v>58</v>
      </c>
      <c r="B60" s="185" t="s">
        <v>401</v>
      </c>
      <c r="C60" s="186" t="s">
        <v>299</v>
      </c>
      <c r="D60" s="187" t="s">
        <v>397</v>
      </c>
      <c r="E60" s="187" t="s">
        <v>150</v>
      </c>
      <c r="F60" s="185" t="s">
        <v>227</v>
      </c>
      <c r="G60" s="185" t="s">
        <v>556</v>
      </c>
      <c r="H60" s="185" t="s">
        <v>176</v>
      </c>
      <c r="I60" s="188">
        <v>0.85</v>
      </c>
      <c r="J60" s="189" t="s">
        <v>861</v>
      </c>
      <c r="K60" s="191">
        <v>555703.19999999995</v>
      </c>
      <c r="L60" s="190">
        <v>277851</v>
      </c>
      <c r="M60" s="191">
        <v>277852.2</v>
      </c>
      <c r="N60" s="192">
        <v>0.5</v>
      </c>
      <c r="O60" s="190">
        <v>0</v>
      </c>
      <c r="P60" s="190">
        <v>0</v>
      </c>
      <c r="Q60" s="191">
        <v>0</v>
      </c>
      <c r="R60" s="191">
        <v>0</v>
      </c>
      <c r="S60" s="191">
        <v>0</v>
      </c>
      <c r="T60" s="191">
        <v>277851</v>
      </c>
      <c r="U60" s="191">
        <v>0</v>
      </c>
      <c r="V60" s="191">
        <v>0</v>
      </c>
      <c r="W60" s="191">
        <v>0</v>
      </c>
      <c r="X60" s="191">
        <v>0</v>
      </c>
      <c r="Y60" s="191">
        <v>0</v>
      </c>
      <c r="Z60" s="191">
        <v>0</v>
      </c>
      <c r="AA60" s="139" t="b">
        <f t="shared" si="4"/>
        <v>1</v>
      </c>
      <c r="AB60" s="140">
        <f t="shared" si="5"/>
        <v>0.5</v>
      </c>
      <c r="AC60" s="141" t="b">
        <f t="shared" si="6"/>
        <v>1</v>
      </c>
      <c r="AD60" s="24" t="b">
        <f t="shared" si="7"/>
        <v>1</v>
      </c>
    </row>
    <row r="61" spans="1:30" ht="30" customHeight="1">
      <c r="A61" s="177">
        <v>59</v>
      </c>
      <c r="B61" s="177" t="s">
        <v>402</v>
      </c>
      <c r="C61" s="178" t="s">
        <v>183</v>
      </c>
      <c r="D61" s="179" t="s">
        <v>349</v>
      </c>
      <c r="E61" s="179" t="s">
        <v>89</v>
      </c>
      <c r="F61" s="177" t="s">
        <v>231</v>
      </c>
      <c r="G61" s="177" t="s">
        <v>557</v>
      </c>
      <c r="H61" s="177" t="s">
        <v>181</v>
      </c>
      <c r="I61" s="180">
        <v>0.84</v>
      </c>
      <c r="J61" s="181" t="s">
        <v>862</v>
      </c>
      <c r="K61" s="183">
        <v>3696270.01</v>
      </c>
      <c r="L61" s="182">
        <v>1580796</v>
      </c>
      <c r="M61" s="183">
        <v>2115474.0099999998</v>
      </c>
      <c r="N61" s="184">
        <v>0.5</v>
      </c>
      <c r="O61" s="182">
        <v>0</v>
      </c>
      <c r="P61" s="182">
        <v>0</v>
      </c>
      <c r="Q61" s="183">
        <v>0</v>
      </c>
      <c r="R61" s="183">
        <v>0</v>
      </c>
      <c r="S61" s="183">
        <v>0</v>
      </c>
      <c r="T61" s="183">
        <v>580796</v>
      </c>
      <c r="U61" s="183">
        <v>1000000</v>
      </c>
      <c r="V61" s="183">
        <v>0</v>
      </c>
      <c r="W61" s="183">
        <v>0</v>
      </c>
      <c r="X61" s="183">
        <v>0</v>
      </c>
      <c r="Y61" s="183">
        <v>0</v>
      </c>
      <c r="Z61" s="183">
        <v>0</v>
      </c>
      <c r="AA61" s="139" t="b">
        <f t="shared" si="4"/>
        <v>1</v>
      </c>
      <c r="AB61" s="140">
        <f t="shared" si="5"/>
        <v>0.42770000000000002</v>
      </c>
      <c r="AC61" s="141" t="b">
        <f t="shared" si="6"/>
        <v>0</v>
      </c>
      <c r="AD61" s="24" t="b">
        <f t="shared" si="7"/>
        <v>1</v>
      </c>
    </row>
    <row r="62" spans="1:30" ht="30" customHeight="1">
      <c r="A62" s="185">
        <v>60</v>
      </c>
      <c r="B62" s="185" t="s">
        <v>403</v>
      </c>
      <c r="C62" s="186" t="s">
        <v>299</v>
      </c>
      <c r="D62" s="187" t="s">
        <v>343</v>
      </c>
      <c r="E62" s="187" t="s">
        <v>147</v>
      </c>
      <c r="F62" s="185" t="s">
        <v>227</v>
      </c>
      <c r="G62" s="185" t="s">
        <v>558</v>
      </c>
      <c r="H62" s="185" t="s">
        <v>176</v>
      </c>
      <c r="I62" s="188">
        <v>0.65</v>
      </c>
      <c r="J62" s="189" t="s">
        <v>837</v>
      </c>
      <c r="K62" s="191">
        <v>399138.63</v>
      </c>
      <c r="L62" s="190">
        <v>199569</v>
      </c>
      <c r="M62" s="191">
        <v>199569.63</v>
      </c>
      <c r="N62" s="192">
        <v>0.5</v>
      </c>
      <c r="O62" s="190">
        <v>0</v>
      </c>
      <c r="P62" s="190">
        <v>0</v>
      </c>
      <c r="Q62" s="191">
        <v>0</v>
      </c>
      <c r="R62" s="191">
        <v>0</v>
      </c>
      <c r="S62" s="191">
        <v>0</v>
      </c>
      <c r="T62" s="191">
        <v>199569</v>
      </c>
      <c r="U62" s="191">
        <v>0</v>
      </c>
      <c r="V62" s="191">
        <v>0</v>
      </c>
      <c r="W62" s="191">
        <v>0</v>
      </c>
      <c r="X62" s="191">
        <v>0</v>
      </c>
      <c r="Y62" s="191">
        <v>0</v>
      </c>
      <c r="Z62" s="191">
        <v>0</v>
      </c>
      <c r="AA62" s="139" t="b">
        <f t="shared" si="4"/>
        <v>1</v>
      </c>
      <c r="AB62" s="140">
        <f t="shared" si="5"/>
        <v>0.5</v>
      </c>
      <c r="AC62" s="141" t="b">
        <f t="shared" si="6"/>
        <v>1</v>
      </c>
      <c r="AD62" s="24" t="b">
        <f t="shared" si="7"/>
        <v>1</v>
      </c>
    </row>
    <row r="63" spans="1:30" ht="30" customHeight="1">
      <c r="A63" s="209">
        <v>61</v>
      </c>
      <c r="B63" s="185" t="s">
        <v>404</v>
      </c>
      <c r="C63" s="186" t="s">
        <v>299</v>
      </c>
      <c r="D63" s="187" t="s">
        <v>405</v>
      </c>
      <c r="E63" s="187" t="s">
        <v>106</v>
      </c>
      <c r="F63" s="185" t="s">
        <v>216</v>
      </c>
      <c r="G63" s="185" t="s">
        <v>807</v>
      </c>
      <c r="H63" s="185" t="s">
        <v>176</v>
      </c>
      <c r="I63" s="188">
        <v>0.32</v>
      </c>
      <c r="J63" s="189" t="s">
        <v>843</v>
      </c>
      <c r="K63" s="191">
        <v>275534.09000000003</v>
      </c>
      <c r="L63" s="190">
        <v>116739</v>
      </c>
      <c r="M63" s="191">
        <v>158795.09</v>
      </c>
      <c r="N63" s="192">
        <v>0.5</v>
      </c>
      <c r="O63" s="190">
        <v>0</v>
      </c>
      <c r="P63" s="190">
        <v>0</v>
      </c>
      <c r="Q63" s="191">
        <v>0</v>
      </c>
      <c r="R63" s="191">
        <v>0</v>
      </c>
      <c r="S63" s="191">
        <v>0</v>
      </c>
      <c r="T63" s="191">
        <v>116739</v>
      </c>
      <c r="U63" s="191">
        <v>0</v>
      </c>
      <c r="V63" s="191">
        <v>0</v>
      </c>
      <c r="W63" s="191">
        <v>0</v>
      </c>
      <c r="X63" s="191">
        <v>0</v>
      </c>
      <c r="Y63" s="191">
        <v>0</v>
      </c>
      <c r="Z63" s="191">
        <v>0</v>
      </c>
      <c r="AA63" s="139" t="b">
        <f t="shared" si="4"/>
        <v>1</v>
      </c>
      <c r="AB63" s="140">
        <f t="shared" si="5"/>
        <v>0.42370000000000002</v>
      </c>
      <c r="AC63" s="141" t="b">
        <f t="shared" si="6"/>
        <v>0</v>
      </c>
      <c r="AD63" s="24" t="b">
        <f t="shared" si="7"/>
        <v>1</v>
      </c>
    </row>
    <row r="64" spans="1:30" ht="30" customHeight="1">
      <c r="A64" s="209">
        <v>62</v>
      </c>
      <c r="B64" s="185" t="s">
        <v>406</v>
      </c>
      <c r="C64" s="186" t="s">
        <v>299</v>
      </c>
      <c r="D64" s="187" t="s">
        <v>407</v>
      </c>
      <c r="E64" s="187" t="s">
        <v>86</v>
      </c>
      <c r="F64" s="185" t="s">
        <v>231</v>
      </c>
      <c r="G64" s="185" t="s">
        <v>559</v>
      </c>
      <c r="H64" s="185" t="s">
        <v>181</v>
      </c>
      <c r="I64" s="188">
        <v>1.18</v>
      </c>
      <c r="J64" s="189" t="s">
        <v>627</v>
      </c>
      <c r="K64" s="191">
        <v>8125162.21</v>
      </c>
      <c r="L64" s="190">
        <v>4031313</v>
      </c>
      <c r="M64" s="191">
        <v>4093849.21</v>
      </c>
      <c r="N64" s="192">
        <v>0.49619999999999997</v>
      </c>
      <c r="O64" s="190">
        <v>0</v>
      </c>
      <c r="P64" s="190">
        <v>0</v>
      </c>
      <c r="Q64" s="191">
        <v>0</v>
      </c>
      <c r="R64" s="191">
        <v>0</v>
      </c>
      <c r="S64" s="191">
        <v>0</v>
      </c>
      <c r="T64" s="191">
        <v>4031313</v>
      </c>
      <c r="U64" s="191">
        <v>0</v>
      </c>
      <c r="V64" s="191">
        <v>0</v>
      </c>
      <c r="W64" s="191">
        <v>0</v>
      </c>
      <c r="X64" s="191">
        <v>0</v>
      </c>
      <c r="Y64" s="191">
        <v>0</v>
      </c>
      <c r="Z64" s="191">
        <v>0</v>
      </c>
      <c r="AA64" s="139" t="b">
        <f t="shared" si="4"/>
        <v>1</v>
      </c>
      <c r="AB64" s="140">
        <f t="shared" si="5"/>
        <v>0.49619999999999997</v>
      </c>
      <c r="AC64" s="141" t="b">
        <f t="shared" si="6"/>
        <v>1</v>
      </c>
      <c r="AD64" s="24" t="b">
        <f t="shared" si="7"/>
        <v>1</v>
      </c>
    </row>
    <row r="65" spans="1:30" ht="30" customHeight="1">
      <c r="A65" s="177">
        <v>63</v>
      </c>
      <c r="B65" s="177" t="s">
        <v>408</v>
      </c>
      <c r="C65" s="178" t="s">
        <v>183</v>
      </c>
      <c r="D65" s="179" t="s">
        <v>409</v>
      </c>
      <c r="E65" s="179" t="s">
        <v>98</v>
      </c>
      <c r="F65" s="177" t="s">
        <v>235</v>
      </c>
      <c r="G65" s="177" t="s">
        <v>560</v>
      </c>
      <c r="H65" s="177" t="s">
        <v>176</v>
      </c>
      <c r="I65" s="180">
        <v>1.05</v>
      </c>
      <c r="J65" s="181" t="s">
        <v>863</v>
      </c>
      <c r="K65" s="183">
        <v>622264.23</v>
      </c>
      <c r="L65" s="182">
        <v>311132</v>
      </c>
      <c r="M65" s="183">
        <v>311132.23</v>
      </c>
      <c r="N65" s="184">
        <v>0.5</v>
      </c>
      <c r="O65" s="182">
        <v>0</v>
      </c>
      <c r="P65" s="182">
        <v>0</v>
      </c>
      <c r="Q65" s="183">
        <v>0</v>
      </c>
      <c r="R65" s="183">
        <v>0</v>
      </c>
      <c r="S65" s="183">
        <v>0</v>
      </c>
      <c r="T65" s="183">
        <v>191250</v>
      </c>
      <c r="U65" s="183">
        <v>119882</v>
      </c>
      <c r="V65" s="183">
        <v>0</v>
      </c>
      <c r="W65" s="183">
        <v>0</v>
      </c>
      <c r="X65" s="183">
        <v>0</v>
      </c>
      <c r="Y65" s="183">
        <v>0</v>
      </c>
      <c r="Z65" s="183">
        <v>0</v>
      </c>
      <c r="AA65" s="139" t="b">
        <f t="shared" si="4"/>
        <v>1</v>
      </c>
      <c r="AB65" s="140">
        <f t="shared" si="5"/>
        <v>0.5</v>
      </c>
      <c r="AC65" s="141" t="b">
        <f t="shared" si="6"/>
        <v>1</v>
      </c>
      <c r="AD65" s="24" t="b">
        <f t="shared" si="7"/>
        <v>1</v>
      </c>
    </row>
    <row r="66" spans="1:30" ht="30" customHeight="1">
      <c r="A66" s="209">
        <v>64</v>
      </c>
      <c r="B66" s="185" t="s">
        <v>410</v>
      </c>
      <c r="C66" s="186" t="s">
        <v>299</v>
      </c>
      <c r="D66" s="187" t="s">
        <v>411</v>
      </c>
      <c r="E66" s="187" t="s">
        <v>124</v>
      </c>
      <c r="F66" s="185" t="s">
        <v>250</v>
      </c>
      <c r="G66" s="185" t="s">
        <v>561</v>
      </c>
      <c r="H66" s="185" t="s">
        <v>176</v>
      </c>
      <c r="I66" s="188">
        <v>0.64</v>
      </c>
      <c r="J66" s="189" t="s">
        <v>640</v>
      </c>
      <c r="K66" s="191">
        <v>1056215.54</v>
      </c>
      <c r="L66" s="190">
        <v>528107</v>
      </c>
      <c r="M66" s="191">
        <v>528108.54</v>
      </c>
      <c r="N66" s="192">
        <v>0.5</v>
      </c>
      <c r="O66" s="190">
        <v>0</v>
      </c>
      <c r="P66" s="190">
        <v>0</v>
      </c>
      <c r="Q66" s="191">
        <v>0</v>
      </c>
      <c r="R66" s="191">
        <v>0</v>
      </c>
      <c r="S66" s="191">
        <v>0</v>
      </c>
      <c r="T66" s="191">
        <v>528107</v>
      </c>
      <c r="U66" s="191">
        <v>0</v>
      </c>
      <c r="V66" s="191">
        <v>0</v>
      </c>
      <c r="W66" s="191">
        <v>0</v>
      </c>
      <c r="X66" s="191">
        <v>0</v>
      </c>
      <c r="Y66" s="191">
        <v>0</v>
      </c>
      <c r="Z66" s="191">
        <v>0</v>
      </c>
      <c r="AA66" s="139" t="b">
        <f t="shared" si="4"/>
        <v>1</v>
      </c>
      <c r="AB66" s="140">
        <f t="shared" si="5"/>
        <v>0.5</v>
      </c>
      <c r="AC66" s="141" t="b">
        <f t="shared" si="6"/>
        <v>1</v>
      </c>
      <c r="AD66" s="24" t="b">
        <f t="shared" si="7"/>
        <v>1</v>
      </c>
    </row>
    <row r="67" spans="1:30" ht="30" customHeight="1">
      <c r="A67" s="177">
        <v>65</v>
      </c>
      <c r="B67" s="177" t="s">
        <v>412</v>
      </c>
      <c r="C67" s="178" t="s">
        <v>183</v>
      </c>
      <c r="D67" s="179" t="s">
        <v>210</v>
      </c>
      <c r="E67" s="179" t="s">
        <v>115</v>
      </c>
      <c r="F67" s="177" t="s">
        <v>211</v>
      </c>
      <c r="G67" s="177" t="s">
        <v>562</v>
      </c>
      <c r="H67" s="177" t="s">
        <v>181</v>
      </c>
      <c r="I67" s="180">
        <v>1.8959999999999999</v>
      </c>
      <c r="J67" s="181" t="s">
        <v>641</v>
      </c>
      <c r="K67" s="183">
        <v>6020706</v>
      </c>
      <c r="L67" s="182">
        <v>3010353</v>
      </c>
      <c r="M67" s="183">
        <v>3010353</v>
      </c>
      <c r="N67" s="184">
        <v>0.5</v>
      </c>
      <c r="O67" s="182">
        <v>0</v>
      </c>
      <c r="P67" s="182">
        <v>0</v>
      </c>
      <c r="Q67" s="183">
        <v>0</v>
      </c>
      <c r="R67" s="183">
        <v>0</v>
      </c>
      <c r="S67" s="183">
        <v>0</v>
      </c>
      <c r="T67" s="183">
        <v>179853</v>
      </c>
      <c r="U67" s="183">
        <v>100000</v>
      </c>
      <c r="V67" s="183">
        <v>1455500</v>
      </c>
      <c r="W67" s="183">
        <v>1275000</v>
      </c>
      <c r="X67" s="183">
        <v>0</v>
      </c>
      <c r="Y67" s="183">
        <v>0</v>
      </c>
      <c r="Z67" s="183">
        <v>0</v>
      </c>
      <c r="AA67" s="139" t="b">
        <f t="shared" ref="AA67:AA98" si="8">L67=SUM(O67:Z67)</f>
        <v>1</v>
      </c>
      <c r="AB67" s="140">
        <f t="shared" ref="AB67:AB98" si="9">ROUND(L67/K67,4)</f>
        <v>0.5</v>
      </c>
      <c r="AC67" s="141" t="b">
        <f t="shared" ref="AC67" si="10">AB67=N67</f>
        <v>1</v>
      </c>
      <c r="AD67" s="24" t="b">
        <f t="shared" ref="AD67:AD98" si="11">K67=L67+M67</f>
        <v>1</v>
      </c>
    </row>
    <row r="68" spans="1:30" ht="30" customHeight="1">
      <c r="A68" s="177">
        <v>66</v>
      </c>
      <c r="B68" s="177" t="s">
        <v>413</v>
      </c>
      <c r="C68" s="178" t="s">
        <v>183</v>
      </c>
      <c r="D68" s="179" t="s">
        <v>269</v>
      </c>
      <c r="E68" s="179" t="s">
        <v>132</v>
      </c>
      <c r="F68" s="177" t="s">
        <v>270</v>
      </c>
      <c r="G68" s="177" t="s">
        <v>563</v>
      </c>
      <c r="H68" s="177" t="s">
        <v>181</v>
      </c>
      <c r="I68" s="180">
        <v>2.4700000000000002</v>
      </c>
      <c r="J68" s="181" t="s">
        <v>874</v>
      </c>
      <c r="K68" s="183">
        <v>11879532.810000001</v>
      </c>
      <c r="L68" s="182">
        <v>5939766</v>
      </c>
      <c r="M68" s="183">
        <v>5939766.8099999996</v>
      </c>
      <c r="N68" s="184">
        <v>0.5</v>
      </c>
      <c r="O68" s="182">
        <v>0</v>
      </c>
      <c r="P68" s="182">
        <v>0</v>
      </c>
      <c r="Q68" s="183">
        <v>0</v>
      </c>
      <c r="R68" s="183">
        <v>0</v>
      </c>
      <c r="S68" s="183">
        <v>0</v>
      </c>
      <c r="T68" s="183">
        <v>2514000</v>
      </c>
      <c r="U68" s="183">
        <v>200000</v>
      </c>
      <c r="V68" s="183">
        <v>1971250</v>
      </c>
      <c r="W68" s="183">
        <v>1254516</v>
      </c>
      <c r="X68" s="183">
        <v>0</v>
      </c>
      <c r="Y68" s="183">
        <v>0</v>
      </c>
      <c r="Z68" s="183">
        <v>0</v>
      </c>
      <c r="AA68" s="139" t="b">
        <f t="shared" si="8"/>
        <v>1</v>
      </c>
      <c r="AB68" s="140">
        <f t="shared" si="9"/>
        <v>0.5</v>
      </c>
      <c r="AC68" s="141" t="b">
        <f t="shared" ref="AC68:AC131" si="12">AB68=N68</f>
        <v>1</v>
      </c>
      <c r="AD68" s="24" t="b">
        <f t="shared" si="11"/>
        <v>1</v>
      </c>
    </row>
    <row r="69" spans="1:30" ht="30" customHeight="1">
      <c r="A69" s="209">
        <v>67</v>
      </c>
      <c r="B69" s="185" t="s">
        <v>414</v>
      </c>
      <c r="C69" s="186" t="s">
        <v>299</v>
      </c>
      <c r="D69" s="187" t="s">
        <v>415</v>
      </c>
      <c r="E69" s="187" t="s">
        <v>88</v>
      </c>
      <c r="F69" s="185" t="s">
        <v>231</v>
      </c>
      <c r="G69" s="185" t="s">
        <v>564</v>
      </c>
      <c r="H69" s="185" t="s">
        <v>181</v>
      </c>
      <c r="I69" s="188">
        <v>1.98</v>
      </c>
      <c r="J69" s="189" t="s">
        <v>771</v>
      </c>
      <c r="K69" s="191">
        <v>4208181.04</v>
      </c>
      <c r="L69" s="190">
        <v>2104090</v>
      </c>
      <c r="M69" s="191">
        <v>2104091.04</v>
      </c>
      <c r="N69" s="192">
        <v>0.5</v>
      </c>
      <c r="O69" s="190">
        <v>0</v>
      </c>
      <c r="P69" s="190">
        <v>0</v>
      </c>
      <c r="Q69" s="191">
        <v>0</v>
      </c>
      <c r="R69" s="191">
        <v>0</v>
      </c>
      <c r="S69" s="191">
        <v>0</v>
      </c>
      <c r="T69" s="191">
        <v>2104090</v>
      </c>
      <c r="U69" s="191">
        <v>0</v>
      </c>
      <c r="V69" s="191">
        <v>0</v>
      </c>
      <c r="W69" s="191">
        <v>0</v>
      </c>
      <c r="X69" s="191">
        <v>0</v>
      </c>
      <c r="Y69" s="191">
        <v>0</v>
      </c>
      <c r="Z69" s="191">
        <v>0</v>
      </c>
      <c r="AA69" s="139" t="b">
        <f t="shared" si="8"/>
        <v>1</v>
      </c>
      <c r="AB69" s="140">
        <f t="shared" si="9"/>
        <v>0.5</v>
      </c>
      <c r="AC69" s="141" t="b">
        <f t="shared" si="12"/>
        <v>1</v>
      </c>
      <c r="AD69" s="24" t="b">
        <f t="shared" si="11"/>
        <v>1</v>
      </c>
    </row>
    <row r="70" spans="1:30" ht="30" customHeight="1">
      <c r="A70" s="209">
        <v>68</v>
      </c>
      <c r="B70" s="185" t="s">
        <v>416</v>
      </c>
      <c r="C70" s="186" t="s">
        <v>299</v>
      </c>
      <c r="D70" s="187" t="s">
        <v>417</v>
      </c>
      <c r="E70" s="187" t="s">
        <v>138</v>
      </c>
      <c r="F70" s="185" t="s">
        <v>202</v>
      </c>
      <c r="G70" s="185" t="s">
        <v>565</v>
      </c>
      <c r="H70" s="185" t="s">
        <v>176</v>
      </c>
      <c r="I70" s="188">
        <v>0.15</v>
      </c>
      <c r="J70" s="189" t="s">
        <v>820</v>
      </c>
      <c r="K70" s="191">
        <v>604940.1</v>
      </c>
      <c r="L70" s="190">
        <v>302070</v>
      </c>
      <c r="M70" s="191">
        <v>302870.09999999998</v>
      </c>
      <c r="N70" s="192">
        <v>0.49930000000000002</v>
      </c>
      <c r="O70" s="190">
        <v>0</v>
      </c>
      <c r="P70" s="190">
        <v>0</v>
      </c>
      <c r="Q70" s="191">
        <v>0</v>
      </c>
      <c r="R70" s="191">
        <v>0</v>
      </c>
      <c r="S70" s="191">
        <v>0</v>
      </c>
      <c r="T70" s="191">
        <v>302070</v>
      </c>
      <c r="U70" s="191">
        <v>0</v>
      </c>
      <c r="V70" s="191">
        <v>0</v>
      </c>
      <c r="W70" s="191">
        <v>0</v>
      </c>
      <c r="X70" s="191">
        <v>0</v>
      </c>
      <c r="Y70" s="191">
        <v>0</v>
      </c>
      <c r="Z70" s="191">
        <v>0</v>
      </c>
      <c r="AA70" s="139" t="b">
        <f t="shared" si="8"/>
        <v>1</v>
      </c>
      <c r="AB70" s="140">
        <f t="shared" si="9"/>
        <v>0.49930000000000002</v>
      </c>
      <c r="AC70" s="141" t="b">
        <f t="shared" si="12"/>
        <v>1</v>
      </c>
      <c r="AD70" s="24" t="b">
        <f t="shared" si="11"/>
        <v>1</v>
      </c>
    </row>
    <row r="71" spans="1:30" ht="45">
      <c r="A71" s="177">
        <v>69</v>
      </c>
      <c r="B71" s="177" t="s">
        <v>418</v>
      </c>
      <c r="C71" s="178" t="s">
        <v>183</v>
      </c>
      <c r="D71" s="179" t="s">
        <v>419</v>
      </c>
      <c r="E71" s="179" t="s">
        <v>107</v>
      </c>
      <c r="F71" s="177" t="s">
        <v>216</v>
      </c>
      <c r="G71" s="177" t="s">
        <v>566</v>
      </c>
      <c r="H71" s="177" t="s">
        <v>181</v>
      </c>
      <c r="I71" s="180">
        <v>10</v>
      </c>
      <c r="J71" s="181" t="s">
        <v>864</v>
      </c>
      <c r="K71" s="183">
        <v>8898240</v>
      </c>
      <c r="L71" s="182">
        <v>4449120</v>
      </c>
      <c r="M71" s="183">
        <v>4449120</v>
      </c>
      <c r="N71" s="184">
        <v>0.5</v>
      </c>
      <c r="O71" s="182">
        <v>0</v>
      </c>
      <c r="P71" s="182">
        <v>0</v>
      </c>
      <c r="Q71" s="183">
        <v>0</v>
      </c>
      <c r="R71" s="183">
        <v>0</v>
      </c>
      <c r="S71" s="183">
        <v>0</v>
      </c>
      <c r="T71" s="183">
        <v>750000</v>
      </c>
      <c r="U71" s="183">
        <v>200000</v>
      </c>
      <c r="V71" s="183">
        <v>3499120</v>
      </c>
      <c r="W71" s="183">
        <v>0</v>
      </c>
      <c r="X71" s="183">
        <v>0</v>
      </c>
      <c r="Y71" s="183">
        <v>0</v>
      </c>
      <c r="Z71" s="183">
        <v>0</v>
      </c>
      <c r="AA71" s="139" t="b">
        <f t="shared" si="8"/>
        <v>1</v>
      </c>
      <c r="AB71" s="140">
        <f t="shared" si="9"/>
        <v>0.5</v>
      </c>
      <c r="AC71" s="141" t="b">
        <f t="shared" si="12"/>
        <v>1</v>
      </c>
      <c r="AD71" s="24" t="b">
        <f t="shared" si="11"/>
        <v>1</v>
      </c>
    </row>
    <row r="72" spans="1:30" ht="30" customHeight="1">
      <c r="A72" s="209">
        <v>70</v>
      </c>
      <c r="B72" s="185" t="s">
        <v>420</v>
      </c>
      <c r="C72" s="186" t="s">
        <v>299</v>
      </c>
      <c r="D72" s="187" t="s">
        <v>421</v>
      </c>
      <c r="E72" s="187" t="s">
        <v>154</v>
      </c>
      <c r="F72" s="185" t="s">
        <v>227</v>
      </c>
      <c r="G72" s="185" t="s">
        <v>567</v>
      </c>
      <c r="H72" s="185" t="s">
        <v>181</v>
      </c>
      <c r="I72" s="188">
        <v>0.73599999999999999</v>
      </c>
      <c r="J72" s="189" t="s">
        <v>624</v>
      </c>
      <c r="K72" s="191">
        <v>3369500</v>
      </c>
      <c r="L72" s="190">
        <v>1684750</v>
      </c>
      <c r="M72" s="191">
        <v>1684750</v>
      </c>
      <c r="N72" s="192">
        <v>0.5</v>
      </c>
      <c r="O72" s="190">
        <v>0</v>
      </c>
      <c r="P72" s="190">
        <v>0</v>
      </c>
      <c r="Q72" s="191">
        <v>0</v>
      </c>
      <c r="R72" s="191">
        <v>0</v>
      </c>
      <c r="S72" s="191">
        <v>0</v>
      </c>
      <c r="T72" s="191">
        <v>1684750</v>
      </c>
      <c r="U72" s="191">
        <v>0</v>
      </c>
      <c r="V72" s="191">
        <v>0</v>
      </c>
      <c r="W72" s="191">
        <v>0</v>
      </c>
      <c r="X72" s="191">
        <v>0</v>
      </c>
      <c r="Y72" s="191">
        <v>0</v>
      </c>
      <c r="Z72" s="191">
        <v>0</v>
      </c>
      <c r="AA72" s="139" t="b">
        <f t="shared" si="8"/>
        <v>1</v>
      </c>
      <c r="AB72" s="140">
        <f t="shared" si="9"/>
        <v>0.5</v>
      </c>
      <c r="AC72" s="141" t="b">
        <f t="shared" si="12"/>
        <v>1</v>
      </c>
      <c r="AD72" s="24" t="b">
        <f t="shared" si="11"/>
        <v>1</v>
      </c>
    </row>
    <row r="73" spans="1:30" ht="30" customHeight="1">
      <c r="A73" s="177">
        <v>71</v>
      </c>
      <c r="B73" s="177" t="s">
        <v>422</v>
      </c>
      <c r="C73" s="178" t="s">
        <v>183</v>
      </c>
      <c r="D73" s="179" t="s">
        <v>243</v>
      </c>
      <c r="E73" s="179" t="s">
        <v>95</v>
      </c>
      <c r="F73" s="177" t="s">
        <v>235</v>
      </c>
      <c r="G73" s="177" t="s">
        <v>568</v>
      </c>
      <c r="H73" s="177" t="s">
        <v>176</v>
      </c>
      <c r="I73" s="180">
        <v>3.41</v>
      </c>
      <c r="J73" s="181" t="s">
        <v>643</v>
      </c>
      <c r="K73" s="183">
        <v>19228500</v>
      </c>
      <c r="L73" s="182">
        <v>9614250</v>
      </c>
      <c r="M73" s="183">
        <v>9614250</v>
      </c>
      <c r="N73" s="184">
        <v>0.5</v>
      </c>
      <c r="O73" s="182">
        <v>0</v>
      </c>
      <c r="P73" s="182">
        <v>0</v>
      </c>
      <c r="Q73" s="183">
        <v>0</v>
      </c>
      <c r="R73" s="183">
        <v>0</v>
      </c>
      <c r="S73" s="183">
        <v>0</v>
      </c>
      <c r="T73" s="183">
        <v>1019500</v>
      </c>
      <c r="U73" s="183">
        <v>574000</v>
      </c>
      <c r="V73" s="183">
        <v>4225000</v>
      </c>
      <c r="W73" s="183">
        <v>3795750</v>
      </c>
      <c r="X73" s="183">
        <v>0</v>
      </c>
      <c r="Y73" s="183">
        <v>0</v>
      </c>
      <c r="Z73" s="183">
        <v>0</v>
      </c>
      <c r="AA73" s="139" t="b">
        <f t="shared" si="8"/>
        <v>1</v>
      </c>
      <c r="AB73" s="140">
        <f t="shared" si="9"/>
        <v>0.5</v>
      </c>
      <c r="AC73" s="141" t="b">
        <f t="shared" si="12"/>
        <v>1</v>
      </c>
      <c r="AD73" s="24" t="b">
        <f t="shared" si="11"/>
        <v>1</v>
      </c>
    </row>
    <row r="74" spans="1:30" ht="30" customHeight="1">
      <c r="A74" s="209">
        <v>72</v>
      </c>
      <c r="B74" s="185" t="s">
        <v>423</v>
      </c>
      <c r="C74" s="186" t="s">
        <v>299</v>
      </c>
      <c r="D74" s="187" t="s">
        <v>343</v>
      </c>
      <c r="E74" s="187" t="s">
        <v>147</v>
      </c>
      <c r="F74" s="185" t="s">
        <v>227</v>
      </c>
      <c r="G74" s="185" t="s">
        <v>569</v>
      </c>
      <c r="H74" s="185" t="s">
        <v>176</v>
      </c>
      <c r="I74" s="188">
        <v>3.7999999999999999E-2</v>
      </c>
      <c r="J74" s="189" t="s">
        <v>844</v>
      </c>
      <c r="K74" s="191">
        <v>30217.919999999998</v>
      </c>
      <c r="L74" s="190">
        <v>15108</v>
      </c>
      <c r="M74" s="191">
        <v>15109.92</v>
      </c>
      <c r="N74" s="192">
        <v>0.5</v>
      </c>
      <c r="O74" s="190">
        <v>0</v>
      </c>
      <c r="P74" s="190">
        <v>0</v>
      </c>
      <c r="Q74" s="191">
        <v>0</v>
      </c>
      <c r="R74" s="191">
        <v>0</v>
      </c>
      <c r="S74" s="191">
        <v>0</v>
      </c>
      <c r="T74" s="191">
        <v>15108</v>
      </c>
      <c r="U74" s="191">
        <v>0</v>
      </c>
      <c r="V74" s="191">
        <v>0</v>
      </c>
      <c r="W74" s="191">
        <v>0</v>
      </c>
      <c r="X74" s="191">
        <v>0</v>
      </c>
      <c r="Y74" s="191">
        <v>0</v>
      </c>
      <c r="Z74" s="191">
        <v>0</v>
      </c>
      <c r="AA74" s="139" t="b">
        <f t="shared" si="8"/>
        <v>1</v>
      </c>
      <c r="AB74" s="140">
        <f t="shared" si="9"/>
        <v>0.5</v>
      </c>
      <c r="AC74" s="141" t="b">
        <f t="shared" si="12"/>
        <v>1</v>
      </c>
      <c r="AD74" s="24" t="b">
        <f t="shared" si="11"/>
        <v>1</v>
      </c>
    </row>
    <row r="75" spans="1:30" ht="30" customHeight="1">
      <c r="A75" s="209">
        <v>73</v>
      </c>
      <c r="B75" s="185" t="s">
        <v>424</v>
      </c>
      <c r="C75" s="186" t="s">
        <v>299</v>
      </c>
      <c r="D75" s="187" t="s">
        <v>371</v>
      </c>
      <c r="E75" s="187" t="s">
        <v>149</v>
      </c>
      <c r="F75" s="185" t="s">
        <v>227</v>
      </c>
      <c r="G75" s="185" t="s">
        <v>800</v>
      </c>
      <c r="H75" s="185" t="s">
        <v>176</v>
      </c>
      <c r="I75" s="188">
        <v>1.05</v>
      </c>
      <c r="J75" s="189" t="s">
        <v>839</v>
      </c>
      <c r="K75" s="191">
        <v>569595</v>
      </c>
      <c r="L75" s="190">
        <v>284797</v>
      </c>
      <c r="M75" s="191">
        <v>284798</v>
      </c>
      <c r="N75" s="192">
        <v>0.5</v>
      </c>
      <c r="O75" s="190">
        <v>0</v>
      </c>
      <c r="P75" s="190">
        <v>0</v>
      </c>
      <c r="Q75" s="191">
        <v>0</v>
      </c>
      <c r="R75" s="191">
        <v>0</v>
      </c>
      <c r="S75" s="191">
        <v>0</v>
      </c>
      <c r="T75" s="191">
        <v>284797</v>
      </c>
      <c r="U75" s="191">
        <v>0</v>
      </c>
      <c r="V75" s="191">
        <v>0</v>
      </c>
      <c r="W75" s="191">
        <v>0</v>
      </c>
      <c r="X75" s="191">
        <v>0</v>
      </c>
      <c r="Y75" s="191">
        <v>0</v>
      </c>
      <c r="Z75" s="191">
        <v>0</v>
      </c>
      <c r="AA75" s="139" t="b">
        <f t="shared" si="8"/>
        <v>1</v>
      </c>
      <c r="AB75" s="140">
        <f t="shared" si="9"/>
        <v>0.5</v>
      </c>
      <c r="AC75" s="141" t="b">
        <f t="shared" si="12"/>
        <v>1</v>
      </c>
      <c r="AD75" s="24" t="b">
        <f t="shared" si="11"/>
        <v>1</v>
      </c>
    </row>
    <row r="76" spans="1:30" ht="30" customHeight="1">
      <c r="A76" s="209">
        <v>74</v>
      </c>
      <c r="B76" s="185" t="s">
        <v>425</v>
      </c>
      <c r="C76" s="186" t="s">
        <v>299</v>
      </c>
      <c r="D76" s="187" t="s">
        <v>426</v>
      </c>
      <c r="E76" s="187" t="s">
        <v>158</v>
      </c>
      <c r="F76" s="185" t="s">
        <v>529</v>
      </c>
      <c r="G76" s="185" t="s">
        <v>570</v>
      </c>
      <c r="H76" s="185" t="s">
        <v>181</v>
      </c>
      <c r="I76" s="188">
        <v>0.89</v>
      </c>
      <c r="J76" s="189" t="s">
        <v>645</v>
      </c>
      <c r="K76" s="191">
        <v>1471963.33</v>
      </c>
      <c r="L76" s="190">
        <v>735981</v>
      </c>
      <c r="M76" s="191">
        <v>735982.33000000007</v>
      </c>
      <c r="N76" s="192">
        <v>0.5</v>
      </c>
      <c r="O76" s="190">
        <v>0</v>
      </c>
      <c r="P76" s="190">
        <v>0</v>
      </c>
      <c r="Q76" s="191">
        <v>0</v>
      </c>
      <c r="R76" s="191">
        <v>0</v>
      </c>
      <c r="S76" s="191">
        <v>0</v>
      </c>
      <c r="T76" s="191">
        <v>735981</v>
      </c>
      <c r="U76" s="191">
        <v>0</v>
      </c>
      <c r="V76" s="191">
        <v>0</v>
      </c>
      <c r="W76" s="191">
        <v>0</v>
      </c>
      <c r="X76" s="191">
        <v>0</v>
      </c>
      <c r="Y76" s="191">
        <v>0</v>
      </c>
      <c r="Z76" s="191">
        <v>0</v>
      </c>
      <c r="AA76" s="139" t="b">
        <f t="shared" si="8"/>
        <v>1</v>
      </c>
      <c r="AB76" s="140">
        <f t="shared" si="9"/>
        <v>0.5</v>
      </c>
      <c r="AC76" s="141" t="b">
        <f t="shared" si="12"/>
        <v>1</v>
      </c>
      <c r="AD76" s="24" t="b">
        <f t="shared" si="11"/>
        <v>1</v>
      </c>
    </row>
    <row r="77" spans="1:30" s="171" customFormat="1" ht="30" customHeight="1">
      <c r="A77" s="209">
        <v>75</v>
      </c>
      <c r="B77" s="185" t="s">
        <v>427</v>
      </c>
      <c r="C77" s="186" t="s">
        <v>299</v>
      </c>
      <c r="D77" s="187" t="s">
        <v>428</v>
      </c>
      <c r="E77" s="187" t="s">
        <v>105</v>
      </c>
      <c r="F77" s="185" t="s">
        <v>216</v>
      </c>
      <c r="G77" s="185" t="s">
        <v>571</v>
      </c>
      <c r="H77" s="185" t="s">
        <v>181</v>
      </c>
      <c r="I77" s="188">
        <v>3.94</v>
      </c>
      <c r="J77" s="189" t="s">
        <v>633</v>
      </c>
      <c r="K77" s="191">
        <v>10848105.08</v>
      </c>
      <c r="L77" s="190">
        <v>5274535</v>
      </c>
      <c r="M77" s="191">
        <v>5573570.0800000001</v>
      </c>
      <c r="N77" s="192">
        <v>0.5</v>
      </c>
      <c r="O77" s="190">
        <v>0</v>
      </c>
      <c r="P77" s="190">
        <v>0</v>
      </c>
      <c r="Q77" s="191">
        <v>0</v>
      </c>
      <c r="R77" s="191">
        <v>0</v>
      </c>
      <c r="S77" s="191">
        <v>0</v>
      </c>
      <c r="T77" s="191">
        <v>5274535</v>
      </c>
      <c r="U77" s="191">
        <v>0</v>
      </c>
      <c r="V77" s="191">
        <v>0</v>
      </c>
      <c r="W77" s="191">
        <v>0</v>
      </c>
      <c r="X77" s="191">
        <v>0</v>
      </c>
      <c r="Y77" s="191">
        <v>0</v>
      </c>
      <c r="Z77" s="191">
        <v>0</v>
      </c>
      <c r="AA77" s="167" t="b">
        <f t="shared" si="8"/>
        <v>1</v>
      </c>
      <c r="AB77" s="168">
        <f t="shared" si="9"/>
        <v>0.48620000000000002</v>
      </c>
      <c r="AC77" s="169" t="b">
        <f t="shared" si="12"/>
        <v>0</v>
      </c>
      <c r="AD77" s="170" t="b">
        <f t="shared" si="11"/>
        <v>1</v>
      </c>
    </row>
    <row r="78" spans="1:30" ht="30" customHeight="1">
      <c r="A78" s="209">
        <v>76</v>
      </c>
      <c r="B78" s="185" t="s">
        <v>429</v>
      </c>
      <c r="C78" s="186" t="s">
        <v>299</v>
      </c>
      <c r="D78" s="187" t="s">
        <v>430</v>
      </c>
      <c r="E78" s="187" t="s">
        <v>114</v>
      </c>
      <c r="F78" s="185" t="s">
        <v>211</v>
      </c>
      <c r="G78" s="185" t="s">
        <v>572</v>
      </c>
      <c r="H78" s="185" t="s">
        <v>176</v>
      </c>
      <c r="I78" s="188">
        <v>0.46</v>
      </c>
      <c r="J78" s="189" t="s">
        <v>630</v>
      </c>
      <c r="K78" s="191">
        <v>670000</v>
      </c>
      <c r="L78" s="190">
        <v>335000</v>
      </c>
      <c r="M78" s="191">
        <v>335000</v>
      </c>
      <c r="N78" s="192">
        <v>0.5</v>
      </c>
      <c r="O78" s="190">
        <v>0</v>
      </c>
      <c r="P78" s="190">
        <v>0</v>
      </c>
      <c r="Q78" s="191">
        <v>0</v>
      </c>
      <c r="R78" s="191">
        <v>0</v>
      </c>
      <c r="S78" s="191">
        <v>0</v>
      </c>
      <c r="T78" s="191">
        <v>335000</v>
      </c>
      <c r="U78" s="191">
        <v>0</v>
      </c>
      <c r="V78" s="191">
        <v>0</v>
      </c>
      <c r="W78" s="191">
        <v>0</v>
      </c>
      <c r="X78" s="191">
        <v>0</v>
      </c>
      <c r="Y78" s="191">
        <v>0</v>
      </c>
      <c r="Z78" s="191">
        <v>0</v>
      </c>
      <c r="AA78" s="139" t="b">
        <f t="shared" si="8"/>
        <v>1</v>
      </c>
      <c r="AB78" s="140">
        <f t="shared" si="9"/>
        <v>0.5</v>
      </c>
      <c r="AC78" s="141" t="b">
        <f t="shared" si="12"/>
        <v>1</v>
      </c>
      <c r="AD78" s="24" t="b">
        <f t="shared" si="11"/>
        <v>1</v>
      </c>
    </row>
    <row r="79" spans="1:30" ht="30" customHeight="1">
      <c r="A79" s="209">
        <v>77</v>
      </c>
      <c r="B79" s="185" t="s">
        <v>431</v>
      </c>
      <c r="C79" s="186"/>
      <c r="D79" s="216" t="s">
        <v>432</v>
      </c>
      <c r="E79" s="216" t="s">
        <v>118</v>
      </c>
      <c r="F79" s="217" t="s">
        <v>532</v>
      </c>
      <c r="G79" s="217" t="s">
        <v>573</v>
      </c>
      <c r="H79" s="185"/>
      <c r="I79" s="188"/>
      <c r="J79" s="188" t="s">
        <v>851</v>
      </c>
      <c r="K79" s="191"/>
      <c r="L79" s="190"/>
      <c r="M79" s="191"/>
      <c r="N79" s="192"/>
      <c r="O79" s="190"/>
      <c r="P79" s="190"/>
      <c r="Q79" s="191"/>
      <c r="R79" s="191"/>
      <c r="S79" s="191"/>
      <c r="T79" s="191"/>
      <c r="U79" s="191"/>
      <c r="V79" s="191"/>
      <c r="W79" s="191"/>
      <c r="X79" s="191"/>
      <c r="Y79" s="191"/>
      <c r="Z79" s="191"/>
      <c r="AA79" s="139" t="b">
        <f t="shared" si="8"/>
        <v>1</v>
      </c>
      <c r="AB79" s="140" t="e">
        <f t="shared" si="9"/>
        <v>#DIV/0!</v>
      </c>
      <c r="AC79" s="141" t="e">
        <f t="shared" si="12"/>
        <v>#DIV/0!</v>
      </c>
      <c r="AD79" s="24" t="b">
        <f t="shared" si="11"/>
        <v>1</v>
      </c>
    </row>
    <row r="80" spans="1:30" ht="30" customHeight="1">
      <c r="A80" s="209">
        <v>78</v>
      </c>
      <c r="B80" s="185" t="s">
        <v>433</v>
      </c>
      <c r="C80" s="186" t="s">
        <v>299</v>
      </c>
      <c r="D80" s="187" t="s">
        <v>434</v>
      </c>
      <c r="E80" s="187" t="s">
        <v>78</v>
      </c>
      <c r="F80" s="185" t="s">
        <v>520</v>
      </c>
      <c r="G80" s="185" t="s">
        <v>574</v>
      </c>
      <c r="H80" s="185" t="s">
        <v>176</v>
      </c>
      <c r="I80" s="188">
        <v>0.51</v>
      </c>
      <c r="J80" s="189" t="s">
        <v>628</v>
      </c>
      <c r="K80" s="191">
        <v>319525</v>
      </c>
      <c r="L80" s="190">
        <v>159762</v>
      </c>
      <c r="M80" s="191">
        <v>159763</v>
      </c>
      <c r="N80" s="192">
        <v>0.5</v>
      </c>
      <c r="O80" s="190">
        <v>0</v>
      </c>
      <c r="P80" s="190">
        <v>0</v>
      </c>
      <c r="Q80" s="191">
        <v>0</v>
      </c>
      <c r="R80" s="191">
        <v>0</v>
      </c>
      <c r="S80" s="191">
        <v>0</v>
      </c>
      <c r="T80" s="191">
        <v>159762</v>
      </c>
      <c r="U80" s="191">
        <v>0</v>
      </c>
      <c r="V80" s="191">
        <v>0</v>
      </c>
      <c r="W80" s="191">
        <v>0</v>
      </c>
      <c r="X80" s="191">
        <v>0</v>
      </c>
      <c r="Y80" s="191">
        <v>0</v>
      </c>
      <c r="Z80" s="191">
        <v>0</v>
      </c>
      <c r="AA80" s="139" t="b">
        <f t="shared" si="8"/>
        <v>1</v>
      </c>
      <c r="AB80" s="140">
        <f t="shared" si="9"/>
        <v>0.5</v>
      </c>
      <c r="AC80" s="141" t="b">
        <f t="shared" si="12"/>
        <v>1</v>
      </c>
      <c r="AD80" s="24" t="b">
        <f t="shared" si="11"/>
        <v>1</v>
      </c>
    </row>
    <row r="81" spans="1:30" ht="30" customHeight="1">
      <c r="A81" s="209">
        <v>79</v>
      </c>
      <c r="B81" s="185" t="s">
        <v>435</v>
      </c>
      <c r="C81" s="186" t="s">
        <v>299</v>
      </c>
      <c r="D81" s="187" t="s">
        <v>436</v>
      </c>
      <c r="E81" s="187" t="s">
        <v>83</v>
      </c>
      <c r="F81" s="185" t="s">
        <v>520</v>
      </c>
      <c r="G81" s="185" t="s">
        <v>575</v>
      </c>
      <c r="H81" s="185" t="s">
        <v>176</v>
      </c>
      <c r="I81" s="188">
        <v>0.87</v>
      </c>
      <c r="J81" s="189" t="s">
        <v>865</v>
      </c>
      <c r="K81" s="191">
        <v>1023543.07</v>
      </c>
      <c r="L81" s="190">
        <v>360513</v>
      </c>
      <c r="M81" s="191">
        <v>663030.06999999995</v>
      </c>
      <c r="N81" s="192">
        <v>0.5</v>
      </c>
      <c r="O81" s="190">
        <v>0</v>
      </c>
      <c r="P81" s="190">
        <v>0</v>
      </c>
      <c r="Q81" s="191">
        <v>0</v>
      </c>
      <c r="R81" s="191">
        <v>0</v>
      </c>
      <c r="S81" s="191">
        <v>0</v>
      </c>
      <c r="T81" s="191">
        <v>360513</v>
      </c>
      <c r="U81" s="191">
        <v>0</v>
      </c>
      <c r="V81" s="191">
        <v>0</v>
      </c>
      <c r="W81" s="191">
        <v>0</v>
      </c>
      <c r="X81" s="191">
        <v>0</v>
      </c>
      <c r="Y81" s="191">
        <v>0</v>
      </c>
      <c r="Z81" s="191">
        <v>0</v>
      </c>
      <c r="AA81" s="139" t="b">
        <f t="shared" si="8"/>
        <v>1</v>
      </c>
      <c r="AB81" s="140">
        <f t="shared" si="9"/>
        <v>0.35220000000000001</v>
      </c>
      <c r="AC81" s="141" t="b">
        <f t="shared" si="12"/>
        <v>0</v>
      </c>
      <c r="AD81" s="24" t="b">
        <f t="shared" si="11"/>
        <v>1</v>
      </c>
    </row>
    <row r="82" spans="1:30" ht="30" customHeight="1">
      <c r="A82" s="209">
        <v>80</v>
      </c>
      <c r="B82" s="185" t="s">
        <v>437</v>
      </c>
      <c r="C82" s="186" t="s">
        <v>299</v>
      </c>
      <c r="D82" s="187" t="s">
        <v>438</v>
      </c>
      <c r="E82" s="187" t="s">
        <v>92</v>
      </c>
      <c r="F82" s="185" t="s">
        <v>576</v>
      </c>
      <c r="G82" s="185" t="s">
        <v>577</v>
      </c>
      <c r="H82" s="185" t="s">
        <v>176</v>
      </c>
      <c r="I82" s="188">
        <v>1</v>
      </c>
      <c r="J82" s="189" t="s">
        <v>845</v>
      </c>
      <c r="K82" s="191">
        <v>397575.25</v>
      </c>
      <c r="L82" s="190">
        <v>198787</v>
      </c>
      <c r="M82" s="191">
        <v>198788.25</v>
      </c>
      <c r="N82" s="192">
        <v>0.5</v>
      </c>
      <c r="O82" s="190">
        <v>0</v>
      </c>
      <c r="P82" s="190">
        <v>0</v>
      </c>
      <c r="Q82" s="191">
        <v>0</v>
      </c>
      <c r="R82" s="191">
        <v>0</v>
      </c>
      <c r="S82" s="191">
        <v>0</v>
      </c>
      <c r="T82" s="191">
        <v>198787</v>
      </c>
      <c r="U82" s="191">
        <v>0</v>
      </c>
      <c r="V82" s="191">
        <v>0</v>
      </c>
      <c r="W82" s="191">
        <v>0</v>
      </c>
      <c r="X82" s="191">
        <v>0</v>
      </c>
      <c r="Y82" s="191">
        <v>0</v>
      </c>
      <c r="Z82" s="191">
        <v>0</v>
      </c>
      <c r="AA82" s="139" t="b">
        <f t="shared" si="8"/>
        <v>1</v>
      </c>
      <c r="AB82" s="140">
        <f t="shared" si="9"/>
        <v>0.5</v>
      </c>
      <c r="AC82" s="141" t="b">
        <f t="shared" si="12"/>
        <v>1</v>
      </c>
      <c r="AD82" s="24" t="b">
        <f t="shared" si="11"/>
        <v>1</v>
      </c>
    </row>
    <row r="83" spans="1:30" ht="30" customHeight="1">
      <c r="A83" s="209">
        <v>81</v>
      </c>
      <c r="B83" s="185" t="s">
        <v>439</v>
      </c>
      <c r="C83" s="186" t="s">
        <v>299</v>
      </c>
      <c r="D83" s="187" t="s">
        <v>397</v>
      </c>
      <c r="E83" s="187" t="s">
        <v>150</v>
      </c>
      <c r="F83" s="185" t="s">
        <v>227</v>
      </c>
      <c r="G83" s="185" t="s">
        <v>578</v>
      </c>
      <c r="H83" s="185" t="s">
        <v>176</v>
      </c>
      <c r="I83" s="188">
        <v>0.1</v>
      </c>
      <c r="J83" s="189" t="s">
        <v>636</v>
      </c>
      <c r="K83" s="191">
        <v>87186.97</v>
      </c>
      <c r="L83" s="190">
        <v>43593</v>
      </c>
      <c r="M83" s="191">
        <v>43593.97</v>
      </c>
      <c r="N83" s="192">
        <v>0.5</v>
      </c>
      <c r="O83" s="190">
        <v>0</v>
      </c>
      <c r="P83" s="190">
        <v>0</v>
      </c>
      <c r="Q83" s="191">
        <v>0</v>
      </c>
      <c r="R83" s="191">
        <v>0</v>
      </c>
      <c r="S83" s="191">
        <v>0</v>
      </c>
      <c r="T83" s="191">
        <v>43593</v>
      </c>
      <c r="U83" s="191">
        <v>0</v>
      </c>
      <c r="V83" s="191">
        <v>0</v>
      </c>
      <c r="W83" s="191">
        <v>0</v>
      </c>
      <c r="X83" s="191">
        <v>0</v>
      </c>
      <c r="Y83" s="191">
        <v>0</v>
      </c>
      <c r="Z83" s="191">
        <v>0</v>
      </c>
      <c r="AA83" s="139" t="b">
        <f t="shared" si="8"/>
        <v>1</v>
      </c>
      <c r="AB83" s="140">
        <f t="shared" si="9"/>
        <v>0.5</v>
      </c>
      <c r="AC83" s="141" t="b">
        <f t="shared" si="12"/>
        <v>1</v>
      </c>
      <c r="AD83" s="24" t="b">
        <f t="shared" si="11"/>
        <v>1</v>
      </c>
    </row>
    <row r="84" spans="1:30" ht="22.5">
      <c r="A84" s="177">
        <v>82</v>
      </c>
      <c r="B84" s="177" t="s">
        <v>440</v>
      </c>
      <c r="C84" s="178" t="s">
        <v>183</v>
      </c>
      <c r="D84" s="179" t="s">
        <v>210</v>
      </c>
      <c r="E84" s="179" t="s">
        <v>115</v>
      </c>
      <c r="F84" s="177" t="s">
        <v>211</v>
      </c>
      <c r="G84" s="177" t="s">
        <v>579</v>
      </c>
      <c r="H84" s="177" t="s">
        <v>181</v>
      </c>
      <c r="I84" s="180">
        <v>2.4</v>
      </c>
      <c r="J84" s="181" t="s">
        <v>641</v>
      </c>
      <c r="K84" s="183">
        <v>7040706</v>
      </c>
      <c r="L84" s="182">
        <v>3520353</v>
      </c>
      <c r="M84" s="183">
        <v>3520353</v>
      </c>
      <c r="N84" s="184">
        <v>0.5</v>
      </c>
      <c r="O84" s="182">
        <v>0</v>
      </c>
      <c r="P84" s="182">
        <v>0</v>
      </c>
      <c r="Q84" s="183">
        <v>0</v>
      </c>
      <c r="R84" s="183">
        <v>0</v>
      </c>
      <c r="S84" s="183">
        <v>0</v>
      </c>
      <c r="T84" s="183">
        <v>176353</v>
      </c>
      <c r="U84" s="183">
        <v>84000</v>
      </c>
      <c r="V84" s="183">
        <v>965000</v>
      </c>
      <c r="W84" s="183">
        <v>2295000</v>
      </c>
      <c r="X84" s="183">
        <v>0</v>
      </c>
      <c r="Y84" s="183">
        <v>0</v>
      </c>
      <c r="Z84" s="183">
        <v>0</v>
      </c>
      <c r="AA84" s="139" t="b">
        <f t="shared" si="8"/>
        <v>1</v>
      </c>
      <c r="AB84" s="140">
        <f t="shared" si="9"/>
        <v>0.5</v>
      </c>
      <c r="AC84" s="141" t="b">
        <f t="shared" si="12"/>
        <v>1</v>
      </c>
      <c r="AD84" s="24" t="b">
        <f t="shared" si="11"/>
        <v>1</v>
      </c>
    </row>
    <row r="85" spans="1:30" ht="33.75">
      <c r="A85" s="177">
        <v>83</v>
      </c>
      <c r="B85" s="177" t="s">
        <v>441</v>
      </c>
      <c r="C85" s="178" t="s">
        <v>183</v>
      </c>
      <c r="D85" s="179" t="s">
        <v>241</v>
      </c>
      <c r="E85" s="179" t="s">
        <v>103</v>
      </c>
      <c r="F85" s="177" t="s">
        <v>216</v>
      </c>
      <c r="G85" s="177" t="s">
        <v>801</v>
      </c>
      <c r="H85" s="177" t="s">
        <v>176</v>
      </c>
      <c r="I85" s="180">
        <v>7.1</v>
      </c>
      <c r="J85" s="181" t="s">
        <v>642</v>
      </c>
      <c r="K85" s="183">
        <v>11721823</v>
      </c>
      <c r="L85" s="182">
        <v>5860911</v>
      </c>
      <c r="M85" s="183">
        <v>5860912</v>
      </c>
      <c r="N85" s="184">
        <v>0.5</v>
      </c>
      <c r="O85" s="182">
        <v>0</v>
      </c>
      <c r="P85" s="182">
        <v>0</v>
      </c>
      <c r="Q85" s="183">
        <v>0</v>
      </c>
      <c r="R85" s="183">
        <v>0</v>
      </c>
      <c r="S85" s="183">
        <v>0</v>
      </c>
      <c r="T85" s="183">
        <v>712614</v>
      </c>
      <c r="U85" s="183">
        <v>200000</v>
      </c>
      <c r="V85" s="183">
        <v>4948297</v>
      </c>
      <c r="W85" s="183">
        <v>0</v>
      </c>
      <c r="X85" s="183">
        <v>0</v>
      </c>
      <c r="Y85" s="183">
        <v>0</v>
      </c>
      <c r="Z85" s="183">
        <v>0</v>
      </c>
      <c r="AA85" s="139" t="b">
        <f t="shared" si="8"/>
        <v>1</v>
      </c>
      <c r="AB85" s="140">
        <f t="shared" si="9"/>
        <v>0.5</v>
      </c>
      <c r="AC85" s="141" t="b">
        <f t="shared" si="12"/>
        <v>1</v>
      </c>
      <c r="AD85" s="24" t="b">
        <f t="shared" si="11"/>
        <v>1</v>
      </c>
    </row>
    <row r="86" spans="1:30" ht="30" customHeight="1">
      <c r="A86" s="209">
        <v>84</v>
      </c>
      <c r="B86" s="185" t="s">
        <v>442</v>
      </c>
      <c r="C86" s="186" t="s">
        <v>299</v>
      </c>
      <c r="D86" s="187" t="s">
        <v>353</v>
      </c>
      <c r="E86" s="187" t="s">
        <v>112</v>
      </c>
      <c r="F86" s="185" t="s">
        <v>211</v>
      </c>
      <c r="G86" s="185" t="s">
        <v>580</v>
      </c>
      <c r="H86" s="185" t="s">
        <v>181</v>
      </c>
      <c r="I86" s="188">
        <v>1.49</v>
      </c>
      <c r="J86" s="189" t="s">
        <v>841</v>
      </c>
      <c r="K86" s="191">
        <v>2446223.9900000002</v>
      </c>
      <c r="L86" s="190">
        <v>1223111</v>
      </c>
      <c r="M86" s="191">
        <v>1223112.99</v>
      </c>
      <c r="N86" s="192">
        <v>0.5</v>
      </c>
      <c r="O86" s="190">
        <v>0</v>
      </c>
      <c r="P86" s="190">
        <v>0</v>
      </c>
      <c r="Q86" s="191">
        <v>0</v>
      </c>
      <c r="R86" s="191">
        <v>0</v>
      </c>
      <c r="S86" s="191">
        <v>0</v>
      </c>
      <c r="T86" s="191">
        <v>1223111</v>
      </c>
      <c r="U86" s="191">
        <v>0</v>
      </c>
      <c r="V86" s="191">
        <v>0</v>
      </c>
      <c r="W86" s="191">
        <v>0</v>
      </c>
      <c r="X86" s="191">
        <v>0</v>
      </c>
      <c r="Y86" s="191">
        <v>0</v>
      </c>
      <c r="Z86" s="191">
        <v>0</v>
      </c>
      <c r="AA86" s="139" t="b">
        <f t="shared" si="8"/>
        <v>1</v>
      </c>
      <c r="AB86" s="140">
        <f t="shared" si="9"/>
        <v>0.5</v>
      </c>
      <c r="AC86" s="141" t="b">
        <f t="shared" si="12"/>
        <v>1</v>
      </c>
      <c r="AD86" s="24" t="b">
        <f t="shared" si="11"/>
        <v>1</v>
      </c>
    </row>
    <row r="87" spans="1:30" ht="30" customHeight="1">
      <c r="A87" s="209">
        <v>85</v>
      </c>
      <c r="B87" s="185" t="s">
        <v>443</v>
      </c>
      <c r="C87" s="186" t="s">
        <v>299</v>
      </c>
      <c r="D87" s="187" t="s">
        <v>444</v>
      </c>
      <c r="E87" s="187" t="s">
        <v>127</v>
      </c>
      <c r="F87" s="185" t="s">
        <v>549</v>
      </c>
      <c r="G87" s="185" t="s">
        <v>581</v>
      </c>
      <c r="H87" s="185" t="s">
        <v>181</v>
      </c>
      <c r="I87" s="188">
        <v>0.16</v>
      </c>
      <c r="J87" s="189" t="s">
        <v>842</v>
      </c>
      <c r="K87" s="191">
        <v>238287.76</v>
      </c>
      <c r="L87" s="190">
        <v>119143</v>
      </c>
      <c r="M87" s="191">
        <v>119144.76000000001</v>
      </c>
      <c r="N87" s="192">
        <v>0.5</v>
      </c>
      <c r="O87" s="190">
        <v>0</v>
      </c>
      <c r="P87" s="190">
        <v>0</v>
      </c>
      <c r="Q87" s="191">
        <v>0</v>
      </c>
      <c r="R87" s="191">
        <v>0</v>
      </c>
      <c r="S87" s="191">
        <v>0</v>
      </c>
      <c r="T87" s="191">
        <v>119143</v>
      </c>
      <c r="U87" s="191">
        <v>0</v>
      </c>
      <c r="V87" s="191">
        <v>0</v>
      </c>
      <c r="W87" s="191">
        <v>0</v>
      </c>
      <c r="X87" s="191">
        <v>0</v>
      </c>
      <c r="Y87" s="191">
        <v>0</v>
      </c>
      <c r="Z87" s="191">
        <v>0</v>
      </c>
      <c r="AA87" s="139" t="b">
        <f t="shared" si="8"/>
        <v>1</v>
      </c>
      <c r="AB87" s="140">
        <f t="shared" si="9"/>
        <v>0.5</v>
      </c>
      <c r="AC87" s="141" t="b">
        <f t="shared" si="12"/>
        <v>1</v>
      </c>
      <c r="AD87" s="24" t="b">
        <f t="shared" si="11"/>
        <v>1</v>
      </c>
    </row>
    <row r="88" spans="1:30" ht="30" customHeight="1">
      <c r="A88" s="209">
        <v>86</v>
      </c>
      <c r="B88" s="185" t="s">
        <v>445</v>
      </c>
      <c r="C88" s="186" t="s">
        <v>299</v>
      </c>
      <c r="D88" s="187" t="s">
        <v>446</v>
      </c>
      <c r="E88" s="187" t="s">
        <v>142</v>
      </c>
      <c r="F88" s="185" t="s">
        <v>524</v>
      </c>
      <c r="G88" s="185" t="s">
        <v>582</v>
      </c>
      <c r="H88" s="185" t="s">
        <v>176</v>
      </c>
      <c r="I88" s="188">
        <v>0.73</v>
      </c>
      <c r="J88" s="189" t="s">
        <v>637</v>
      </c>
      <c r="K88" s="191">
        <v>992297.78</v>
      </c>
      <c r="L88" s="190">
        <v>488060</v>
      </c>
      <c r="M88" s="191">
        <v>504237.78</v>
      </c>
      <c r="N88" s="192">
        <v>0.5</v>
      </c>
      <c r="O88" s="190">
        <v>0</v>
      </c>
      <c r="P88" s="190">
        <v>0</v>
      </c>
      <c r="Q88" s="191">
        <v>0</v>
      </c>
      <c r="R88" s="191">
        <v>0</v>
      </c>
      <c r="S88" s="191">
        <v>0</v>
      </c>
      <c r="T88" s="191">
        <v>488060</v>
      </c>
      <c r="U88" s="191">
        <v>0</v>
      </c>
      <c r="V88" s="191">
        <v>0</v>
      </c>
      <c r="W88" s="191">
        <v>0</v>
      </c>
      <c r="X88" s="191">
        <v>0</v>
      </c>
      <c r="Y88" s="191">
        <v>0</v>
      </c>
      <c r="Z88" s="191">
        <v>0</v>
      </c>
      <c r="AA88" s="139" t="b">
        <f t="shared" si="8"/>
        <v>1</v>
      </c>
      <c r="AB88" s="140">
        <f t="shared" si="9"/>
        <v>0.49180000000000001</v>
      </c>
      <c r="AC88" s="141" t="b">
        <f t="shared" si="12"/>
        <v>0</v>
      </c>
      <c r="AD88" s="24" t="b">
        <f t="shared" si="11"/>
        <v>1</v>
      </c>
    </row>
    <row r="89" spans="1:30" ht="30" customHeight="1">
      <c r="A89" s="209">
        <v>87</v>
      </c>
      <c r="B89" s="185" t="s">
        <v>447</v>
      </c>
      <c r="C89" s="186" t="s">
        <v>299</v>
      </c>
      <c r="D89" s="187" t="s">
        <v>363</v>
      </c>
      <c r="E89" s="187" t="s">
        <v>109</v>
      </c>
      <c r="F89" s="185" t="s">
        <v>211</v>
      </c>
      <c r="G89" s="185" t="s">
        <v>583</v>
      </c>
      <c r="H89" s="185" t="s">
        <v>176</v>
      </c>
      <c r="I89" s="188">
        <v>0.45</v>
      </c>
      <c r="J89" s="189" t="s">
        <v>632</v>
      </c>
      <c r="K89" s="191">
        <v>1523396.52</v>
      </c>
      <c r="L89" s="190">
        <v>751500</v>
      </c>
      <c r="M89" s="191">
        <v>771896.52</v>
      </c>
      <c r="N89" s="192">
        <v>0.5</v>
      </c>
      <c r="O89" s="190">
        <v>0</v>
      </c>
      <c r="P89" s="190">
        <v>0</v>
      </c>
      <c r="Q89" s="191">
        <v>0</v>
      </c>
      <c r="R89" s="191">
        <v>0</v>
      </c>
      <c r="S89" s="191">
        <v>0</v>
      </c>
      <c r="T89" s="191">
        <v>751500</v>
      </c>
      <c r="U89" s="191">
        <v>0</v>
      </c>
      <c r="V89" s="191">
        <v>0</v>
      </c>
      <c r="W89" s="191">
        <v>0</v>
      </c>
      <c r="X89" s="191">
        <v>0</v>
      </c>
      <c r="Y89" s="191">
        <v>0</v>
      </c>
      <c r="Z89" s="191">
        <v>0</v>
      </c>
      <c r="AA89" s="139" t="b">
        <f t="shared" si="8"/>
        <v>1</v>
      </c>
      <c r="AB89" s="140">
        <f t="shared" si="9"/>
        <v>0.49330000000000002</v>
      </c>
      <c r="AC89" s="141" t="b">
        <f t="shared" si="12"/>
        <v>0</v>
      </c>
      <c r="AD89" s="24" t="b">
        <f t="shared" si="11"/>
        <v>1</v>
      </c>
    </row>
    <row r="90" spans="1:30" ht="30" customHeight="1">
      <c r="A90" s="209">
        <v>88</v>
      </c>
      <c r="B90" s="185" t="s">
        <v>448</v>
      </c>
      <c r="C90" s="186" t="s">
        <v>299</v>
      </c>
      <c r="D90" s="187" t="s">
        <v>397</v>
      </c>
      <c r="E90" s="187" t="s">
        <v>150</v>
      </c>
      <c r="F90" s="185" t="s">
        <v>227</v>
      </c>
      <c r="G90" s="185" t="s">
        <v>584</v>
      </c>
      <c r="H90" s="185" t="s">
        <v>176</v>
      </c>
      <c r="I90" s="188">
        <v>0.85</v>
      </c>
      <c r="J90" s="189" t="s">
        <v>861</v>
      </c>
      <c r="K90" s="191">
        <v>671020</v>
      </c>
      <c r="L90" s="190">
        <v>335510</v>
      </c>
      <c r="M90" s="191">
        <v>335510</v>
      </c>
      <c r="N90" s="192">
        <v>0.5</v>
      </c>
      <c r="O90" s="190">
        <v>0</v>
      </c>
      <c r="P90" s="190">
        <v>0</v>
      </c>
      <c r="Q90" s="191">
        <v>0</v>
      </c>
      <c r="R90" s="191">
        <v>0</v>
      </c>
      <c r="S90" s="191">
        <v>0</v>
      </c>
      <c r="T90" s="191">
        <v>335510</v>
      </c>
      <c r="U90" s="191">
        <v>0</v>
      </c>
      <c r="V90" s="191">
        <v>0</v>
      </c>
      <c r="W90" s="191">
        <v>0</v>
      </c>
      <c r="X90" s="191">
        <v>0</v>
      </c>
      <c r="Y90" s="191">
        <v>0</v>
      </c>
      <c r="Z90" s="191">
        <v>0</v>
      </c>
      <c r="AA90" s="139" t="b">
        <f t="shared" si="8"/>
        <v>1</v>
      </c>
      <c r="AB90" s="140">
        <f t="shared" si="9"/>
        <v>0.5</v>
      </c>
      <c r="AC90" s="141" t="b">
        <f t="shared" si="12"/>
        <v>1</v>
      </c>
      <c r="AD90" s="24" t="b">
        <f t="shared" si="11"/>
        <v>1</v>
      </c>
    </row>
    <row r="91" spans="1:30" ht="30" customHeight="1">
      <c r="A91" s="209">
        <v>89</v>
      </c>
      <c r="B91" s="185" t="s">
        <v>449</v>
      </c>
      <c r="C91" s="186"/>
      <c r="D91" s="216" t="s">
        <v>450</v>
      </c>
      <c r="E91" s="216" t="s">
        <v>100</v>
      </c>
      <c r="F91" s="217" t="s">
        <v>235</v>
      </c>
      <c r="G91" s="217" t="s">
        <v>585</v>
      </c>
      <c r="H91" s="185"/>
      <c r="I91" s="188"/>
      <c r="J91" s="188" t="s">
        <v>851</v>
      </c>
      <c r="K91" s="191"/>
      <c r="L91" s="190"/>
      <c r="M91" s="191"/>
      <c r="N91" s="192"/>
      <c r="O91" s="190"/>
      <c r="P91" s="190"/>
      <c r="Q91" s="191"/>
      <c r="R91" s="191"/>
      <c r="S91" s="191"/>
      <c r="T91" s="191"/>
      <c r="U91" s="191"/>
      <c r="V91" s="191"/>
      <c r="W91" s="191"/>
      <c r="X91" s="191"/>
      <c r="Y91" s="191"/>
      <c r="Z91" s="191"/>
      <c r="AA91" s="139" t="b">
        <f t="shared" si="8"/>
        <v>1</v>
      </c>
      <c r="AB91" s="140" t="e">
        <f t="shared" si="9"/>
        <v>#DIV/0!</v>
      </c>
      <c r="AC91" s="141" t="e">
        <f t="shared" si="12"/>
        <v>#DIV/0!</v>
      </c>
      <c r="AD91" s="24" t="b">
        <f t="shared" si="11"/>
        <v>1</v>
      </c>
    </row>
    <row r="92" spans="1:30" ht="30" customHeight="1">
      <c r="A92" s="209">
        <v>90</v>
      </c>
      <c r="B92" s="185" t="s">
        <v>451</v>
      </c>
      <c r="C92" s="186" t="s">
        <v>299</v>
      </c>
      <c r="D92" s="187" t="s">
        <v>351</v>
      </c>
      <c r="E92" s="187" t="s">
        <v>85</v>
      </c>
      <c r="F92" s="185" t="s">
        <v>520</v>
      </c>
      <c r="G92" s="185" t="s">
        <v>586</v>
      </c>
      <c r="H92" s="185" t="s">
        <v>176</v>
      </c>
      <c r="I92" s="188">
        <v>2.68</v>
      </c>
      <c r="J92" s="189" t="s">
        <v>327</v>
      </c>
      <c r="K92" s="191">
        <v>1340244.93</v>
      </c>
      <c r="L92" s="190">
        <v>670122</v>
      </c>
      <c r="M92" s="191">
        <v>670122.93000000005</v>
      </c>
      <c r="N92" s="192">
        <v>0.5</v>
      </c>
      <c r="O92" s="190">
        <v>0</v>
      </c>
      <c r="P92" s="190">
        <v>0</v>
      </c>
      <c r="Q92" s="191">
        <v>0</v>
      </c>
      <c r="R92" s="191">
        <v>0</v>
      </c>
      <c r="S92" s="191">
        <v>0</v>
      </c>
      <c r="T92" s="191">
        <v>670122</v>
      </c>
      <c r="U92" s="191">
        <v>0</v>
      </c>
      <c r="V92" s="191">
        <v>0</v>
      </c>
      <c r="W92" s="191">
        <v>0</v>
      </c>
      <c r="X92" s="191">
        <v>0</v>
      </c>
      <c r="Y92" s="191">
        <v>0</v>
      </c>
      <c r="Z92" s="191">
        <v>0</v>
      </c>
      <c r="AA92" s="139" t="b">
        <f t="shared" si="8"/>
        <v>1</v>
      </c>
      <c r="AB92" s="140">
        <f t="shared" si="9"/>
        <v>0.5</v>
      </c>
      <c r="AC92" s="141" t="b">
        <f t="shared" si="12"/>
        <v>1</v>
      </c>
      <c r="AD92" s="24" t="b">
        <f t="shared" si="11"/>
        <v>1</v>
      </c>
    </row>
    <row r="93" spans="1:30" ht="30" customHeight="1">
      <c r="A93" s="177">
        <v>91</v>
      </c>
      <c r="B93" s="177" t="s">
        <v>452</v>
      </c>
      <c r="C93" s="178" t="s">
        <v>183</v>
      </c>
      <c r="D93" s="179" t="s">
        <v>215</v>
      </c>
      <c r="E93" s="179" t="s">
        <v>104</v>
      </c>
      <c r="F93" s="177" t="s">
        <v>216</v>
      </c>
      <c r="G93" s="177" t="s">
        <v>587</v>
      </c>
      <c r="H93" s="177" t="s">
        <v>181</v>
      </c>
      <c r="I93" s="180">
        <v>0.75</v>
      </c>
      <c r="J93" s="181" t="s">
        <v>840</v>
      </c>
      <c r="K93" s="183">
        <v>3356639.7</v>
      </c>
      <c r="L93" s="182">
        <v>1678319</v>
      </c>
      <c r="M93" s="183">
        <v>1678320.7</v>
      </c>
      <c r="N93" s="184">
        <v>0.5</v>
      </c>
      <c r="O93" s="182">
        <v>0</v>
      </c>
      <c r="P93" s="182">
        <v>0</v>
      </c>
      <c r="Q93" s="183">
        <v>0</v>
      </c>
      <c r="R93" s="183">
        <v>0</v>
      </c>
      <c r="S93" s="183">
        <v>0</v>
      </c>
      <c r="T93" s="183">
        <v>491829</v>
      </c>
      <c r="U93" s="183">
        <v>1186490</v>
      </c>
      <c r="V93" s="183">
        <v>0</v>
      </c>
      <c r="W93" s="183">
        <v>0</v>
      </c>
      <c r="X93" s="183">
        <v>0</v>
      </c>
      <c r="Y93" s="183">
        <v>0</v>
      </c>
      <c r="Z93" s="183">
        <v>0</v>
      </c>
      <c r="AA93" s="139" t="b">
        <f t="shared" si="8"/>
        <v>1</v>
      </c>
      <c r="AB93" s="140">
        <f t="shared" si="9"/>
        <v>0.5</v>
      </c>
      <c r="AC93" s="141" t="b">
        <f t="shared" si="12"/>
        <v>1</v>
      </c>
      <c r="AD93" s="24" t="b">
        <f t="shared" si="11"/>
        <v>1</v>
      </c>
    </row>
    <row r="94" spans="1:30" ht="30" customHeight="1">
      <c r="A94" s="209">
        <v>92</v>
      </c>
      <c r="B94" s="185" t="s">
        <v>453</v>
      </c>
      <c r="C94" s="186" t="s">
        <v>299</v>
      </c>
      <c r="D94" s="187" t="s">
        <v>363</v>
      </c>
      <c r="E94" s="187" t="s">
        <v>109</v>
      </c>
      <c r="F94" s="185" t="s">
        <v>211</v>
      </c>
      <c r="G94" s="185" t="s">
        <v>588</v>
      </c>
      <c r="H94" s="185" t="s">
        <v>176</v>
      </c>
      <c r="I94" s="188">
        <v>0.25</v>
      </c>
      <c r="J94" s="189" t="s">
        <v>632</v>
      </c>
      <c r="K94" s="191">
        <v>711199.23</v>
      </c>
      <c r="L94" s="190">
        <v>310150</v>
      </c>
      <c r="M94" s="191">
        <v>401049.23</v>
      </c>
      <c r="N94" s="192">
        <v>0.5</v>
      </c>
      <c r="O94" s="190">
        <v>0</v>
      </c>
      <c r="P94" s="190">
        <v>0</v>
      </c>
      <c r="Q94" s="191">
        <v>0</v>
      </c>
      <c r="R94" s="191">
        <v>0</v>
      </c>
      <c r="S94" s="191">
        <v>0</v>
      </c>
      <c r="T94" s="191">
        <v>310150</v>
      </c>
      <c r="U94" s="191">
        <v>0</v>
      </c>
      <c r="V94" s="191">
        <v>0</v>
      </c>
      <c r="W94" s="191">
        <v>0</v>
      </c>
      <c r="X94" s="191">
        <v>0</v>
      </c>
      <c r="Y94" s="191">
        <v>0</v>
      </c>
      <c r="Z94" s="191">
        <v>0</v>
      </c>
      <c r="AA94" s="139" t="b">
        <f t="shared" si="8"/>
        <v>1</v>
      </c>
      <c r="AB94" s="140">
        <f t="shared" si="9"/>
        <v>0.43609999999999999</v>
      </c>
      <c r="AC94" s="141" t="b">
        <f t="shared" si="12"/>
        <v>0</v>
      </c>
      <c r="AD94" s="24" t="b">
        <f t="shared" si="11"/>
        <v>1</v>
      </c>
    </row>
    <row r="95" spans="1:30" ht="30" customHeight="1">
      <c r="A95" s="177">
        <v>93</v>
      </c>
      <c r="B95" s="177" t="s">
        <v>454</v>
      </c>
      <c r="C95" s="178" t="s">
        <v>183</v>
      </c>
      <c r="D95" s="179" t="s">
        <v>381</v>
      </c>
      <c r="E95" s="179" t="s">
        <v>113</v>
      </c>
      <c r="F95" s="177" t="s">
        <v>211</v>
      </c>
      <c r="G95" s="177" t="s">
        <v>589</v>
      </c>
      <c r="H95" s="177" t="s">
        <v>176</v>
      </c>
      <c r="I95" s="180">
        <v>0.91</v>
      </c>
      <c r="J95" s="181" t="s">
        <v>840</v>
      </c>
      <c r="K95" s="183">
        <v>1175413.3</v>
      </c>
      <c r="L95" s="182">
        <v>587706</v>
      </c>
      <c r="M95" s="183">
        <v>587707.30000000005</v>
      </c>
      <c r="N95" s="184">
        <v>0.5</v>
      </c>
      <c r="O95" s="182">
        <v>0</v>
      </c>
      <c r="P95" s="182">
        <v>0</v>
      </c>
      <c r="Q95" s="183">
        <v>0</v>
      </c>
      <c r="R95" s="183">
        <v>0</v>
      </c>
      <c r="S95" s="183">
        <v>0</v>
      </c>
      <c r="T95" s="183">
        <v>375000</v>
      </c>
      <c r="U95" s="183">
        <v>212706</v>
      </c>
      <c r="V95" s="183">
        <v>0</v>
      </c>
      <c r="W95" s="183">
        <v>0</v>
      </c>
      <c r="X95" s="183">
        <v>0</v>
      </c>
      <c r="Y95" s="183">
        <v>0</v>
      </c>
      <c r="Z95" s="183">
        <v>0</v>
      </c>
      <c r="AA95" s="139" t="b">
        <f t="shared" si="8"/>
        <v>1</v>
      </c>
      <c r="AB95" s="140">
        <f t="shared" si="9"/>
        <v>0.5</v>
      </c>
      <c r="AC95" s="141" t="b">
        <f t="shared" si="12"/>
        <v>1</v>
      </c>
      <c r="AD95" s="24" t="b">
        <f t="shared" si="11"/>
        <v>1</v>
      </c>
    </row>
    <row r="96" spans="1:30" ht="30" customHeight="1">
      <c r="A96" s="177">
        <v>94</v>
      </c>
      <c r="B96" s="177" t="s">
        <v>455</v>
      </c>
      <c r="C96" s="178" t="s">
        <v>183</v>
      </c>
      <c r="D96" s="179" t="s">
        <v>456</v>
      </c>
      <c r="E96" s="179" t="s">
        <v>153</v>
      </c>
      <c r="F96" s="177" t="s">
        <v>227</v>
      </c>
      <c r="G96" s="177" t="s">
        <v>590</v>
      </c>
      <c r="H96" s="177" t="s">
        <v>176</v>
      </c>
      <c r="I96" s="180">
        <v>0.12</v>
      </c>
      <c r="J96" s="181" t="s">
        <v>648</v>
      </c>
      <c r="K96" s="183">
        <v>595585</v>
      </c>
      <c r="L96" s="182">
        <v>297792</v>
      </c>
      <c r="M96" s="183">
        <v>297793</v>
      </c>
      <c r="N96" s="184">
        <v>0.5</v>
      </c>
      <c r="O96" s="182">
        <v>0</v>
      </c>
      <c r="P96" s="182">
        <v>0</v>
      </c>
      <c r="Q96" s="183">
        <v>0</v>
      </c>
      <c r="R96" s="183">
        <v>0</v>
      </c>
      <c r="S96" s="183">
        <v>0</v>
      </c>
      <c r="T96" s="183">
        <v>1000</v>
      </c>
      <c r="U96" s="183">
        <v>296792</v>
      </c>
      <c r="V96" s="183">
        <v>0</v>
      </c>
      <c r="W96" s="183">
        <v>0</v>
      </c>
      <c r="X96" s="183">
        <v>0</v>
      </c>
      <c r="Y96" s="183">
        <v>0</v>
      </c>
      <c r="Z96" s="183">
        <v>0</v>
      </c>
      <c r="AA96" s="139" t="b">
        <f t="shared" si="8"/>
        <v>1</v>
      </c>
      <c r="AB96" s="140">
        <f t="shared" si="9"/>
        <v>0.5</v>
      </c>
      <c r="AC96" s="141" t="b">
        <f t="shared" si="12"/>
        <v>1</v>
      </c>
      <c r="AD96" s="24" t="b">
        <f t="shared" si="11"/>
        <v>1</v>
      </c>
    </row>
    <row r="97" spans="1:30" ht="30" customHeight="1">
      <c r="A97" s="177">
        <v>95</v>
      </c>
      <c r="B97" s="177" t="s">
        <v>457</v>
      </c>
      <c r="C97" s="178" t="s">
        <v>183</v>
      </c>
      <c r="D97" s="179" t="s">
        <v>230</v>
      </c>
      <c r="E97" s="179" t="s">
        <v>87</v>
      </c>
      <c r="F97" s="177" t="s">
        <v>231</v>
      </c>
      <c r="G97" s="177" t="s">
        <v>591</v>
      </c>
      <c r="H97" s="177" t="s">
        <v>181</v>
      </c>
      <c r="I97" s="180">
        <v>0.38</v>
      </c>
      <c r="J97" s="181" t="s">
        <v>846</v>
      </c>
      <c r="K97" s="183">
        <v>2679479</v>
      </c>
      <c r="L97" s="182">
        <v>1339739</v>
      </c>
      <c r="M97" s="183">
        <v>1339740</v>
      </c>
      <c r="N97" s="184">
        <v>0.5</v>
      </c>
      <c r="O97" s="182">
        <v>0</v>
      </c>
      <c r="P97" s="182">
        <v>0</v>
      </c>
      <c r="Q97" s="183">
        <v>0</v>
      </c>
      <c r="R97" s="183">
        <v>0</v>
      </c>
      <c r="S97" s="183">
        <v>0</v>
      </c>
      <c r="T97" s="183">
        <v>669869</v>
      </c>
      <c r="U97" s="183">
        <v>669870</v>
      </c>
      <c r="V97" s="183">
        <v>0</v>
      </c>
      <c r="W97" s="183">
        <v>0</v>
      </c>
      <c r="X97" s="183">
        <v>0</v>
      </c>
      <c r="Y97" s="183">
        <v>0</v>
      </c>
      <c r="Z97" s="183">
        <v>0</v>
      </c>
      <c r="AA97" s="139" t="b">
        <f t="shared" si="8"/>
        <v>1</v>
      </c>
      <c r="AB97" s="140">
        <f t="shared" si="9"/>
        <v>0.5</v>
      </c>
      <c r="AC97" s="141" t="b">
        <f t="shared" si="12"/>
        <v>1</v>
      </c>
      <c r="AD97" s="24" t="b">
        <f t="shared" si="11"/>
        <v>1</v>
      </c>
    </row>
    <row r="98" spans="1:30" ht="30" customHeight="1">
      <c r="A98" s="209">
        <v>96</v>
      </c>
      <c r="B98" s="185" t="s">
        <v>458</v>
      </c>
      <c r="C98" s="186" t="s">
        <v>299</v>
      </c>
      <c r="D98" s="187" t="s">
        <v>459</v>
      </c>
      <c r="E98" s="187" t="s">
        <v>152</v>
      </c>
      <c r="F98" s="185" t="s">
        <v>227</v>
      </c>
      <c r="G98" s="185" t="s">
        <v>592</v>
      </c>
      <c r="H98" s="185" t="s">
        <v>181</v>
      </c>
      <c r="I98" s="188">
        <v>0.72</v>
      </c>
      <c r="J98" s="189" t="s">
        <v>624</v>
      </c>
      <c r="K98" s="191">
        <v>696615.92</v>
      </c>
      <c r="L98" s="190">
        <v>348307</v>
      </c>
      <c r="M98" s="191">
        <v>348308.92</v>
      </c>
      <c r="N98" s="192">
        <v>0.5</v>
      </c>
      <c r="O98" s="190">
        <v>0</v>
      </c>
      <c r="P98" s="190">
        <v>0</v>
      </c>
      <c r="Q98" s="191">
        <v>0</v>
      </c>
      <c r="R98" s="191">
        <v>0</v>
      </c>
      <c r="S98" s="191">
        <v>0</v>
      </c>
      <c r="T98" s="191">
        <v>348307</v>
      </c>
      <c r="U98" s="191">
        <v>0</v>
      </c>
      <c r="V98" s="191">
        <v>0</v>
      </c>
      <c r="W98" s="191">
        <v>0</v>
      </c>
      <c r="X98" s="191">
        <v>0</v>
      </c>
      <c r="Y98" s="191">
        <v>0</v>
      </c>
      <c r="Z98" s="191">
        <v>0</v>
      </c>
      <c r="AA98" s="139" t="b">
        <f t="shared" si="8"/>
        <v>1</v>
      </c>
      <c r="AB98" s="140">
        <f t="shared" si="9"/>
        <v>0.5</v>
      </c>
      <c r="AC98" s="141" t="b">
        <f t="shared" si="12"/>
        <v>1</v>
      </c>
      <c r="AD98" s="24" t="b">
        <f t="shared" si="11"/>
        <v>1</v>
      </c>
    </row>
    <row r="99" spans="1:30" ht="30" customHeight="1">
      <c r="A99" s="209">
        <v>97</v>
      </c>
      <c r="B99" s="185" t="s">
        <v>460</v>
      </c>
      <c r="C99" s="186" t="s">
        <v>299</v>
      </c>
      <c r="D99" s="187" t="s">
        <v>461</v>
      </c>
      <c r="E99" s="187" t="s">
        <v>146</v>
      </c>
      <c r="F99" s="185" t="s">
        <v>227</v>
      </c>
      <c r="G99" s="185" t="s">
        <v>593</v>
      </c>
      <c r="H99" s="185" t="s">
        <v>176</v>
      </c>
      <c r="I99" s="188">
        <v>0.5</v>
      </c>
      <c r="J99" s="189" t="s">
        <v>847</v>
      </c>
      <c r="K99" s="191">
        <v>2007379.21</v>
      </c>
      <c r="L99" s="190">
        <v>130626.46</v>
      </c>
      <c r="M99" s="191">
        <v>1876752.75</v>
      </c>
      <c r="N99" s="192">
        <v>0.5</v>
      </c>
      <c r="O99" s="190">
        <v>0</v>
      </c>
      <c r="P99" s="190">
        <v>0</v>
      </c>
      <c r="Q99" s="191">
        <v>0</v>
      </c>
      <c r="R99" s="191">
        <v>0</v>
      </c>
      <c r="S99" s="191">
        <v>0</v>
      </c>
      <c r="T99" s="191">
        <v>130626.46</v>
      </c>
      <c r="U99" s="191">
        <v>0</v>
      </c>
      <c r="V99" s="191">
        <v>0</v>
      </c>
      <c r="W99" s="191">
        <v>0</v>
      </c>
      <c r="X99" s="191">
        <v>0</v>
      </c>
      <c r="Y99" s="191">
        <v>0</v>
      </c>
      <c r="Z99" s="191">
        <v>0</v>
      </c>
      <c r="AA99" s="139" t="b">
        <f t="shared" ref="AA99:AA130" si="13">L99=SUM(O99:Z99)</f>
        <v>1</v>
      </c>
      <c r="AB99" s="140">
        <f t="shared" ref="AB99:AB130" si="14">ROUND(L99/K99,4)</f>
        <v>6.5100000000000005E-2</v>
      </c>
      <c r="AC99" s="141" t="b">
        <f t="shared" si="12"/>
        <v>0</v>
      </c>
      <c r="AD99" s="24" t="b">
        <f t="shared" ref="AD99:AD130" si="15">K99=L99+M99</f>
        <v>1</v>
      </c>
    </row>
    <row r="100" spans="1:30" ht="30" customHeight="1">
      <c r="A100" s="209">
        <v>98</v>
      </c>
      <c r="B100" s="185" t="s">
        <v>462</v>
      </c>
      <c r="C100" s="186" t="s">
        <v>299</v>
      </c>
      <c r="D100" s="187" t="s">
        <v>463</v>
      </c>
      <c r="E100" s="187" t="s">
        <v>111</v>
      </c>
      <c r="F100" s="185" t="s">
        <v>211</v>
      </c>
      <c r="G100" s="185" t="s">
        <v>594</v>
      </c>
      <c r="H100" s="185" t="s">
        <v>176</v>
      </c>
      <c r="I100" s="188">
        <v>0.48</v>
      </c>
      <c r="J100" s="189" t="s">
        <v>328</v>
      </c>
      <c r="K100" s="191">
        <v>1380000</v>
      </c>
      <c r="L100" s="190">
        <v>690000</v>
      </c>
      <c r="M100" s="191">
        <v>690000</v>
      </c>
      <c r="N100" s="192">
        <v>0.5</v>
      </c>
      <c r="O100" s="190">
        <v>0</v>
      </c>
      <c r="P100" s="190">
        <v>0</v>
      </c>
      <c r="Q100" s="191">
        <v>0</v>
      </c>
      <c r="R100" s="191">
        <v>0</v>
      </c>
      <c r="S100" s="191">
        <v>0</v>
      </c>
      <c r="T100" s="191">
        <v>690000</v>
      </c>
      <c r="U100" s="191">
        <v>0</v>
      </c>
      <c r="V100" s="191">
        <v>0</v>
      </c>
      <c r="W100" s="191">
        <v>0</v>
      </c>
      <c r="X100" s="191">
        <v>0</v>
      </c>
      <c r="Y100" s="191">
        <v>0</v>
      </c>
      <c r="Z100" s="191">
        <v>0</v>
      </c>
      <c r="AA100" s="139" t="b">
        <f t="shared" si="13"/>
        <v>1</v>
      </c>
      <c r="AB100" s="140">
        <f t="shared" si="14"/>
        <v>0.5</v>
      </c>
      <c r="AC100" s="141" t="b">
        <f t="shared" si="12"/>
        <v>1</v>
      </c>
      <c r="AD100" s="24" t="b">
        <f t="shared" si="15"/>
        <v>1</v>
      </c>
    </row>
    <row r="101" spans="1:30" ht="30" customHeight="1">
      <c r="A101" s="209">
        <v>99</v>
      </c>
      <c r="B101" s="185" t="s">
        <v>464</v>
      </c>
      <c r="C101" s="186" t="s">
        <v>299</v>
      </c>
      <c r="D101" s="187" t="s">
        <v>459</v>
      </c>
      <c r="E101" s="187" t="s">
        <v>152</v>
      </c>
      <c r="F101" s="185" t="s">
        <v>227</v>
      </c>
      <c r="G101" s="185" t="s">
        <v>595</v>
      </c>
      <c r="H101" s="185" t="s">
        <v>181</v>
      </c>
      <c r="I101" s="188">
        <v>0.72</v>
      </c>
      <c r="J101" s="189" t="s">
        <v>624</v>
      </c>
      <c r="K101" s="191">
        <v>803827.53</v>
      </c>
      <c r="L101" s="190">
        <v>401913</v>
      </c>
      <c r="M101" s="191">
        <v>401914.53</v>
      </c>
      <c r="N101" s="192">
        <v>0.5</v>
      </c>
      <c r="O101" s="190">
        <v>0</v>
      </c>
      <c r="P101" s="190">
        <v>0</v>
      </c>
      <c r="Q101" s="191">
        <v>0</v>
      </c>
      <c r="R101" s="191">
        <v>0</v>
      </c>
      <c r="S101" s="191">
        <v>0</v>
      </c>
      <c r="T101" s="191">
        <v>401913</v>
      </c>
      <c r="U101" s="191">
        <v>0</v>
      </c>
      <c r="V101" s="191">
        <v>0</v>
      </c>
      <c r="W101" s="191">
        <v>0</v>
      </c>
      <c r="X101" s="191">
        <v>0</v>
      </c>
      <c r="Y101" s="191">
        <v>0</v>
      </c>
      <c r="Z101" s="191">
        <v>0</v>
      </c>
      <c r="AA101" s="139" t="b">
        <f t="shared" si="13"/>
        <v>1</v>
      </c>
      <c r="AB101" s="140">
        <f t="shared" si="14"/>
        <v>0.5</v>
      </c>
      <c r="AC101" s="141" t="b">
        <f t="shared" si="12"/>
        <v>1</v>
      </c>
      <c r="AD101" s="24" t="b">
        <f t="shared" si="15"/>
        <v>1</v>
      </c>
    </row>
    <row r="102" spans="1:30" ht="30" customHeight="1">
      <c r="A102" s="209">
        <v>100</v>
      </c>
      <c r="B102" s="185" t="s">
        <v>465</v>
      </c>
      <c r="C102" s="186" t="s">
        <v>299</v>
      </c>
      <c r="D102" s="187" t="s">
        <v>226</v>
      </c>
      <c r="E102" s="187" t="s">
        <v>155</v>
      </c>
      <c r="F102" s="185" t="s">
        <v>227</v>
      </c>
      <c r="G102" s="185" t="s">
        <v>596</v>
      </c>
      <c r="H102" s="185" t="s">
        <v>181</v>
      </c>
      <c r="I102" s="188">
        <v>0.75</v>
      </c>
      <c r="J102" s="189" t="s">
        <v>637</v>
      </c>
      <c r="K102" s="191">
        <v>2278661.71</v>
      </c>
      <c r="L102" s="190">
        <v>1139330</v>
      </c>
      <c r="M102" s="191">
        <v>1139331.71</v>
      </c>
      <c r="N102" s="192">
        <v>0.5</v>
      </c>
      <c r="O102" s="190">
        <v>0</v>
      </c>
      <c r="P102" s="190">
        <v>0</v>
      </c>
      <c r="Q102" s="191">
        <v>0</v>
      </c>
      <c r="R102" s="191">
        <v>0</v>
      </c>
      <c r="S102" s="191">
        <v>0</v>
      </c>
      <c r="T102" s="191">
        <v>1139330</v>
      </c>
      <c r="U102" s="191">
        <v>0</v>
      </c>
      <c r="V102" s="191">
        <v>0</v>
      </c>
      <c r="W102" s="191">
        <v>0</v>
      </c>
      <c r="X102" s="191">
        <v>0</v>
      </c>
      <c r="Y102" s="191">
        <v>0</v>
      </c>
      <c r="Z102" s="191">
        <v>0</v>
      </c>
      <c r="AA102" s="139" t="b">
        <f t="shared" si="13"/>
        <v>1</v>
      </c>
      <c r="AB102" s="140">
        <f t="shared" si="14"/>
        <v>0.5</v>
      </c>
      <c r="AC102" s="141" t="b">
        <f t="shared" si="12"/>
        <v>1</v>
      </c>
      <c r="AD102" s="24" t="b">
        <f t="shared" si="15"/>
        <v>1</v>
      </c>
    </row>
    <row r="103" spans="1:30" ht="30" customHeight="1">
      <c r="A103" s="209">
        <v>101</v>
      </c>
      <c r="B103" s="185" t="s">
        <v>466</v>
      </c>
      <c r="C103" s="186" t="s">
        <v>299</v>
      </c>
      <c r="D103" s="187" t="s">
        <v>467</v>
      </c>
      <c r="E103" s="187">
        <v>2263011</v>
      </c>
      <c r="F103" s="185" t="s">
        <v>467</v>
      </c>
      <c r="G103" s="185" t="s">
        <v>597</v>
      </c>
      <c r="H103" s="185" t="s">
        <v>176</v>
      </c>
      <c r="I103" s="188">
        <v>0.42</v>
      </c>
      <c r="J103" s="189" t="s">
        <v>628</v>
      </c>
      <c r="K103" s="191">
        <v>3200545.55</v>
      </c>
      <c r="L103" s="190">
        <v>1600272</v>
      </c>
      <c r="M103" s="191">
        <v>1600273.5499999998</v>
      </c>
      <c r="N103" s="192">
        <v>0.5</v>
      </c>
      <c r="O103" s="190">
        <v>0</v>
      </c>
      <c r="P103" s="190">
        <v>0</v>
      </c>
      <c r="Q103" s="191">
        <v>0</v>
      </c>
      <c r="R103" s="191">
        <v>0</v>
      </c>
      <c r="S103" s="191">
        <v>0</v>
      </c>
      <c r="T103" s="191">
        <v>1600272</v>
      </c>
      <c r="U103" s="191">
        <v>0</v>
      </c>
      <c r="V103" s="191">
        <v>0</v>
      </c>
      <c r="W103" s="191">
        <v>0</v>
      </c>
      <c r="X103" s="191">
        <v>0</v>
      </c>
      <c r="Y103" s="191">
        <v>0</v>
      </c>
      <c r="Z103" s="191">
        <v>0</v>
      </c>
      <c r="AA103" s="139" t="b">
        <f t="shared" si="13"/>
        <v>1</v>
      </c>
      <c r="AB103" s="140">
        <f t="shared" si="14"/>
        <v>0.5</v>
      </c>
      <c r="AC103" s="141" t="b">
        <f t="shared" si="12"/>
        <v>1</v>
      </c>
      <c r="AD103" s="24" t="b">
        <f t="shared" si="15"/>
        <v>1</v>
      </c>
    </row>
    <row r="104" spans="1:30" ht="30" customHeight="1">
      <c r="A104" s="209">
        <v>102</v>
      </c>
      <c r="B104" s="185" t="s">
        <v>468</v>
      </c>
      <c r="C104" s="186" t="s">
        <v>299</v>
      </c>
      <c r="D104" s="220" t="s">
        <v>832</v>
      </c>
      <c r="E104" s="187" t="s">
        <v>145</v>
      </c>
      <c r="F104" s="185" t="s">
        <v>524</v>
      </c>
      <c r="G104" s="185" t="s">
        <v>598</v>
      </c>
      <c r="H104" s="185" t="s">
        <v>176</v>
      </c>
      <c r="I104" s="188">
        <v>1.24</v>
      </c>
      <c r="J104" s="189" t="s">
        <v>330</v>
      </c>
      <c r="K104" s="191">
        <v>8051224.9199999999</v>
      </c>
      <c r="L104" s="190">
        <v>4025612</v>
      </c>
      <c r="M104" s="191">
        <v>4025612.92</v>
      </c>
      <c r="N104" s="192">
        <v>0.5</v>
      </c>
      <c r="O104" s="190">
        <v>0</v>
      </c>
      <c r="P104" s="190">
        <v>0</v>
      </c>
      <c r="Q104" s="191">
        <v>0</v>
      </c>
      <c r="R104" s="191">
        <v>0</v>
      </c>
      <c r="S104" s="191">
        <v>0</v>
      </c>
      <c r="T104" s="191">
        <v>4025612</v>
      </c>
      <c r="U104" s="191">
        <v>0</v>
      </c>
      <c r="V104" s="191">
        <v>0</v>
      </c>
      <c r="W104" s="191">
        <v>0</v>
      </c>
      <c r="X104" s="191">
        <v>0</v>
      </c>
      <c r="Y104" s="191">
        <v>0</v>
      </c>
      <c r="Z104" s="191">
        <v>0</v>
      </c>
      <c r="AA104" s="139" t="b">
        <f t="shared" si="13"/>
        <v>1</v>
      </c>
      <c r="AB104" s="140">
        <f t="shared" si="14"/>
        <v>0.5</v>
      </c>
      <c r="AC104" s="141" t="b">
        <f t="shared" si="12"/>
        <v>1</v>
      </c>
      <c r="AD104" s="24" t="b">
        <f t="shared" si="15"/>
        <v>1</v>
      </c>
    </row>
    <row r="105" spans="1:30" ht="30" customHeight="1">
      <c r="A105" s="177">
        <v>103</v>
      </c>
      <c r="B105" s="177" t="s">
        <v>470</v>
      </c>
      <c r="C105" s="178" t="s">
        <v>183</v>
      </c>
      <c r="D105" s="179" t="s">
        <v>456</v>
      </c>
      <c r="E105" s="179" t="s">
        <v>153</v>
      </c>
      <c r="F105" s="177" t="s">
        <v>227</v>
      </c>
      <c r="G105" s="177" t="s">
        <v>599</v>
      </c>
      <c r="H105" s="177" t="s">
        <v>176</v>
      </c>
      <c r="I105" s="180">
        <v>0.84</v>
      </c>
      <c r="J105" s="181" t="s">
        <v>866</v>
      </c>
      <c r="K105" s="183">
        <v>695151</v>
      </c>
      <c r="L105" s="182">
        <v>347575</v>
      </c>
      <c r="M105" s="183">
        <v>347576</v>
      </c>
      <c r="N105" s="184">
        <v>0.5</v>
      </c>
      <c r="O105" s="182">
        <v>0</v>
      </c>
      <c r="P105" s="182">
        <v>0</v>
      </c>
      <c r="Q105" s="183">
        <v>0</v>
      </c>
      <c r="R105" s="183">
        <v>0</v>
      </c>
      <c r="S105" s="183">
        <v>0</v>
      </c>
      <c r="T105" s="183">
        <v>3380</v>
      </c>
      <c r="U105" s="183">
        <v>344195</v>
      </c>
      <c r="V105" s="183">
        <v>0</v>
      </c>
      <c r="W105" s="183">
        <v>0</v>
      </c>
      <c r="X105" s="183">
        <v>0</v>
      </c>
      <c r="Y105" s="183">
        <v>0</v>
      </c>
      <c r="Z105" s="183">
        <v>0</v>
      </c>
      <c r="AA105" s="139" t="b">
        <f t="shared" si="13"/>
        <v>1</v>
      </c>
      <c r="AB105" s="140">
        <f t="shared" si="14"/>
        <v>0.5</v>
      </c>
      <c r="AC105" s="141" t="b">
        <f t="shared" si="12"/>
        <v>1</v>
      </c>
      <c r="AD105" s="24" t="b">
        <f t="shared" si="15"/>
        <v>1</v>
      </c>
    </row>
    <row r="106" spans="1:30" ht="30" customHeight="1">
      <c r="A106" s="177">
        <v>104</v>
      </c>
      <c r="B106" s="177" t="s">
        <v>471</v>
      </c>
      <c r="C106" s="178" t="s">
        <v>183</v>
      </c>
      <c r="D106" s="179" t="s">
        <v>230</v>
      </c>
      <c r="E106" s="179" t="s">
        <v>87</v>
      </c>
      <c r="F106" s="177" t="s">
        <v>231</v>
      </c>
      <c r="G106" s="177" t="s">
        <v>600</v>
      </c>
      <c r="H106" s="177" t="s">
        <v>176</v>
      </c>
      <c r="I106" s="180">
        <v>2.71</v>
      </c>
      <c r="J106" s="181" t="s">
        <v>848</v>
      </c>
      <c r="K106" s="183">
        <v>6101239</v>
      </c>
      <c r="L106" s="182">
        <v>3050619</v>
      </c>
      <c r="M106" s="183">
        <v>3050620</v>
      </c>
      <c r="N106" s="184">
        <v>0.5</v>
      </c>
      <c r="O106" s="182">
        <v>0</v>
      </c>
      <c r="P106" s="182">
        <v>0</v>
      </c>
      <c r="Q106" s="183">
        <v>0</v>
      </c>
      <c r="R106" s="183">
        <v>0</v>
      </c>
      <c r="S106" s="183">
        <v>0</v>
      </c>
      <c r="T106" s="183">
        <v>1025309</v>
      </c>
      <c r="U106" s="183">
        <v>200000</v>
      </c>
      <c r="V106" s="183">
        <v>1825310</v>
      </c>
      <c r="W106" s="183">
        <v>0</v>
      </c>
      <c r="X106" s="183">
        <v>0</v>
      </c>
      <c r="Y106" s="183">
        <v>0</v>
      </c>
      <c r="Z106" s="183">
        <v>0</v>
      </c>
      <c r="AA106" s="139" t="b">
        <f t="shared" si="13"/>
        <v>1</v>
      </c>
      <c r="AB106" s="140">
        <f t="shared" si="14"/>
        <v>0.5</v>
      </c>
      <c r="AC106" s="141" t="b">
        <f t="shared" si="12"/>
        <v>1</v>
      </c>
      <c r="AD106" s="24" t="b">
        <f t="shared" si="15"/>
        <v>1</v>
      </c>
    </row>
    <row r="107" spans="1:30" ht="33.75">
      <c r="A107" s="209">
        <v>105</v>
      </c>
      <c r="B107" s="185" t="s">
        <v>472</v>
      </c>
      <c r="C107" s="186" t="s">
        <v>299</v>
      </c>
      <c r="D107" s="187" t="s">
        <v>473</v>
      </c>
      <c r="E107" s="187" t="s">
        <v>166</v>
      </c>
      <c r="F107" s="185" t="s">
        <v>206</v>
      </c>
      <c r="G107" s="185" t="s">
        <v>802</v>
      </c>
      <c r="H107" s="185" t="s">
        <v>181</v>
      </c>
      <c r="I107" s="188">
        <v>0.99</v>
      </c>
      <c r="J107" s="189" t="s">
        <v>628</v>
      </c>
      <c r="K107" s="191">
        <v>6750000</v>
      </c>
      <c r="L107" s="190">
        <v>3375000</v>
      </c>
      <c r="M107" s="191">
        <v>3375000</v>
      </c>
      <c r="N107" s="192">
        <v>0.5</v>
      </c>
      <c r="O107" s="190">
        <v>0</v>
      </c>
      <c r="P107" s="190">
        <v>0</v>
      </c>
      <c r="Q107" s="191">
        <v>0</v>
      </c>
      <c r="R107" s="191">
        <v>0</v>
      </c>
      <c r="S107" s="191">
        <v>0</v>
      </c>
      <c r="T107" s="191">
        <v>3375000</v>
      </c>
      <c r="U107" s="191">
        <v>0</v>
      </c>
      <c r="V107" s="191">
        <v>0</v>
      </c>
      <c r="W107" s="191">
        <v>0</v>
      </c>
      <c r="X107" s="191">
        <v>0</v>
      </c>
      <c r="Y107" s="191">
        <v>0</v>
      </c>
      <c r="Z107" s="191">
        <v>0</v>
      </c>
      <c r="AA107" s="139" t="b">
        <f t="shared" si="13"/>
        <v>1</v>
      </c>
      <c r="AB107" s="140">
        <f t="shared" si="14"/>
        <v>0.5</v>
      </c>
      <c r="AC107" s="141" t="b">
        <f t="shared" si="12"/>
        <v>1</v>
      </c>
      <c r="AD107" s="24" t="b">
        <f t="shared" si="15"/>
        <v>1</v>
      </c>
    </row>
    <row r="108" spans="1:30" ht="30" customHeight="1">
      <c r="A108" s="209">
        <v>106</v>
      </c>
      <c r="B108" s="185" t="s">
        <v>474</v>
      </c>
      <c r="C108" s="186" t="s">
        <v>299</v>
      </c>
      <c r="D108" s="187" t="s">
        <v>475</v>
      </c>
      <c r="E108" s="187" t="s">
        <v>157</v>
      </c>
      <c r="F108" s="185" t="s">
        <v>529</v>
      </c>
      <c r="G108" s="185" t="s">
        <v>601</v>
      </c>
      <c r="H108" s="185" t="s">
        <v>181</v>
      </c>
      <c r="I108" s="188">
        <v>0.8</v>
      </c>
      <c r="J108" s="189" t="s">
        <v>649</v>
      </c>
      <c r="K108" s="191">
        <v>7275000</v>
      </c>
      <c r="L108" s="190">
        <v>3637500</v>
      </c>
      <c r="M108" s="191">
        <v>3637500</v>
      </c>
      <c r="N108" s="192">
        <v>0.5</v>
      </c>
      <c r="O108" s="190">
        <v>0</v>
      </c>
      <c r="P108" s="190">
        <v>0</v>
      </c>
      <c r="Q108" s="191">
        <v>0</v>
      </c>
      <c r="R108" s="191">
        <v>0</v>
      </c>
      <c r="S108" s="191">
        <v>0</v>
      </c>
      <c r="T108" s="191">
        <v>3637500</v>
      </c>
      <c r="U108" s="191">
        <v>0</v>
      </c>
      <c r="V108" s="191">
        <v>0</v>
      </c>
      <c r="W108" s="191">
        <v>0</v>
      </c>
      <c r="X108" s="191">
        <v>0</v>
      </c>
      <c r="Y108" s="191">
        <v>0</v>
      </c>
      <c r="Z108" s="191">
        <v>0</v>
      </c>
      <c r="AA108" s="139" t="b">
        <f t="shared" si="13"/>
        <v>1</v>
      </c>
      <c r="AB108" s="140">
        <f t="shared" si="14"/>
        <v>0.5</v>
      </c>
      <c r="AC108" s="141" t="b">
        <f t="shared" si="12"/>
        <v>1</v>
      </c>
      <c r="AD108" s="24" t="b">
        <f t="shared" si="15"/>
        <v>1</v>
      </c>
    </row>
    <row r="109" spans="1:30" ht="33.75">
      <c r="A109" s="209">
        <v>107</v>
      </c>
      <c r="B109" s="185" t="s">
        <v>476</v>
      </c>
      <c r="C109" s="186" t="s">
        <v>299</v>
      </c>
      <c r="D109" s="187" t="s">
        <v>477</v>
      </c>
      <c r="E109" s="187" t="s">
        <v>110</v>
      </c>
      <c r="F109" s="185" t="s">
        <v>211</v>
      </c>
      <c r="G109" s="185" t="s">
        <v>602</v>
      </c>
      <c r="H109" s="185" t="s">
        <v>176</v>
      </c>
      <c r="I109" s="188">
        <v>0.35</v>
      </c>
      <c r="J109" s="189" t="s">
        <v>332</v>
      </c>
      <c r="K109" s="191">
        <v>612120.1</v>
      </c>
      <c r="L109" s="190">
        <v>306060</v>
      </c>
      <c r="M109" s="191">
        <v>306060.09999999998</v>
      </c>
      <c r="N109" s="192">
        <v>0.5</v>
      </c>
      <c r="O109" s="190">
        <v>0</v>
      </c>
      <c r="P109" s="190">
        <v>0</v>
      </c>
      <c r="Q109" s="191">
        <v>0</v>
      </c>
      <c r="R109" s="191">
        <v>0</v>
      </c>
      <c r="S109" s="191">
        <v>0</v>
      </c>
      <c r="T109" s="191">
        <v>306060</v>
      </c>
      <c r="U109" s="191">
        <v>0</v>
      </c>
      <c r="V109" s="191">
        <v>0</v>
      </c>
      <c r="W109" s="191">
        <v>0</v>
      </c>
      <c r="X109" s="191">
        <v>0</v>
      </c>
      <c r="Y109" s="191">
        <v>0</v>
      </c>
      <c r="Z109" s="191">
        <v>0</v>
      </c>
      <c r="AA109" s="139" t="b">
        <f t="shared" si="13"/>
        <v>1</v>
      </c>
      <c r="AB109" s="140">
        <f t="shared" si="14"/>
        <v>0.5</v>
      </c>
      <c r="AC109" s="141" t="b">
        <f t="shared" si="12"/>
        <v>1</v>
      </c>
      <c r="AD109" s="24" t="b">
        <f t="shared" si="15"/>
        <v>1</v>
      </c>
    </row>
    <row r="110" spans="1:30" ht="30" customHeight="1">
      <c r="A110" s="177">
        <v>108</v>
      </c>
      <c r="B110" s="177" t="s">
        <v>478</v>
      </c>
      <c r="C110" s="178" t="s">
        <v>183</v>
      </c>
      <c r="D110" s="179" t="s">
        <v>479</v>
      </c>
      <c r="E110" s="179" t="s">
        <v>129</v>
      </c>
      <c r="F110" s="177" t="s">
        <v>549</v>
      </c>
      <c r="G110" s="177" t="s">
        <v>603</v>
      </c>
      <c r="H110" s="177" t="s">
        <v>176</v>
      </c>
      <c r="I110" s="180">
        <v>1.45</v>
      </c>
      <c r="J110" s="181" t="s">
        <v>867</v>
      </c>
      <c r="K110" s="183">
        <v>6958657.5</v>
      </c>
      <c r="L110" s="182">
        <v>3471424</v>
      </c>
      <c r="M110" s="183">
        <v>3487233.5</v>
      </c>
      <c r="N110" s="184">
        <v>0.49890000000000001</v>
      </c>
      <c r="O110" s="182">
        <v>0</v>
      </c>
      <c r="P110" s="182">
        <v>0</v>
      </c>
      <c r="Q110" s="183">
        <v>0</v>
      </c>
      <c r="R110" s="183">
        <v>0</v>
      </c>
      <c r="S110" s="183">
        <v>0</v>
      </c>
      <c r="T110" s="183">
        <v>350234</v>
      </c>
      <c r="U110" s="183">
        <v>653905</v>
      </c>
      <c r="V110" s="183">
        <v>2467285</v>
      </c>
      <c r="W110" s="183">
        <v>0</v>
      </c>
      <c r="X110" s="183">
        <v>0</v>
      </c>
      <c r="Y110" s="183">
        <v>0</v>
      </c>
      <c r="Z110" s="183">
        <v>0</v>
      </c>
      <c r="AA110" s="139" t="b">
        <f t="shared" si="13"/>
        <v>1</v>
      </c>
      <c r="AB110" s="140">
        <f t="shared" si="14"/>
        <v>0.49890000000000001</v>
      </c>
      <c r="AC110" s="141" t="b">
        <f t="shared" si="12"/>
        <v>1</v>
      </c>
      <c r="AD110" s="24" t="b">
        <f t="shared" si="15"/>
        <v>1</v>
      </c>
    </row>
    <row r="111" spans="1:30" ht="30" customHeight="1">
      <c r="A111" s="177">
        <v>109</v>
      </c>
      <c r="B111" s="177" t="s">
        <v>480</v>
      </c>
      <c r="C111" s="178" t="s">
        <v>183</v>
      </c>
      <c r="D111" s="179" t="s">
        <v>467</v>
      </c>
      <c r="E111" s="179">
        <v>2263011</v>
      </c>
      <c r="F111" s="177" t="s">
        <v>467</v>
      </c>
      <c r="G111" s="177" t="s">
        <v>604</v>
      </c>
      <c r="H111" s="177" t="s">
        <v>176</v>
      </c>
      <c r="I111" s="180">
        <v>0.71</v>
      </c>
      <c r="J111" s="181" t="s">
        <v>650</v>
      </c>
      <c r="K111" s="183">
        <v>7248985.6600000001</v>
      </c>
      <c r="L111" s="182">
        <v>3624492</v>
      </c>
      <c r="M111" s="183">
        <v>3624493.66</v>
      </c>
      <c r="N111" s="184">
        <v>0.5</v>
      </c>
      <c r="O111" s="182">
        <v>0</v>
      </c>
      <c r="P111" s="182">
        <v>0</v>
      </c>
      <c r="Q111" s="183">
        <v>0</v>
      </c>
      <c r="R111" s="183">
        <v>0</v>
      </c>
      <c r="S111" s="183">
        <v>0</v>
      </c>
      <c r="T111" s="183">
        <v>1526064</v>
      </c>
      <c r="U111" s="183">
        <v>2098428</v>
      </c>
      <c r="V111" s="183">
        <v>0</v>
      </c>
      <c r="W111" s="183">
        <v>0</v>
      </c>
      <c r="X111" s="183">
        <v>0</v>
      </c>
      <c r="Y111" s="183">
        <v>0</v>
      </c>
      <c r="Z111" s="183">
        <v>0</v>
      </c>
      <c r="AA111" s="139" t="b">
        <f t="shared" si="13"/>
        <v>1</v>
      </c>
      <c r="AB111" s="140">
        <f t="shared" si="14"/>
        <v>0.5</v>
      </c>
      <c r="AC111" s="141" t="b">
        <f t="shared" si="12"/>
        <v>1</v>
      </c>
      <c r="AD111" s="24" t="b">
        <f t="shared" si="15"/>
        <v>1</v>
      </c>
    </row>
    <row r="112" spans="1:30" ht="30" customHeight="1">
      <c r="A112" s="209">
        <v>110</v>
      </c>
      <c r="B112" s="185" t="s">
        <v>481</v>
      </c>
      <c r="C112" s="186" t="s">
        <v>299</v>
      </c>
      <c r="D112" s="187" t="s">
        <v>482</v>
      </c>
      <c r="E112" s="187" t="s">
        <v>140</v>
      </c>
      <c r="F112" s="185" t="s">
        <v>202</v>
      </c>
      <c r="G112" s="185" t="s">
        <v>605</v>
      </c>
      <c r="H112" s="185" t="s">
        <v>176</v>
      </c>
      <c r="I112" s="188">
        <v>1.1299999999999999</v>
      </c>
      <c r="J112" s="189" t="s">
        <v>755</v>
      </c>
      <c r="K112" s="191">
        <v>4293513.76</v>
      </c>
      <c r="L112" s="190">
        <v>2146756</v>
      </c>
      <c r="M112" s="191">
        <v>2146757.7599999998</v>
      </c>
      <c r="N112" s="192">
        <v>0.5</v>
      </c>
      <c r="O112" s="190">
        <v>0</v>
      </c>
      <c r="P112" s="190">
        <v>0</v>
      </c>
      <c r="Q112" s="191">
        <v>0</v>
      </c>
      <c r="R112" s="191">
        <v>0</v>
      </c>
      <c r="S112" s="191">
        <v>0</v>
      </c>
      <c r="T112" s="191">
        <v>2146756</v>
      </c>
      <c r="U112" s="191">
        <v>0</v>
      </c>
      <c r="V112" s="191">
        <v>0</v>
      </c>
      <c r="W112" s="191">
        <v>0</v>
      </c>
      <c r="X112" s="191">
        <v>0</v>
      </c>
      <c r="Y112" s="191">
        <v>0</v>
      </c>
      <c r="Z112" s="191">
        <v>0</v>
      </c>
      <c r="AA112" s="139" t="b">
        <f t="shared" si="13"/>
        <v>1</v>
      </c>
      <c r="AB112" s="140">
        <f t="shared" si="14"/>
        <v>0.5</v>
      </c>
      <c r="AC112" s="141" t="b">
        <f t="shared" si="12"/>
        <v>1</v>
      </c>
      <c r="AD112" s="24" t="b">
        <f t="shared" si="15"/>
        <v>1</v>
      </c>
    </row>
    <row r="113" spans="1:30" ht="30" customHeight="1">
      <c r="A113" s="209">
        <v>111</v>
      </c>
      <c r="B113" s="185" t="s">
        <v>483</v>
      </c>
      <c r="C113" s="186" t="s">
        <v>299</v>
      </c>
      <c r="D113" s="187" t="s">
        <v>477</v>
      </c>
      <c r="E113" s="187" t="s">
        <v>110</v>
      </c>
      <c r="F113" s="185" t="s">
        <v>211</v>
      </c>
      <c r="G113" s="185" t="s">
        <v>606</v>
      </c>
      <c r="H113" s="185" t="s">
        <v>176</v>
      </c>
      <c r="I113" s="188">
        <v>1</v>
      </c>
      <c r="J113" s="189" t="s">
        <v>630</v>
      </c>
      <c r="K113" s="191">
        <v>1052264.1499999999</v>
      </c>
      <c r="L113" s="190">
        <v>526132</v>
      </c>
      <c r="M113" s="191">
        <v>526132.15</v>
      </c>
      <c r="N113" s="192">
        <v>0.5</v>
      </c>
      <c r="O113" s="190">
        <v>0</v>
      </c>
      <c r="P113" s="190">
        <v>0</v>
      </c>
      <c r="Q113" s="191">
        <v>0</v>
      </c>
      <c r="R113" s="191">
        <v>0</v>
      </c>
      <c r="S113" s="191">
        <v>0</v>
      </c>
      <c r="T113" s="191">
        <v>526132</v>
      </c>
      <c r="U113" s="191">
        <v>0</v>
      </c>
      <c r="V113" s="191">
        <v>0</v>
      </c>
      <c r="W113" s="191">
        <v>0</v>
      </c>
      <c r="X113" s="191">
        <v>0</v>
      </c>
      <c r="Y113" s="191">
        <v>0</v>
      </c>
      <c r="Z113" s="191">
        <v>0</v>
      </c>
      <c r="AA113" s="139" t="b">
        <f t="shared" si="13"/>
        <v>1</v>
      </c>
      <c r="AB113" s="140">
        <f t="shared" si="14"/>
        <v>0.5</v>
      </c>
      <c r="AC113" s="141" t="b">
        <f t="shared" si="12"/>
        <v>1</v>
      </c>
      <c r="AD113" s="24" t="b">
        <f t="shared" si="15"/>
        <v>1</v>
      </c>
    </row>
    <row r="114" spans="1:30" ht="30" customHeight="1">
      <c r="A114" s="209">
        <v>112</v>
      </c>
      <c r="B114" s="185" t="s">
        <v>484</v>
      </c>
      <c r="C114" s="186" t="s">
        <v>299</v>
      </c>
      <c r="D114" s="187" t="s">
        <v>485</v>
      </c>
      <c r="E114" s="187" t="s">
        <v>116</v>
      </c>
      <c r="F114" s="185" t="s">
        <v>211</v>
      </c>
      <c r="G114" s="185" t="s">
        <v>607</v>
      </c>
      <c r="H114" s="185" t="s">
        <v>181</v>
      </c>
      <c r="I114" s="188">
        <v>0.66</v>
      </c>
      <c r="J114" s="189" t="s">
        <v>629</v>
      </c>
      <c r="K114" s="191">
        <v>893604</v>
      </c>
      <c r="L114" s="190">
        <v>446802</v>
      </c>
      <c r="M114" s="191">
        <v>446802</v>
      </c>
      <c r="N114" s="192">
        <v>0.5</v>
      </c>
      <c r="O114" s="190">
        <v>0</v>
      </c>
      <c r="P114" s="190">
        <v>0</v>
      </c>
      <c r="Q114" s="191">
        <v>0</v>
      </c>
      <c r="R114" s="191">
        <v>0</v>
      </c>
      <c r="S114" s="191">
        <v>0</v>
      </c>
      <c r="T114" s="191">
        <v>446802</v>
      </c>
      <c r="U114" s="191">
        <v>0</v>
      </c>
      <c r="V114" s="191">
        <v>0</v>
      </c>
      <c r="W114" s="191">
        <v>0</v>
      </c>
      <c r="X114" s="191">
        <v>0</v>
      </c>
      <c r="Y114" s="191">
        <v>0</v>
      </c>
      <c r="Z114" s="191">
        <v>0</v>
      </c>
      <c r="AA114" s="139" t="b">
        <f t="shared" si="13"/>
        <v>1</v>
      </c>
      <c r="AB114" s="140">
        <f t="shared" si="14"/>
        <v>0.5</v>
      </c>
      <c r="AC114" s="141" t="b">
        <f t="shared" si="12"/>
        <v>1</v>
      </c>
      <c r="AD114" s="24" t="b">
        <f t="shared" si="15"/>
        <v>1</v>
      </c>
    </row>
    <row r="115" spans="1:30" ht="30" customHeight="1">
      <c r="A115" s="209">
        <v>113</v>
      </c>
      <c r="B115" s="185" t="s">
        <v>486</v>
      </c>
      <c r="C115" s="186" t="s">
        <v>299</v>
      </c>
      <c r="D115" s="187" t="s">
        <v>371</v>
      </c>
      <c r="E115" s="187" t="s">
        <v>149</v>
      </c>
      <c r="F115" s="185" t="s">
        <v>227</v>
      </c>
      <c r="G115" s="185" t="s">
        <v>803</v>
      </c>
      <c r="H115" s="185" t="s">
        <v>176</v>
      </c>
      <c r="I115" s="188">
        <v>0.56999999999999995</v>
      </c>
      <c r="J115" s="189" t="s">
        <v>630</v>
      </c>
      <c r="K115" s="191">
        <v>1005400</v>
      </c>
      <c r="L115" s="190">
        <v>502700</v>
      </c>
      <c r="M115" s="191">
        <v>502700</v>
      </c>
      <c r="N115" s="192">
        <v>0.5</v>
      </c>
      <c r="O115" s="190">
        <v>0</v>
      </c>
      <c r="P115" s="190">
        <v>0</v>
      </c>
      <c r="Q115" s="191">
        <v>0</v>
      </c>
      <c r="R115" s="191">
        <v>0</v>
      </c>
      <c r="S115" s="191">
        <v>0</v>
      </c>
      <c r="T115" s="191">
        <v>502700</v>
      </c>
      <c r="U115" s="191">
        <v>0</v>
      </c>
      <c r="V115" s="191">
        <v>0</v>
      </c>
      <c r="W115" s="191">
        <v>0</v>
      </c>
      <c r="X115" s="191">
        <v>0</v>
      </c>
      <c r="Y115" s="191">
        <v>0</v>
      </c>
      <c r="Z115" s="191">
        <v>0</v>
      </c>
      <c r="AA115" s="139" t="b">
        <f t="shared" si="13"/>
        <v>1</v>
      </c>
      <c r="AB115" s="140">
        <f t="shared" si="14"/>
        <v>0.5</v>
      </c>
      <c r="AC115" s="141" t="b">
        <f t="shared" si="12"/>
        <v>1</v>
      </c>
      <c r="AD115" s="24" t="b">
        <f t="shared" si="15"/>
        <v>1</v>
      </c>
    </row>
    <row r="116" spans="1:30" ht="30" customHeight="1">
      <c r="A116" s="177">
        <v>114</v>
      </c>
      <c r="B116" s="177" t="s">
        <v>487</v>
      </c>
      <c r="C116" s="178" t="s">
        <v>183</v>
      </c>
      <c r="D116" s="179" t="s">
        <v>463</v>
      </c>
      <c r="E116" s="179" t="s">
        <v>111</v>
      </c>
      <c r="F116" s="177" t="s">
        <v>211</v>
      </c>
      <c r="G116" s="177" t="s">
        <v>608</v>
      </c>
      <c r="H116" s="177" t="s">
        <v>181</v>
      </c>
      <c r="I116" s="180">
        <v>0.22</v>
      </c>
      <c r="J116" s="181" t="s">
        <v>651</v>
      </c>
      <c r="K116" s="183">
        <v>900000</v>
      </c>
      <c r="L116" s="182">
        <v>450000</v>
      </c>
      <c r="M116" s="183">
        <v>450000</v>
      </c>
      <c r="N116" s="184">
        <v>0.5</v>
      </c>
      <c r="O116" s="182">
        <v>0</v>
      </c>
      <c r="P116" s="182">
        <v>0</v>
      </c>
      <c r="Q116" s="183">
        <v>0</v>
      </c>
      <c r="R116" s="183">
        <v>0</v>
      </c>
      <c r="S116" s="183">
        <v>0</v>
      </c>
      <c r="T116" s="183">
        <v>160000</v>
      </c>
      <c r="U116" s="183">
        <v>290000</v>
      </c>
      <c r="V116" s="183">
        <v>0</v>
      </c>
      <c r="W116" s="183">
        <v>0</v>
      </c>
      <c r="X116" s="183">
        <v>0</v>
      </c>
      <c r="Y116" s="183">
        <v>0</v>
      </c>
      <c r="Z116" s="183">
        <v>0</v>
      </c>
      <c r="AA116" s="139" t="b">
        <f t="shared" si="13"/>
        <v>1</v>
      </c>
      <c r="AB116" s="140">
        <f t="shared" si="14"/>
        <v>0.5</v>
      </c>
      <c r="AC116" s="141" t="b">
        <f t="shared" si="12"/>
        <v>1</v>
      </c>
      <c r="AD116" s="24" t="b">
        <f t="shared" si="15"/>
        <v>1</v>
      </c>
    </row>
    <row r="117" spans="1:30" ht="30" customHeight="1">
      <c r="A117" s="209">
        <v>115</v>
      </c>
      <c r="B117" s="185" t="s">
        <v>488</v>
      </c>
      <c r="C117" s="186" t="s">
        <v>299</v>
      </c>
      <c r="D117" s="187" t="s">
        <v>489</v>
      </c>
      <c r="E117" s="187" t="s">
        <v>91</v>
      </c>
      <c r="F117" s="185" t="s">
        <v>576</v>
      </c>
      <c r="G117" s="185" t="s">
        <v>609</v>
      </c>
      <c r="H117" s="185" t="s">
        <v>176</v>
      </c>
      <c r="I117" s="188">
        <v>0.3</v>
      </c>
      <c r="J117" s="189" t="s">
        <v>837</v>
      </c>
      <c r="K117" s="191">
        <v>281074.2</v>
      </c>
      <c r="L117" s="190">
        <v>140537</v>
      </c>
      <c r="M117" s="191">
        <v>140537.20000000001</v>
      </c>
      <c r="N117" s="192">
        <v>0.5</v>
      </c>
      <c r="O117" s="190">
        <v>0</v>
      </c>
      <c r="P117" s="190">
        <v>0</v>
      </c>
      <c r="Q117" s="191">
        <v>0</v>
      </c>
      <c r="R117" s="191">
        <v>0</v>
      </c>
      <c r="S117" s="191">
        <v>0</v>
      </c>
      <c r="T117" s="191">
        <v>140537</v>
      </c>
      <c r="U117" s="191">
        <v>0</v>
      </c>
      <c r="V117" s="191">
        <v>0</v>
      </c>
      <c r="W117" s="191">
        <v>0</v>
      </c>
      <c r="X117" s="191">
        <v>0</v>
      </c>
      <c r="Y117" s="191">
        <v>0</v>
      </c>
      <c r="Z117" s="191">
        <v>0</v>
      </c>
      <c r="AA117" s="139" t="b">
        <f t="shared" si="13"/>
        <v>1</v>
      </c>
      <c r="AB117" s="140">
        <f t="shared" si="14"/>
        <v>0.5</v>
      </c>
      <c r="AC117" s="141" t="b">
        <f t="shared" si="12"/>
        <v>1</v>
      </c>
      <c r="AD117" s="24" t="b">
        <f t="shared" si="15"/>
        <v>1</v>
      </c>
    </row>
    <row r="118" spans="1:30" ht="30" customHeight="1">
      <c r="A118" s="209">
        <v>116</v>
      </c>
      <c r="B118" s="185" t="s">
        <v>490</v>
      </c>
      <c r="C118" s="186" t="s">
        <v>299</v>
      </c>
      <c r="D118" s="187" t="s">
        <v>477</v>
      </c>
      <c r="E118" s="187" t="s">
        <v>110</v>
      </c>
      <c r="F118" s="185" t="s">
        <v>211</v>
      </c>
      <c r="G118" s="185" t="s">
        <v>804</v>
      </c>
      <c r="H118" s="185" t="s">
        <v>176</v>
      </c>
      <c r="I118" s="188">
        <v>0.8</v>
      </c>
      <c r="J118" s="189" t="s">
        <v>630</v>
      </c>
      <c r="K118" s="191">
        <v>1105993.55</v>
      </c>
      <c r="L118" s="190">
        <v>552996</v>
      </c>
      <c r="M118" s="191">
        <v>552997.55000000005</v>
      </c>
      <c r="N118" s="192">
        <v>0.5</v>
      </c>
      <c r="O118" s="190">
        <v>0</v>
      </c>
      <c r="P118" s="190">
        <v>0</v>
      </c>
      <c r="Q118" s="191">
        <v>0</v>
      </c>
      <c r="R118" s="191">
        <v>0</v>
      </c>
      <c r="S118" s="191">
        <v>0</v>
      </c>
      <c r="T118" s="191">
        <v>552996</v>
      </c>
      <c r="U118" s="191">
        <v>0</v>
      </c>
      <c r="V118" s="191">
        <v>0</v>
      </c>
      <c r="W118" s="191">
        <v>0</v>
      </c>
      <c r="X118" s="191">
        <v>0</v>
      </c>
      <c r="Y118" s="191">
        <v>0</v>
      </c>
      <c r="Z118" s="191">
        <v>0</v>
      </c>
      <c r="AA118" s="139" t="b">
        <f t="shared" si="13"/>
        <v>1</v>
      </c>
      <c r="AB118" s="140">
        <f t="shared" si="14"/>
        <v>0.5</v>
      </c>
      <c r="AC118" s="141" t="b">
        <f t="shared" si="12"/>
        <v>1</v>
      </c>
      <c r="AD118" s="24" t="b">
        <f t="shared" si="15"/>
        <v>1</v>
      </c>
    </row>
    <row r="119" spans="1:30" ht="30" customHeight="1">
      <c r="A119" s="209">
        <v>117</v>
      </c>
      <c r="B119" s="185" t="s">
        <v>491</v>
      </c>
      <c r="C119" s="186" t="s">
        <v>299</v>
      </c>
      <c r="D119" s="187" t="s">
        <v>492</v>
      </c>
      <c r="E119" s="187" t="s">
        <v>93</v>
      </c>
      <c r="F119" s="185" t="s">
        <v>576</v>
      </c>
      <c r="G119" s="165" t="s">
        <v>812</v>
      </c>
      <c r="H119" s="185" t="s">
        <v>176</v>
      </c>
      <c r="I119" s="188">
        <v>0.37</v>
      </c>
      <c r="J119" s="189" t="s">
        <v>838</v>
      </c>
      <c r="K119" s="191">
        <v>402548.02</v>
      </c>
      <c r="L119" s="190">
        <v>201274</v>
      </c>
      <c r="M119" s="191">
        <v>201274.02</v>
      </c>
      <c r="N119" s="192">
        <v>0.5</v>
      </c>
      <c r="O119" s="190">
        <v>0</v>
      </c>
      <c r="P119" s="190">
        <v>0</v>
      </c>
      <c r="Q119" s="191">
        <v>0</v>
      </c>
      <c r="R119" s="191">
        <v>0</v>
      </c>
      <c r="S119" s="191">
        <v>0</v>
      </c>
      <c r="T119" s="191">
        <v>201274</v>
      </c>
      <c r="U119" s="191">
        <v>0</v>
      </c>
      <c r="V119" s="191">
        <v>0</v>
      </c>
      <c r="W119" s="191">
        <v>0</v>
      </c>
      <c r="X119" s="191">
        <v>0</v>
      </c>
      <c r="Y119" s="191">
        <v>0</v>
      </c>
      <c r="Z119" s="191">
        <v>0</v>
      </c>
      <c r="AA119" s="139" t="b">
        <f t="shared" si="13"/>
        <v>1</v>
      </c>
      <c r="AB119" s="140">
        <f t="shared" si="14"/>
        <v>0.5</v>
      </c>
      <c r="AC119" s="141" t="b">
        <f t="shared" si="12"/>
        <v>1</v>
      </c>
      <c r="AD119" s="24" t="b">
        <f t="shared" si="15"/>
        <v>1</v>
      </c>
    </row>
    <row r="120" spans="1:30" ht="30" customHeight="1">
      <c r="A120" s="209">
        <v>118</v>
      </c>
      <c r="B120" s="185" t="s">
        <v>493</v>
      </c>
      <c r="C120" s="186" t="s">
        <v>299</v>
      </c>
      <c r="D120" s="187" t="s">
        <v>494</v>
      </c>
      <c r="E120" s="187" t="s">
        <v>80</v>
      </c>
      <c r="F120" s="185" t="s">
        <v>520</v>
      </c>
      <c r="G120" s="185" t="s">
        <v>610</v>
      </c>
      <c r="H120" s="185" t="s">
        <v>176</v>
      </c>
      <c r="I120" s="188">
        <v>0.99</v>
      </c>
      <c r="J120" s="189" t="s">
        <v>633</v>
      </c>
      <c r="K120" s="191">
        <v>1041643.03</v>
      </c>
      <c r="L120" s="190">
        <v>520821</v>
      </c>
      <c r="M120" s="191">
        <v>520822.03</v>
      </c>
      <c r="N120" s="192">
        <v>0.5</v>
      </c>
      <c r="O120" s="190">
        <v>0</v>
      </c>
      <c r="P120" s="190">
        <v>0</v>
      </c>
      <c r="Q120" s="191">
        <v>0</v>
      </c>
      <c r="R120" s="191">
        <v>0</v>
      </c>
      <c r="S120" s="191">
        <v>0</v>
      </c>
      <c r="T120" s="191">
        <v>520821</v>
      </c>
      <c r="U120" s="191">
        <v>0</v>
      </c>
      <c r="V120" s="191">
        <v>0</v>
      </c>
      <c r="W120" s="191">
        <v>0</v>
      </c>
      <c r="X120" s="191">
        <v>0</v>
      </c>
      <c r="Y120" s="191">
        <v>0</v>
      </c>
      <c r="Z120" s="191">
        <v>0</v>
      </c>
      <c r="AA120" s="139" t="b">
        <f t="shared" si="13"/>
        <v>1</v>
      </c>
      <c r="AB120" s="140">
        <f t="shared" si="14"/>
        <v>0.5</v>
      </c>
      <c r="AC120" s="141" t="b">
        <f t="shared" si="12"/>
        <v>1</v>
      </c>
      <c r="AD120" s="24" t="b">
        <f t="shared" si="15"/>
        <v>1</v>
      </c>
    </row>
    <row r="121" spans="1:30" ht="30" customHeight="1">
      <c r="A121" s="209">
        <v>119</v>
      </c>
      <c r="B121" s="185" t="s">
        <v>495</v>
      </c>
      <c r="C121" s="186" t="s">
        <v>299</v>
      </c>
      <c r="D121" s="187" t="s">
        <v>496</v>
      </c>
      <c r="E121" s="187" t="s">
        <v>120</v>
      </c>
      <c r="F121" s="185" t="s">
        <v>532</v>
      </c>
      <c r="G121" s="185" t="s">
        <v>611</v>
      </c>
      <c r="H121" s="185" t="s">
        <v>176</v>
      </c>
      <c r="I121" s="188">
        <v>0.75</v>
      </c>
      <c r="J121" s="189" t="s">
        <v>635</v>
      </c>
      <c r="K121" s="191">
        <v>854529</v>
      </c>
      <c r="L121" s="190">
        <v>427264</v>
      </c>
      <c r="M121" s="191">
        <v>427265</v>
      </c>
      <c r="N121" s="192">
        <v>0.5</v>
      </c>
      <c r="O121" s="190">
        <v>0</v>
      </c>
      <c r="P121" s="190">
        <v>0</v>
      </c>
      <c r="Q121" s="191">
        <v>0</v>
      </c>
      <c r="R121" s="191">
        <v>0</v>
      </c>
      <c r="S121" s="191">
        <v>0</v>
      </c>
      <c r="T121" s="191">
        <v>427264</v>
      </c>
      <c r="U121" s="191">
        <v>0</v>
      </c>
      <c r="V121" s="191">
        <v>0</v>
      </c>
      <c r="W121" s="191">
        <v>0</v>
      </c>
      <c r="X121" s="191">
        <v>0</v>
      </c>
      <c r="Y121" s="191">
        <v>0</v>
      </c>
      <c r="Z121" s="191">
        <v>0</v>
      </c>
      <c r="AA121" s="139" t="b">
        <f t="shared" si="13"/>
        <v>1</v>
      </c>
      <c r="AB121" s="140">
        <f t="shared" si="14"/>
        <v>0.5</v>
      </c>
      <c r="AC121" s="141" t="b">
        <f t="shared" si="12"/>
        <v>1</v>
      </c>
      <c r="AD121" s="24" t="b">
        <f t="shared" si="15"/>
        <v>1</v>
      </c>
    </row>
    <row r="122" spans="1:30" ht="30" customHeight="1">
      <c r="A122" s="209">
        <v>120</v>
      </c>
      <c r="B122" s="185" t="s">
        <v>497</v>
      </c>
      <c r="C122" s="186" t="s">
        <v>299</v>
      </c>
      <c r="D122" s="187" t="s">
        <v>498</v>
      </c>
      <c r="E122" s="187" t="s">
        <v>99</v>
      </c>
      <c r="F122" s="185" t="s">
        <v>235</v>
      </c>
      <c r="G122" s="185" t="s">
        <v>612</v>
      </c>
      <c r="H122" s="185" t="s">
        <v>176</v>
      </c>
      <c r="I122" s="188">
        <v>0.11</v>
      </c>
      <c r="J122" s="189" t="s">
        <v>849</v>
      </c>
      <c r="K122" s="191">
        <v>513565.5</v>
      </c>
      <c r="L122" s="190">
        <v>256782</v>
      </c>
      <c r="M122" s="191">
        <v>256783.5</v>
      </c>
      <c r="N122" s="192">
        <v>0.5</v>
      </c>
      <c r="O122" s="190">
        <v>0</v>
      </c>
      <c r="P122" s="190">
        <v>0</v>
      </c>
      <c r="Q122" s="191">
        <v>0</v>
      </c>
      <c r="R122" s="191">
        <v>0</v>
      </c>
      <c r="S122" s="191">
        <v>0</v>
      </c>
      <c r="T122" s="191">
        <v>256782</v>
      </c>
      <c r="U122" s="191">
        <v>0</v>
      </c>
      <c r="V122" s="191">
        <v>0</v>
      </c>
      <c r="W122" s="191">
        <v>0</v>
      </c>
      <c r="X122" s="191">
        <v>0</v>
      </c>
      <c r="Y122" s="191">
        <v>0</v>
      </c>
      <c r="Z122" s="191">
        <v>0</v>
      </c>
      <c r="AA122" s="139" t="b">
        <f t="shared" si="13"/>
        <v>1</v>
      </c>
      <c r="AB122" s="140">
        <f t="shared" si="14"/>
        <v>0.5</v>
      </c>
      <c r="AC122" s="141" t="b">
        <f t="shared" si="12"/>
        <v>1</v>
      </c>
      <c r="AD122" s="24" t="b">
        <f t="shared" si="15"/>
        <v>1</v>
      </c>
    </row>
    <row r="123" spans="1:30" ht="30" customHeight="1">
      <c r="A123" s="209">
        <v>121</v>
      </c>
      <c r="B123" s="185" t="s">
        <v>499</v>
      </c>
      <c r="C123" s="186" t="s">
        <v>299</v>
      </c>
      <c r="D123" s="187" t="s">
        <v>500</v>
      </c>
      <c r="E123" s="187" t="s">
        <v>161</v>
      </c>
      <c r="F123" s="185" t="s">
        <v>529</v>
      </c>
      <c r="G123" s="185" t="s">
        <v>613</v>
      </c>
      <c r="H123" s="185" t="s">
        <v>181</v>
      </c>
      <c r="I123" s="188">
        <v>0.01</v>
      </c>
      <c r="J123" s="189" t="s">
        <v>630</v>
      </c>
      <c r="K123" s="191">
        <v>454402.05</v>
      </c>
      <c r="L123" s="190">
        <v>227201</v>
      </c>
      <c r="M123" s="191">
        <v>227201.05</v>
      </c>
      <c r="N123" s="192">
        <v>0.5</v>
      </c>
      <c r="O123" s="190">
        <v>0</v>
      </c>
      <c r="P123" s="190">
        <v>0</v>
      </c>
      <c r="Q123" s="191">
        <v>0</v>
      </c>
      <c r="R123" s="191">
        <v>0</v>
      </c>
      <c r="S123" s="191">
        <v>0</v>
      </c>
      <c r="T123" s="191">
        <v>227201</v>
      </c>
      <c r="U123" s="191">
        <v>0</v>
      </c>
      <c r="V123" s="191">
        <v>0</v>
      </c>
      <c r="W123" s="191">
        <v>0</v>
      </c>
      <c r="X123" s="191">
        <v>0</v>
      </c>
      <c r="Y123" s="191">
        <v>0</v>
      </c>
      <c r="Z123" s="191">
        <v>0</v>
      </c>
      <c r="AA123" s="139" t="b">
        <f t="shared" si="13"/>
        <v>1</v>
      </c>
      <c r="AB123" s="140">
        <f t="shared" si="14"/>
        <v>0.5</v>
      </c>
      <c r="AC123" s="141" t="b">
        <f t="shared" si="12"/>
        <v>1</v>
      </c>
      <c r="AD123" s="24" t="b">
        <f t="shared" si="15"/>
        <v>1</v>
      </c>
    </row>
    <row r="124" spans="1:30" ht="30" customHeight="1">
      <c r="A124" s="209">
        <v>122</v>
      </c>
      <c r="B124" s="185" t="s">
        <v>501</v>
      </c>
      <c r="C124" s="186" t="s">
        <v>299</v>
      </c>
      <c r="D124" s="187" t="s">
        <v>249</v>
      </c>
      <c r="E124" s="187" t="s">
        <v>122</v>
      </c>
      <c r="F124" s="185" t="s">
        <v>250</v>
      </c>
      <c r="G124" s="185" t="s">
        <v>614</v>
      </c>
      <c r="H124" s="185" t="s">
        <v>176</v>
      </c>
      <c r="I124" s="188">
        <v>0.14000000000000001</v>
      </c>
      <c r="J124" s="189" t="s">
        <v>632</v>
      </c>
      <c r="K124" s="191">
        <v>1020885.53</v>
      </c>
      <c r="L124" s="190">
        <v>387476</v>
      </c>
      <c r="M124" s="191">
        <v>633409.53</v>
      </c>
      <c r="N124" s="192">
        <v>0.5</v>
      </c>
      <c r="O124" s="190">
        <v>0</v>
      </c>
      <c r="P124" s="190">
        <v>0</v>
      </c>
      <c r="Q124" s="191">
        <v>0</v>
      </c>
      <c r="R124" s="191">
        <v>0</v>
      </c>
      <c r="S124" s="191">
        <v>0</v>
      </c>
      <c r="T124" s="191">
        <v>387476</v>
      </c>
      <c r="U124" s="191">
        <v>0</v>
      </c>
      <c r="V124" s="191">
        <v>0</v>
      </c>
      <c r="W124" s="191">
        <v>0</v>
      </c>
      <c r="X124" s="191">
        <v>0</v>
      </c>
      <c r="Y124" s="191">
        <v>0</v>
      </c>
      <c r="Z124" s="191">
        <v>0</v>
      </c>
      <c r="AA124" s="139" t="b">
        <f t="shared" si="13"/>
        <v>1</v>
      </c>
      <c r="AB124" s="140">
        <f t="shared" si="14"/>
        <v>0.3795</v>
      </c>
      <c r="AC124" s="141" t="b">
        <f t="shared" si="12"/>
        <v>0</v>
      </c>
      <c r="AD124" s="24" t="b">
        <f t="shared" si="15"/>
        <v>1</v>
      </c>
    </row>
    <row r="125" spans="1:30" ht="30" customHeight="1">
      <c r="A125" s="209">
        <v>123</v>
      </c>
      <c r="B125" s="185" t="s">
        <v>502</v>
      </c>
      <c r="C125" s="186" t="s">
        <v>299</v>
      </c>
      <c r="D125" s="187" t="s">
        <v>503</v>
      </c>
      <c r="E125" s="187" t="s">
        <v>133</v>
      </c>
      <c r="F125" s="185" t="s">
        <v>270</v>
      </c>
      <c r="G125" s="185" t="s">
        <v>615</v>
      </c>
      <c r="H125" s="185" t="s">
        <v>176</v>
      </c>
      <c r="I125" s="188">
        <v>0.64</v>
      </c>
      <c r="J125" s="189" t="s">
        <v>646</v>
      </c>
      <c r="K125" s="191">
        <v>372540</v>
      </c>
      <c r="L125" s="190">
        <v>186270</v>
      </c>
      <c r="M125" s="191">
        <v>186270</v>
      </c>
      <c r="N125" s="192">
        <v>0.5</v>
      </c>
      <c r="O125" s="190">
        <v>0</v>
      </c>
      <c r="P125" s="190">
        <v>0</v>
      </c>
      <c r="Q125" s="191">
        <v>0</v>
      </c>
      <c r="R125" s="191">
        <v>0</v>
      </c>
      <c r="S125" s="191">
        <v>0</v>
      </c>
      <c r="T125" s="191">
        <v>186270</v>
      </c>
      <c r="U125" s="191">
        <v>0</v>
      </c>
      <c r="V125" s="191">
        <v>0</v>
      </c>
      <c r="W125" s="191">
        <v>0</v>
      </c>
      <c r="X125" s="191">
        <v>0</v>
      </c>
      <c r="Y125" s="191">
        <v>0</v>
      </c>
      <c r="Z125" s="191">
        <v>0</v>
      </c>
      <c r="AA125" s="139" t="b">
        <f t="shared" si="13"/>
        <v>1</v>
      </c>
      <c r="AB125" s="140">
        <f t="shared" si="14"/>
        <v>0.5</v>
      </c>
      <c r="AC125" s="141" t="b">
        <f t="shared" si="12"/>
        <v>1</v>
      </c>
      <c r="AD125" s="24" t="b">
        <f t="shared" si="15"/>
        <v>1</v>
      </c>
    </row>
    <row r="126" spans="1:30" ht="30" customHeight="1">
      <c r="A126" s="209">
        <v>124</v>
      </c>
      <c r="B126" s="185" t="s">
        <v>504</v>
      </c>
      <c r="C126" s="186"/>
      <c r="D126" s="216" t="s">
        <v>505</v>
      </c>
      <c r="E126" s="216" t="s">
        <v>171</v>
      </c>
      <c r="F126" s="217" t="s">
        <v>554</v>
      </c>
      <c r="G126" s="217" t="s">
        <v>616</v>
      </c>
      <c r="H126" s="185"/>
      <c r="I126" s="188"/>
      <c r="J126" s="188" t="s">
        <v>851</v>
      </c>
      <c r="K126" s="191"/>
      <c r="L126" s="190"/>
      <c r="M126" s="191"/>
      <c r="N126" s="192"/>
      <c r="O126" s="190"/>
      <c r="P126" s="190"/>
      <c r="Q126" s="191"/>
      <c r="R126" s="191"/>
      <c r="S126" s="191"/>
      <c r="T126" s="191"/>
      <c r="U126" s="191"/>
      <c r="V126" s="191"/>
      <c r="W126" s="191"/>
      <c r="X126" s="191"/>
      <c r="Y126" s="191"/>
      <c r="Z126" s="191"/>
      <c r="AA126" s="139" t="b">
        <f t="shared" si="13"/>
        <v>1</v>
      </c>
      <c r="AB126" s="140" t="e">
        <f t="shared" si="14"/>
        <v>#DIV/0!</v>
      </c>
      <c r="AC126" s="141" t="e">
        <f t="shared" si="12"/>
        <v>#DIV/0!</v>
      </c>
      <c r="AD126" s="24" t="b">
        <f t="shared" si="15"/>
        <v>1</v>
      </c>
    </row>
    <row r="127" spans="1:30" ht="36.75" customHeight="1">
      <c r="A127" s="209">
        <v>125</v>
      </c>
      <c r="B127" s="185" t="s">
        <v>506</v>
      </c>
      <c r="C127" s="186" t="s">
        <v>299</v>
      </c>
      <c r="D127" s="187" t="s">
        <v>507</v>
      </c>
      <c r="E127" s="187" t="s">
        <v>148</v>
      </c>
      <c r="F127" s="185" t="s">
        <v>227</v>
      </c>
      <c r="G127" s="185" t="s">
        <v>617</v>
      </c>
      <c r="H127" s="185" t="s">
        <v>181</v>
      </c>
      <c r="I127" s="188">
        <v>0.18</v>
      </c>
      <c r="J127" s="189" t="s">
        <v>837</v>
      </c>
      <c r="K127" s="191">
        <v>393181.34</v>
      </c>
      <c r="L127" s="190">
        <v>193700</v>
      </c>
      <c r="M127" s="191">
        <v>199481.34</v>
      </c>
      <c r="N127" s="192">
        <v>0.5</v>
      </c>
      <c r="O127" s="190">
        <v>0</v>
      </c>
      <c r="P127" s="190">
        <v>0</v>
      </c>
      <c r="Q127" s="191">
        <v>0</v>
      </c>
      <c r="R127" s="191">
        <v>0</v>
      </c>
      <c r="S127" s="191">
        <v>0</v>
      </c>
      <c r="T127" s="191">
        <v>193700</v>
      </c>
      <c r="U127" s="191">
        <v>0</v>
      </c>
      <c r="V127" s="191">
        <v>0</v>
      </c>
      <c r="W127" s="191">
        <v>0</v>
      </c>
      <c r="X127" s="191">
        <v>0</v>
      </c>
      <c r="Y127" s="191">
        <v>0</v>
      </c>
      <c r="Z127" s="191">
        <v>0</v>
      </c>
      <c r="AA127" s="139" t="b">
        <f t="shared" si="13"/>
        <v>1</v>
      </c>
      <c r="AB127" s="140">
        <f t="shared" si="14"/>
        <v>0.49259999999999998</v>
      </c>
      <c r="AC127" s="141" t="b">
        <f t="shared" si="12"/>
        <v>0</v>
      </c>
      <c r="AD127" s="24" t="b">
        <f t="shared" si="15"/>
        <v>1</v>
      </c>
    </row>
    <row r="128" spans="1:30" ht="40.5" customHeight="1">
      <c r="A128" s="177">
        <v>126</v>
      </c>
      <c r="B128" s="177" t="s">
        <v>508</v>
      </c>
      <c r="C128" s="178" t="s">
        <v>183</v>
      </c>
      <c r="D128" s="179" t="s">
        <v>249</v>
      </c>
      <c r="E128" s="179" t="s">
        <v>122</v>
      </c>
      <c r="F128" s="177" t="s">
        <v>250</v>
      </c>
      <c r="G128" s="177" t="s">
        <v>618</v>
      </c>
      <c r="H128" s="177" t="s">
        <v>176</v>
      </c>
      <c r="I128" s="180">
        <v>0.7</v>
      </c>
      <c r="J128" s="181" t="s">
        <v>808</v>
      </c>
      <c r="K128" s="183">
        <v>4800000</v>
      </c>
      <c r="L128" s="182">
        <v>2400000</v>
      </c>
      <c r="M128" s="183">
        <v>2400000</v>
      </c>
      <c r="N128" s="184">
        <v>0.5</v>
      </c>
      <c r="O128" s="182">
        <v>0</v>
      </c>
      <c r="P128" s="182">
        <v>0</v>
      </c>
      <c r="Q128" s="183">
        <v>0</v>
      </c>
      <c r="R128" s="183">
        <v>0</v>
      </c>
      <c r="S128" s="183">
        <v>0</v>
      </c>
      <c r="T128" s="183">
        <v>1845</v>
      </c>
      <c r="U128" s="183">
        <v>150000</v>
      </c>
      <c r="V128" s="183">
        <v>2248155</v>
      </c>
      <c r="W128" s="183">
        <v>0</v>
      </c>
      <c r="X128" s="183">
        <v>0</v>
      </c>
      <c r="Y128" s="183">
        <v>0</v>
      </c>
      <c r="Z128" s="183">
        <v>0</v>
      </c>
      <c r="AA128" s="139" t="b">
        <f t="shared" si="13"/>
        <v>1</v>
      </c>
      <c r="AB128" s="140">
        <f t="shared" si="14"/>
        <v>0.5</v>
      </c>
      <c r="AC128" s="141" t="b">
        <f t="shared" si="12"/>
        <v>1</v>
      </c>
      <c r="AD128" s="24" t="b">
        <f t="shared" si="15"/>
        <v>1</v>
      </c>
    </row>
    <row r="129" spans="1:30" ht="30" customHeight="1">
      <c r="A129" s="209">
        <v>127</v>
      </c>
      <c r="B129" s="185" t="s">
        <v>509</v>
      </c>
      <c r="C129" s="186"/>
      <c r="D129" s="216" t="s">
        <v>503</v>
      </c>
      <c r="E129" s="216" t="s">
        <v>133</v>
      </c>
      <c r="F129" s="217" t="s">
        <v>270</v>
      </c>
      <c r="G129" s="217" t="s">
        <v>619</v>
      </c>
      <c r="H129" s="185"/>
      <c r="I129" s="188"/>
      <c r="J129" s="188" t="s">
        <v>851</v>
      </c>
      <c r="K129" s="191"/>
      <c r="L129" s="190"/>
      <c r="M129" s="191"/>
      <c r="N129" s="192"/>
      <c r="O129" s="190"/>
      <c r="P129" s="190"/>
      <c r="Q129" s="191"/>
      <c r="R129" s="191"/>
      <c r="S129" s="191"/>
      <c r="T129" s="191"/>
      <c r="U129" s="191"/>
      <c r="V129" s="191"/>
      <c r="W129" s="191"/>
      <c r="X129" s="191"/>
      <c r="Y129" s="191"/>
      <c r="Z129" s="191"/>
      <c r="AA129" s="139" t="b">
        <f t="shared" si="13"/>
        <v>1</v>
      </c>
      <c r="AB129" s="140" t="e">
        <f t="shared" si="14"/>
        <v>#DIV/0!</v>
      </c>
      <c r="AC129" s="141" t="e">
        <f t="shared" si="12"/>
        <v>#DIV/0!</v>
      </c>
      <c r="AD129" s="24" t="b">
        <f t="shared" si="15"/>
        <v>1</v>
      </c>
    </row>
    <row r="130" spans="1:30" ht="30" customHeight="1">
      <c r="A130" s="209">
        <v>128</v>
      </c>
      <c r="B130" s="185" t="s">
        <v>510</v>
      </c>
      <c r="C130" s="186"/>
      <c r="D130" s="216" t="s">
        <v>496</v>
      </c>
      <c r="E130" s="216" t="s">
        <v>120</v>
      </c>
      <c r="F130" s="217" t="s">
        <v>532</v>
      </c>
      <c r="G130" s="217" t="s">
        <v>620</v>
      </c>
      <c r="H130" s="185"/>
      <c r="I130" s="188"/>
      <c r="J130" s="188" t="s">
        <v>851</v>
      </c>
      <c r="K130" s="191"/>
      <c r="L130" s="190"/>
      <c r="M130" s="191"/>
      <c r="N130" s="192"/>
      <c r="O130" s="190"/>
      <c r="P130" s="190"/>
      <c r="Q130" s="191"/>
      <c r="R130" s="191"/>
      <c r="S130" s="191"/>
      <c r="T130" s="191"/>
      <c r="U130" s="191"/>
      <c r="V130" s="191"/>
      <c r="W130" s="191"/>
      <c r="X130" s="191"/>
      <c r="Y130" s="191"/>
      <c r="Z130" s="191"/>
      <c r="AA130" s="139" t="b">
        <f t="shared" si="13"/>
        <v>1</v>
      </c>
      <c r="AB130" s="140" t="e">
        <f t="shared" si="14"/>
        <v>#DIV/0!</v>
      </c>
      <c r="AC130" s="141" t="e">
        <f t="shared" si="12"/>
        <v>#DIV/0!</v>
      </c>
      <c r="AD130" s="24" t="b">
        <f t="shared" si="15"/>
        <v>1</v>
      </c>
    </row>
    <row r="131" spans="1:30" ht="30" customHeight="1">
      <c r="A131" s="209">
        <v>129</v>
      </c>
      <c r="B131" s="185" t="s">
        <v>511</v>
      </c>
      <c r="C131" s="186" t="s">
        <v>299</v>
      </c>
      <c r="D131" s="187" t="s">
        <v>512</v>
      </c>
      <c r="E131" s="187" t="s">
        <v>81</v>
      </c>
      <c r="F131" s="185" t="s">
        <v>520</v>
      </c>
      <c r="G131" s="185" t="s">
        <v>621</v>
      </c>
      <c r="H131" s="185" t="s">
        <v>176</v>
      </c>
      <c r="I131" s="188">
        <v>0.14000000000000001</v>
      </c>
      <c r="J131" s="189" t="s">
        <v>653</v>
      </c>
      <c r="K131" s="191">
        <v>443611.94</v>
      </c>
      <c r="L131" s="190">
        <v>221805</v>
      </c>
      <c r="M131" s="191">
        <v>221806.94</v>
      </c>
      <c r="N131" s="192">
        <v>0.5</v>
      </c>
      <c r="O131" s="190">
        <v>0</v>
      </c>
      <c r="P131" s="190">
        <v>0</v>
      </c>
      <c r="Q131" s="191">
        <v>0</v>
      </c>
      <c r="R131" s="191">
        <v>0</v>
      </c>
      <c r="S131" s="191">
        <v>0</v>
      </c>
      <c r="T131" s="191">
        <v>221805</v>
      </c>
      <c r="U131" s="191">
        <v>0</v>
      </c>
      <c r="V131" s="191">
        <v>0</v>
      </c>
      <c r="W131" s="191">
        <v>0</v>
      </c>
      <c r="X131" s="191">
        <v>0</v>
      </c>
      <c r="Y131" s="191">
        <v>0</v>
      </c>
      <c r="Z131" s="191">
        <v>0</v>
      </c>
      <c r="AA131" s="139" t="b">
        <f t="shared" ref="AA131:AA154" si="16">L131=SUM(O131:Z131)</f>
        <v>1</v>
      </c>
      <c r="AB131" s="140">
        <f t="shared" ref="AB131:AB153" si="17">ROUND(L131/K131,4)</f>
        <v>0.5</v>
      </c>
      <c r="AC131" s="141" t="b">
        <f t="shared" si="12"/>
        <v>1</v>
      </c>
      <c r="AD131" s="24" t="b">
        <f t="shared" ref="AD131:AD153" si="18">K131=L131+M131</f>
        <v>1</v>
      </c>
    </row>
    <row r="132" spans="1:30" ht="30" customHeight="1">
      <c r="A132" s="209">
        <v>130</v>
      </c>
      <c r="B132" s="185" t="s">
        <v>513</v>
      </c>
      <c r="C132" s="186" t="s">
        <v>299</v>
      </c>
      <c r="D132" s="187" t="s">
        <v>485</v>
      </c>
      <c r="E132" s="187" t="s">
        <v>116</v>
      </c>
      <c r="F132" s="185" t="s">
        <v>211</v>
      </c>
      <c r="G132" s="185" t="s">
        <v>622</v>
      </c>
      <c r="H132" s="185" t="s">
        <v>176</v>
      </c>
      <c r="I132" s="188">
        <v>0.17</v>
      </c>
      <c r="J132" s="189" t="s">
        <v>629</v>
      </c>
      <c r="K132" s="191">
        <v>3198950</v>
      </c>
      <c r="L132" s="190">
        <v>1599475</v>
      </c>
      <c r="M132" s="191">
        <v>1599475</v>
      </c>
      <c r="N132" s="192">
        <v>0.5</v>
      </c>
      <c r="O132" s="190">
        <v>0</v>
      </c>
      <c r="P132" s="190">
        <v>0</v>
      </c>
      <c r="Q132" s="191">
        <v>0</v>
      </c>
      <c r="R132" s="191">
        <v>0</v>
      </c>
      <c r="S132" s="191">
        <v>0</v>
      </c>
      <c r="T132" s="191">
        <v>1599475</v>
      </c>
      <c r="U132" s="191">
        <v>0</v>
      </c>
      <c r="V132" s="191">
        <v>0</v>
      </c>
      <c r="W132" s="191">
        <v>0</v>
      </c>
      <c r="X132" s="191">
        <v>0</v>
      </c>
      <c r="Y132" s="191">
        <v>0</v>
      </c>
      <c r="Z132" s="191">
        <v>0</v>
      </c>
      <c r="AA132" s="139" t="b">
        <f t="shared" si="16"/>
        <v>1</v>
      </c>
      <c r="AB132" s="140">
        <f t="shared" si="17"/>
        <v>0.5</v>
      </c>
      <c r="AC132" s="141" t="b">
        <f t="shared" ref="AC132:AC133" si="19">AB132=N132</f>
        <v>1</v>
      </c>
      <c r="AD132" s="24" t="b">
        <f t="shared" si="18"/>
        <v>1</v>
      </c>
    </row>
    <row r="133" spans="1:30" ht="30" customHeight="1">
      <c r="A133" s="209">
        <v>131</v>
      </c>
      <c r="B133" s="185" t="s">
        <v>514</v>
      </c>
      <c r="C133" s="186" t="s">
        <v>299</v>
      </c>
      <c r="D133" s="187" t="s">
        <v>515</v>
      </c>
      <c r="E133" s="187" t="s">
        <v>102</v>
      </c>
      <c r="F133" s="185" t="s">
        <v>216</v>
      </c>
      <c r="G133" s="185" t="s">
        <v>623</v>
      </c>
      <c r="H133" s="185" t="s">
        <v>181</v>
      </c>
      <c r="I133" s="188">
        <v>0.39</v>
      </c>
      <c r="J133" s="189" t="s">
        <v>850</v>
      </c>
      <c r="K133" s="191">
        <v>2154259.44</v>
      </c>
      <c r="L133" s="190">
        <v>1077129.72</v>
      </c>
      <c r="M133" s="191">
        <v>1077129.72</v>
      </c>
      <c r="N133" s="192">
        <v>0.5</v>
      </c>
      <c r="O133" s="190">
        <v>0</v>
      </c>
      <c r="P133" s="190">
        <v>0</v>
      </c>
      <c r="Q133" s="191">
        <v>0</v>
      </c>
      <c r="R133" s="191">
        <v>0</v>
      </c>
      <c r="S133" s="191">
        <v>0</v>
      </c>
      <c r="T133" s="191">
        <v>1077129.72</v>
      </c>
      <c r="U133" s="191">
        <v>0</v>
      </c>
      <c r="V133" s="191">
        <v>0</v>
      </c>
      <c r="W133" s="191">
        <v>0</v>
      </c>
      <c r="X133" s="191">
        <v>0</v>
      </c>
      <c r="Y133" s="191">
        <v>0</v>
      </c>
      <c r="Z133" s="191">
        <v>0</v>
      </c>
      <c r="AA133" s="139" t="b">
        <f t="shared" si="16"/>
        <v>1</v>
      </c>
      <c r="AB133" s="140">
        <f t="shared" si="17"/>
        <v>0.5</v>
      </c>
      <c r="AC133" s="141" t="b">
        <f t="shared" si="19"/>
        <v>1</v>
      </c>
      <c r="AD133" s="24" t="b">
        <f t="shared" si="18"/>
        <v>1</v>
      </c>
    </row>
    <row r="134" spans="1:30" ht="30" customHeight="1">
      <c r="A134" s="209">
        <v>132</v>
      </c>
      <c r="B134" s="185" t="s">
        <v>726</v>
      </c>
      <c r="C134" s="186" t="s">
        <v>299</v>
      </c>
      <c r="D134" s="187" t="s">
        <v>727</v>
      </c>
      <c r="E134" s="187" t="s">
        <v>125</v>
      </c>
      <c r="F134" s="185" t="s">
        <v>250</v>
      </c>
      <c r="G134" s="185" t="s">
        <v>792</v>
      </c>
      <c r="H134" s="185" t="s">
        <v>176</v>
      </c>
      <c r="I134" s="188">
        <v>0.93</v>
      </c>
      <c r="J134" s="189" t="s">
        <v>793</v>
      </c>
      <c r="K134" s="191">
        <v>1614303.05</v>
      </c>
      <c r="L134" s="190">
        <v>1291442.44</v>
      </c>
      <c r="M134" s="191">
        <v>322860.61</v>
      </c>
      <c r="N134" s="192">
        <v>0.8</v>
      </c>
      <c r="O134" s="190">
        <v>0</v>
      </c>
      <c r="P134" s="190">
        <v>0</v>
      </c>
      <c r="Q134" s="191">
        <v>0</v>
      </c>
      <c r="R134" s="191">
        <v>0</v>
      </c>
      <c r="S134" s="191">
        <v>0</v>
      </c>
      <c r="T134" s="191">
        <v>1291442.44</v>
      </c>
      <c r="U134" s="191">
        <v>0</v>
      </c>
      <c r="V134" s="191">
        <v>0</v>
      </c>
      <c r="W134" s="191">
        <v>0</v>
      </c>
      <c r="X134" s="191">
        <v>0</v>
      </c>
      <c r="Y134" s="191">
        <v>0</v>
      </c>
      <c r="Z134" s="191">
        <v>0</v>
      </c>
      <c r="AA134" s="139" t="b">
        <f t="shared" si="16"/>
        <v>1</v>
      </c>
      <c r="AB134" s="140">
        <f t="shared" si="17"/>
        <v>0.8</v>
      </c>
      <c r="AC134" s="141" t="b">
        <f t="shared" ref="AC134" si="20">AB134=N134</f>
        <v>1</v>
      </c>
      <c r="AD134" s="24" t="b">
        <f t="shared" si="18"/>
        <v>1</v>
      </c>
    </row>
    <row r="135" spans="1:30" ht="30" customHeight="1">
      <c r="A135" s="209">
        <v>133</v>
      </c>
      <c r="B135" s="185" t="s">
        <v>664</v>
      </c>
      <c r="C135" s="186" t="s">
        <v>299</v>
      </c>
      <c r="D135" s="187" t="s">
        <v>665</v>
      </c>
      <c r="E135" s="187" t="s">
        <v>123</v>
      </c>
      <c r="F135" s="185" t="s">
        <v>250</v>
      </c>
      <c r="G135" s="185" t="s">
        <v>740</v>
      </c>
      <c r="H135" s="185" t="s">
        <v>176</v>
      </c>
      <c r="I135" s="188">
        <v>0.9</v>
      </c>
      <c r="J135" s="189" t="s">
        <v>637</v>
      </c>
      <c r="K135" s="191">
        <v>1360558.72</v>
      </c>
      <c r="L135" s="190">
        <v>680279</v>
      </c>
      <c r="M135" s="191">
        <v>680279.72</v>
      </c>
      <c r="N135" s="192">
        <v>0.5</v>
      </c>
      <c r="O135" s="190">
        <v>0</v>
      </c>
      <c r="P135" s="190">
        <v>0</v>
      </c>
      <c r="Q135" s="191">
        <v>0</v>
      </c>
      <c r="R135" s="191">
        <v>0</v>
      </c>
      <c r="S135" s="191">
        <v>0</v>
      </c>
      <c r="T135" s="191">
        <v>680279</v>
      </c>
      <c r="U135" s="191">
        <v>0</v>
      </c>
      <c r="V135" s="191">
        <v>0</v>
      </c>
      <c r="W135" s="191">
        <v>0</v>
      </c>
      <c r="X135" s="191">
        <v>0</v>
      </c>
      <c r="Y135" s="191">
        <v>0</v>
      </c>
      <c r="Z135" s="191">
        <v>0</v>
      </c>
      <c r="AA135" s="139" t="b">
        <f t="shared" si="16"/>
        <v>1</v>
      </c>
      <c r="AB135" s="140">
        <f t="shared" si="17"/>
        <v>0.5</v>
      </c>
      <c r="AC135" s="141" t="b">
        <f t="shared" ref="AC135" si="21">AB135=N135</f>
        <v>1</v>
      </c>
      <c r="AD135" s="24" t="b">
        <f t="shared" si="18"/>
        <v>1</v>
      </c>
    </row>
    <row r="136" spans="1:30" ht="30" customHeight="1">
      <c r="A136" s="209">
        <v>134</v>
      </c>
      <c r="B136" s="185" t="s">
        <v>715</v>
      </c>
      <c r="C136" s="186" t="s">
        <v>299</v>
      </c>
      <c r="D136" s="187" t="s">
        <v>411</v>
      </c>
      <c r="E136" s="187" t="s">
        <v>124</v>
      </c>
      <c r="F136" s="185" t="s">
        <v>250</v>
      </c>
      <c r="G136" s="185" t="s">
        <v>784</v>
      </c>
      <c r="H136" s="185" t="s">
        <v>176</v>
      </c>
      <c r="I136" s="188">
        <v>0.71</v>
      </c>
      <c r="J136" s="189" t="s">
        <v>640</v>
      </c>
      <c r="K136" s="191">
        <v>679065.78</v>
      </c>
      <c r="L136" s="190">
        <v>339532</v>
      </c>
      <c r="M136" s="191">
        <v>339533.78</v>
      </c>
      <c r="N136" s="192">
        <v>0.5</v>
      </c>
      <c r="O136" s="190">
        <v>0</v>
      </c>
      <c r="P136" s="190">
        <v>0</v>
      </c>
      <c r="Q136" s="191">
        <v>0</v>
      </c>
      <c r="R136" s="191">
        <v>0</v>
      </c>
      <c r="S136" s="191">
        <v>0</v>
      </c>
      <c r="T136" s="191">
        <v>339532</v>
      </c>
      <c r="U136" s="191">
        <v>0</v>
      </c>
      <c r="V136" s="191">
        <v>0</v>
      </c>
      <c r="W136" s="191">
        <v>0</v>
      </c>
      <c r="X136" s="191">
        <v>0</v>
      </c>
      <c r="Y136" s="191">
        <v>0</v>
      </c>
      <c r="Z136" s="191">
        <v>0</v>
      </c>
      <c r="AA136" s="139" t="b">
        <f t="shared" si="16"/>
        <v>1</v>
      </c>
      <c r="AB136" s="140">
        <f t="shared" si="17"/>
        <v>0.5</v>
      </c>
      <c r="AC136" s="141" t="b">
        <f t="shared" ref="AC136:AC137" si="22">AB136=N136</f>
        <v>1</v>
      </c>
      <c r="AD136" s="24" t="b">
        <f t="shared" si="18"/>
        <v>1</v>
      </c>
    </row>
    <row r="137" spans="1:30" ht="30" customHeight="1">
      <c r="A137" s="209">
        <v>135</v>
      </c>
      <c r="B137" s="185" t="s">
        <v>707</v>
      </c>
      <c r="C137" s="186" t="s">
        <v>299</v>
      </c>
      <c r="D137" s="187" t="s">
        <v>693</v>
      </c>
      <c r="E137" s="187" t="s">
        <v>121</v>
      </c>
      <c r="F137" s="185" t="s">
        <v>250</v>
      </c>
      <c r="G137" s="185" t="s">
        <v>775</v>
      </c>
      <c r="H137" s="185" t="s">
        <v>181</v>
      </c>
      <c r="I137" s="188">
        <v>0.64</v>
      </c>
      <c r="J137" s="189" t="s">
        <v>635</v>
      </c>
      <c r="K137" s="191">
        <v>3264277.9</v>
      </c>
      <c r="L137" s="190">
        <v>1632138</v>
      </c>
      <c r="M137" s="191">
        <v>1632139.9</v>
      </c>
      <c r="N137" s="192">
        <v>0.5</v>
      </c>
      <c r="O137" s="190">
        <v>0</v>
      </c>
      <c r="P137" s="190">
        <v>0</v>
      </c>
      <c r="Q137" s="191">
        <v>0</v>
      </c>
      <c r="R137" s="191">
        <v>0</v>
      </c>
      <c r="S137" s="191">
        <v>0</v>
      </c>
      <c r="T137" s="191">
        <v>1632138</v>
      </c>
      <c r="U137" s="191">
        <v>0</v>
      </c>
      <c r="V137" s="191">
        <v>0</v>
      </c>
      <c r="W137" s="191">
        <v>0</v>
      </c>
      <c r="X137" s="191">
        <v>0</v>
      </c>
      <c r="Y137" s="191">
        <v>0</v>
      </c>
      <c r="Z137" s="191">
        <v>0</v>
      </c>
      <c r="AA137" s="139" t="b">
        <f t="shared" si="16"/>
        <v>1</v>
      </c>
      <c r="AB137" s="140">
        <f t="shared" si="17"/>
        <v>0.5</v>
      </c>
      <c r="AC137" s="141" t="b">
        <f t="shared" si="22"/>
        <v>1</v>
      </c>
      <c r="AD137" s="24" t="b">
        <f t="shared" si="18"/>
        <v>1</v>
      </c>
    </row>
    <row r="138" spans="1:30" s="9" customFormat="1" ht="39" customHeight="1">
      <c r="A138" s="177">
        <v>136</v>
      </c>
      <c r="B138" s="177" t="s">
        <v>662</v>
      </c>
      <c r="C138" s="178" t="s">
        <v>183</v>
      </c>
      <c r="D138" s="179" t="s">
        <v>663</v>
      </c>
      <c r="E138" s="179" t="s">
        <v>144</v>
      </c>
      <c r="F138" s="177" t="s">
        <v>524</v>
      </c>
      <c r="G138" s="177" t="s">
        <v>738</v>
      </c>
      <c r="H138" s="177" t="s">
        <v>176</v>
      </c>
      <c r="I138" s="180">
        <v>0.70499999999999996</v>
      </c>
      <c r="J138" s="181" t="s">
        <v>739</v>
      </c>
      <c r="K138" s="183">
        <v>5055343</v>
      </c>
      <c r="L138" s="182">
        <v>2527671</v>
      </c>
      <c r="M138" s="183">
        <v>2527672</v>
      </c>
      <c r="N138" s="184">
        <v>0.5</v>
      </c>
      <c r="O138" s="182">
        <v>0</v>
      </c>
      <c r="P138" s="182">
        <v>0</v>
      </c>
      <c r="Q138" s="183">
        <v>0</v>
      </c>
      <c r="R138" s="183">
        <v>0</v>
      </c>
      <c r="S138" s="183">
        <v>0</v>
      </c>
      <c r="T138" s="183">
        <v>947462</v>
      </c>
      <c r="U138" s="183">
        <v>1447612</v>
      </c>
      <c r="V138" s="183">
        <v>132597</v>
      </c>
      <c r="W138" s="183">
        <v>0</v>
      </c>
      <c r="X138" s="183">
        <v>0</v>
      </c>
      <c r="Y138" s="183">
        <v>0</v>
      </c>
      <c r="Z138" s="183">
        <v>0</v>
      </c>
      <c r="AA138" s="1" t="b">
        <f t="shared" si="16"/>
        <v>1</v>
      </c>
      <c r="AB138" s="23">
        <f t="shared" si="17"/>
        <v>0.5</v>
      </c>
      <c r="AC138" s="24" t="b">
        <f>AB138=N138</f>
        <v>1</v>
      </c>
      <c r="AD138" s="24" t="b">
        <f t="shared" si="18"/>
        <v>1</v>
      </c>
    </row>
    <row r="139" spans="1:30" s="9" customFormat="1" ht="39" customHeight="1">
      <c r="A139" s="185">
        <v>137</v>
      </c>
      <c r="B139" s="185" t="s">
        <v>654</v>
      </c>
      <c r="C139" s="186" t="s">
        <v>299</v>
      </c>
      <c r="D139" s="187" t="s">
        <v>355</v>
      </c>
      <c r="E139" s="187" t="s">
        <v>82</v>
      </c>
      <c r="F139" s="185" t="s">
        <v>520</v>
      </c>
      <c r="G139" s="185" t="s">
        <v>655</v>
      </c>
      <c r="H139" s="185" t="s">
        <v>176</v>
      </c>
      <c r="I139" s="188">
        <v>0.1</v>
      </c>
      <c r="J139" s="189" t="s">
        <v>868</v>
      </c>
      <c r="K139" s="191">
        <v>3245835.32</v>
      </c>
      <c r="L139" s="190">
        <v>2596668</v>
      </c>
      <c r="M139" s="191">
        <v>649167.31999999983</v>
      </c>
      <c r="N139" s="192">
        <v>0.8</v>
      </c>
      <c r="O139" s="190">
        <v>0</v>
      </c>
      <c r="P139" s="190">
        <v>0</v>
      </c>
      <c r="Q139" s="191">
        <v>0</v>
      </c>
      <c r="R139" s="191">
        <v>0</v>
      </c>
      <c r="S139" s="191">
        <v>0</v>
      </c>
      <c r="T139" s="191">
        <v>2596668</v>
      </c>
      <c r="U139" s="191">
        <v>0</v>
      </c>
      <c r="V139" s="191">
        <v>0</v>
      </c>
      <c r="W139" s="191">
        <v>0</v>
      </c>
      <c r="X139" s="191">
        <v>0</v>
      </c>
      <c r="Y139" s="191">
        <v>0</v>
      </c>
      <c r="Z139" s="191">
        <v>0</v>
      </c>
      <c r="AA139" s="1" t="b">
        <f t="shared" si="16"/>
        <v>1</v>
      </c>
      <c r="AB139" s="23">
        <f t="shared" si="17"/>
        <v>0.8</v>
      </c>
      <c r="AC139" s="24" t="b">
        <f>AB139=N139</f>
        <v>1</v>
      </c>
      <c r="AD139" s="24" t="b">
        <f t="shared" si="18"/>
        <v>1</v>
      </c>
    </row>
    <row r="140" spans="1:30" s="9" customFormat="1" ht="39" customHeight="1">
      <c r="A140" s="177">
        <v>138</v>
      </c>
      <c r="B140" s="177" t="s">
        <v>516</v>
      </c>
      <c r="C140" s="178" t="s">
        <v>183</v>
      </c>
      <c r="D140" s="179" t="s">
        <v>388</v>
      </c>
      <c r="E140" s="179" t="s">
        <v>96</v>
      </c>
      <c r="F140" s="177" t="s">
        <v>235</v>
      </c>
      <c r="G140" s="177" t="s">
        <v>809</v>
      </c>
      <c r="H140" s="177" t="s">
        <v>181</v>
      </c>
      <c r="I140" s="180">
        <v>1.9</v>
      </c>
      <c r="J140" s="181" t="s">
        <v>333</v>
      </c>
      <c r="K140" s="183">
        <v>5886098.8600000003</v>
      </c>
      <c r="L140" s="182">
        <v>2943049</v>
      </c>
      <c r="M140" s="183">
        <v>2943049.86</v>
      </c>
      <c r="N140" s="184">
        <v>0.5</v>
      </c>
      <c r="O140" s="182">
        <v>0</v>
      </c>
      <c r="P140" s="182">
        <v>0</v>
      </c>
      <c r="Q140" s="183">
        <v>0</v>
      </c>
      <c r="R140" s="183">
        <v>0</v>
      </c>
      <c r="S140" s="183">
        <v>0</v>
      </c>
      <c r="T140" s="183">
        <v>1567272</v>
      </c>
      <c r="U140" s="183">
        <v>1375777</v>
      </c>
      <c r="V140" s="183">
        <v>0</v>
      </c>
      <c r="W140" s="183">
        <v>0</v>
      </c>
      <c r="X140" s="183">
        <v>0</v>
      </c>
      <c r="Y140" s="183">
        <v>0</v>
      </c>
      <c r="Z140" s="183">
        <v>0</v>
      </c>
      <c r="AA140" s="1" t="b">
        <f t="shared" si="16"/>
        <v>1</v>
      </c>
      <c r="AB140" s="23">
        <f t="shared" si="17"/>
        <v>0.5</v>
      </c>
      <c r="AC140" s="24" t="b">
        <f t="shared" ref="AC140:AC144" si="23">AB140=N140</f>
        <v>1</v>
      </c>
      <c r="AD140" s="24" t="b">
        <f t="shared" si="18"/>
        <v>1</v>
      </c>
    </row>
    <row r="141" spans="1:30" s="9" customFormat="1" ht="39.75" customHeight="1">
      <c r="A141" s="185">
        <v>139</v>
      </c>
      <c r="B141" s="185" t="s">
        <v>656</v>
      </c>
      <c r="C141" s="186" t="s">
        <v>299</v>
      </c>
      <c r="D141" s="187" t="s">
        <v>477</v>
      </c>
      <c r="E141" s="187" t="s">
        <v>110</v>
      </c>
      <c r="F141" s="185" t="s">
        <v>211</v>
      </c>
      <c r="G141" s="165" t="s">
        <v>852</v>
      </c>
      <c r="H141" s="185" t="s">
        <v>176</v>
      </c>
      <c r="I141" s="188">
        <v>0.99</v>
      </c>
      <c r="J141" s="189" t="s">
        <v>339</v>
      </c>
      <c r="K141" s="191">
        <v>1775623</v>
      </c>
      <c r="L141" s="190">
        <v>887811</v>
      </c>
      <c r="M141" s="191">
        <v>887812</v>
      </c>
      <c r="N141" s="192">
        <v>0.5</v>
      </c>
      <c r="O141" s="190">
        <v>0</v>
      </c>
      <c r="P141" s="190">
        <v>0</v>
      </c>
      <c r="Q141" s="191">
        <v>0</v>
      </c>
      <c r="R141" s="191">
        <v>0</v>
      </c>
      <c r="S141" s="191">
        <v>0</v>
      </c>
      <c r="T141" s="191">
        <v>887811</v>
      </c>
      <c r="U141" s="191">
        <v>0</v>
      </c>
      <c r="V141" s="191">
        <v>0</v>
      </c>
      <c r="W141" s="191">
        <v>0</v>
      </c>
      <c r="X141" s="191">
        <v>0</v>
      </c>
      <c r="Y141" s="191">
        <v>0</v>
      </c>
      <c r="Z141" s="191">
        <v>0</v>
      </c>
      <c r="AA141" s="1" t="b">
        <f t="shared" si="16"/>
        <v>1</v>
      </c>
      <c r="AB141" s="23">
        <f t="shared" si="17"/>
        <v>0.5</v>
      </c>
      <c r="AC141" s="24" t="b">
        <f t="shared" si="23"/>
        <v>1</v>
      </c>
      <c r="AD141" s="24" t="b">
        <f t="shared" si="18"/>
        <v>1</v>
      </c>
    </row>
    <row r="142" spans="1:30" s="9" customFormat="1" ht="39" customHeight="1">
      <c r="A142" s="185">
        <v>140</v>
      </c>
      <c r="B142" s="185" t="s">
        <v>657</v>
      </c>
      <c r="C142" s="186" t="s">
        <v>299</v>
      </c>
      <c r="D142" s="187" t="s">
        <v>249</v>
      </c>
      <c r="E142" s="187" t="s">
        <v>122</v>
      </c>
      <c r="F142" s="185" t="s">
        <v>250</v>
      </c>
      <c r="G142" s="185" t="s">
        <v>735</v>
      </c>
      <c r="H142" s="185" t="s">
        <v>176</v>
      </c>
      <c r="I142" s="188">
        <v>0.09</v>
      </c>
      <c r="J142" s="189" t="s">
        <v>632</v>
      </c>
      <c r="K142" s="191">
        <v>914670.26</v>
      </c>
      <c r="L142" s="190">
        <v>456465</v>
      </c>
      <c r="M142" s="191">
        <v>458205.26</v>
      </c>
      <c r="N142" s="192">
        <v>0.499</v>
      </c>
      <c r="O142" s="190">
        <v>0</v>
      </c>
      <c r="P142" s="190">
        <v>0</v>
      </c>
      <c r="Q142" s="191">
        <v>0</v>
      </c>
      <c r="R142" s="191">
        <v>0</v>
      </c>
      <c r="S142" s="191">
        <v>0</v>
      </c>
      <c r="T142" s="191">
        <v>456465</v>
      </c>
      <c r="U142" s="191">
        <v>0</v>
      </c>
      <c r="V142" s="191">
        <v>0</v>
      </c>
      <c r="W142" s="191">
        <v>0</v>
      </c>
      <c r="X142" s="191">
        <v>0</v>
      </c>
      <c r="Y142" s="191">
        <v>0</v>
      </c>
      <c r="Z142" s="191">
        <v>0</v>
      </c>
      <c r="AA142" s="1" t="b">
        <f t="shared" si="16"/>
        <v>1</v>
      </c>
      <c r="AB142" s="23">
        <f t="shared" si="17"/>
        <v>0.499</v>
      </c>
      <c r="AC142" s="24" t="b">
        <f t="shared" si="23"/>
        <v>1</v>
      </c>
      <c r="AD142" s="24" t="b">
        <f t="shared" si="18"/>
        <v>1</v>
      </c>
    </row>
    <row r="143" spans="1:30" s="9" customFormat="1" ht="39" customHeight="1">
      <c r="A143" s="185">
        <v>141</v>
      </c>
      <c r="B143" s="185" t="s">
        <v>658</v>
      </c>
      <c r="C143" s="186" t="s">
        <v>299</v>
      </c>
      <c r="D143" s="187" t="s">
        <v>659</v>
      </c>
      <c r="E143" s="187" t="s">
        <v>156</v>
      </c>
      <c r="F143" s="185" t="s">
        <v>529</v>
      </c>
      <c r="G143" s="185" t="s">
        <v>805</v>
      </c>
      <c r="H143" s="185" t="s">
        <v>176</v>
      </c>
      <c r="I143" s="188">
        <v>0.46</v>
      </c>
      <c r="J143" s="189" t="s">
        <v>339</v>
      </c>
      <c r="K143" s="191">
        <v>6988699</v>
      </c>
      <c r="L143" s="190">
        <v>3494349</v>
      </c>
      <c r="M143" s="191">
        <v>3494350</v>
      </c>
      <c r="N143" s="192">
        <v>0.5</v>
      </c>
      <c r="O143" s="190">
        <v>0</v>
      </c>
      <c r="P143" s="190">
        <v>0</v>
      </c>
      <c r="Q143" s="191">
        <v>0</v>
      </c>
      <c r="R143" s="191">
        <v>0</v>
      </c>
      <c r="S143" s="191">
        <v>0</v>
      </c>
      <c r="T143" s="191">
        <v>3494349</v>
      </c>
      <c r="U143" s="191">
        <v>0</v>
      </c>
      <c r="V143" s="191">
        <v>0</v>
      </c>
      <c r="W143" s="191">
        <v>0</v>
      </c>
      <c r="X143" s="191">
        <v>0</v>
      </c>
      <c r="Y143" s="191">
        <v>0</v>
      </c>
      <c r="Z143" s="191">
        <v>0</v>
      </c>
      <c r="AA143" s="1" t="b">
        <f t="shared" si="16"/>
        <v>1</v>
      </c>
      <c r="AB143" s="23">
        <f t="shared" si="17"/>
        <v>0.5</v>
      </c>
      <c r="AC143" s="24" t="b">
        <f t="shared" si="23"/>
        <v>1</v>
      </c>
      <c r="AD143" s="24" t="b">
        <f t="shared" si="18"/>
        <v>1</v>
      </c>
    </row>
    <row r="144" spans="1:30" s="9" customFormat="1" ht="39" customHeight="1">
      <c r="A144" s="185">
        <v>142</v>
      </c>
      <c r="B144" s="185" t="s">
        <v>660</v>
      </c>
      <c r="C144" s="186" t="s">
        <v>299</v>
      </c>
      <c r="D144" s="187" t="s">
        <v>661</v>
      </c>
      <c r="E144" s="187" t="s">
        <v>119</v>
      </c>
      <c r="F144" s="185" t="s">
        <v>532</v>
      </c>
      <c r="G144" s="185" t="s">
        <v>737</v>
      </c>
      <c r="H144" s="185" t="s">
        <v>176</v>
      </c>
      <c r="I144" s="188">
        <v>0.67</v>
      </c>
      <c r="J144" s="189" t="s">
        <v>339</v>
      </c>
      <c r="K144" s="191">
        <v>2430000</v>
      </c>
      <c r="L144" s="190">
        <v>1215000</v>
      </c>
      <c r="M144" s="191">
        <v>1215000</v>
      </c>
      <c r="N144" s="192">
        <v>0.5</v>
      </c>
      <c r="O144" s="190">
        <v>0</v>
      </c>
      <c r="P144" s="190">
        <v>0</v>
      </c>
      <c r="Q144" s="191">
        <v>0</v>
      </c>
      <c r="R144" s="191">
        <v>0</v>
      </c>
      <c r="S144" s="191">
        <v>0</v>
      </c>
      <c r="T144" s="191">
        <v>1215000</v>
      </c>
      <c r="U144" s="191">
        <v>0</v>
      </c>
      <c r="V144" s="191">
        <v>0</v>
      </c>
      <c r="W144" s="191">
        <v>0</v>
      </c>
      <c r="X144" s="191">
        <v>0</v>
      </c>
      <c r="Y144" s="191">
        <v>0</v>
      </c>
      <c r="Z144" s="191">
        <v>0</v>
      </c>
      <c r="AA144" s="1" t="b">
        <f t="shared" si="16"/>
        <v>1</v>
      </c>
      <c r="AB144" s="23">
        <f t="shared" si="17"/>
        <v>0.5</v>
      </c>
      <c r="AC144" s="24" t="b">
        <f t="shared" si="23"/>
        <v>1</v>
      </c>
      <c r="AD144" s="24" t="b">
        <f t="shared" si="18"/>
        <v>1</v>
      </c>
    </row>
    <row r="145" spans="1:30" s="9" customFormat="1" ht="39" customHeight="1">
      <c r="A145" s="185">
        <v>143</v>
      </c>
      <c r="B145" s="185" t="s">
        <v>666</v>
      </c>
      <c r="C145" s="186" t="s">
        <v>299</v>
      </c>
      <c r="D145" s="187" t="s">
        <v>179</v>
      </c>
      <c r="E145" s="187">
        <v>2262011</v>
      </c>
      <c r="F145" s="185" t="s">
        <v>520</v>
      </c>
      <c r="G145" s="185" t="s">
        <v>741</v>
      </c>
      <c r="H145" s="185" t="s">
        <v>181</v>
      </c>
      <c r="I145" s="188">
        <v>0.28999999999999998</v>
      </c>
      <c r="J145" s="189" t="s">
        <v>339</v>
      </c>
      <c r="K145" s="191">
        <v>3393616</v>
      </c>
      <c r="L145" s="190">
        <v>1696808</v>
      </c>
      <c r="M145" s="191">
        <v>1696808</v>
      </c>
      <c r="N145" s="192">
        <v>0.5</v>
      </c>
      <c r="O145" s="190">
        <v>0</v>
      </c>
      <c r="P145" s="190">
        <v>0</v>
      </c>
      <c r="Q145" s="191">
        <v>0</v>
      </c>
      <c r="R145" s="191">
        <v>0</v>
      </c>
      <c r="S145" s="191">
        <v>0</v>
      </c>
      <c r="T145" s="191">
        <v>1696808</v>
      </c>
      <c r="U145" s="191">
        <v>0</v>
      </c>
      <c r="V145" s="191">
        <v>0</v>
      </c>
      <c r="W145" s="191">
        <v>0</v>
      </c>
      <c r="X145" s="191">
        <v>0</v>
      </c>
      <c r="Y145" s="191">
        <v>0</v>
      </c>
      <c r="Z145" s="191">
        <v>0</v>
      </c>
      <c r="AA145" s="1" t="b">
        <f t="shared" si="16"/>
        <v>1</v>
      </c>
      <c r="AB145" s="23">
        <f t="shared" si="17"/>
        <v>0.5</v>
      </c>
      <c r="AC145" s="24" t="b">
        <f t="shared" ref="AC145" si="24">AB145=N145</f>
        <v>1</v>
      </c>
      <c r="AD145" s="24" t="b">
        <f t="shared" si="18"/>
        <v>1</v>
      </c>
    </row>
    <row r="146" spans="1:30" s="9" customFormat="1" ht="39" customHeight="1">
      <c r="A146" s="185">
        <v>144</v>
      </c>
      <c r="B146" s="185" t="s">
        <v>669</v>
      </c>
      <c r="C146" s="186" t="s">
        <v>299</v>
      </c>
      <c r="D146" s="187" t="s">
        <v>670</v>
      </c>
      <c r="E146" s="187" t="s">
        <v>126</v>
      </c>
      <c r="F146" s="185" t="s">
        <v>549</v>
      </c>
      <c r="G146" s="185" t="s">
        <v>743</v>
      </c>
      <c r="H146" s="185" t="s">
        <v>176</v>
      </c>
      <c r="I146" s="188">
        <v>1.62</v>
      </c>
      <c r="J146" s="189" t="s">
        <v>630</v>
      </c>
      <c r="K146" s="191">
        <v>3292765.67</v>
      </c>
      <c r="L146" s="226">
        <v>1646382</v>
      </c>
      <c r="M146" s="221">
        <v>1646383.67</v>
      </c>
      <c r="N146" s="192">
        <v>0.5</v>
      </c>
      <c r="O146" s="190">
        <v>0</v>
      </c>
      <c r="P146" s="190">
        <v>0</v>
      </c>
      <c r="Q146" s="191">
        <v>0</v>
      </c>
      <c r="R146" s="191">
        <v>0</v>
      </c>
      <c r="S146" s="191">
        <v>0</v>
      </c>
      <c r="T146" s="221">
        <v>1646382</v>
      </c>
      <c r="U146" s="191">
        <v>0</v>
      </c>
      <c r="V146" s="191">
        <v>0</v>
      </c>
      <c r="W146" s="191">
        <v>0</v>
      </c>
      <c r="X146" s="191">
        <v>0</v>
      </c>
      <c r="Y146" s="191">
        <v>0</v>
      </c>
      <c r="Z146" s="191">
        <v>0</v>
      </c>
      <c r="AA146" s="1" t="b">
        <f t="shared" si="16"/>
        <v>1</v>
      </c>
      <c r="AB146" s="23">
        <f t="shared" si="17"/>
        <v>0.5</v>
      </c>
      <c r="AC146" s="24" t="b">
        <f t="shared" ref="AC146:AC150" si="25">AB146=N146</f>
        <v>1</v>
      </c>
      <c r="AD146" s="24" t="b">
        <f t="shared" si="18"/>
        <v>1</v>
      </c>
    </row>
    <row r="147" spans="1:30" s="9" customFormat="1" ht="39" customHeight="1">
      <c r="A147" s="185">
        <v>145</v>
      </c>
      <c r="B147" s="185" t="s">
        <v>671</v>
      </c>
      <c r="C147" s="186" t="s">
        <v>299</v>
      </c>
      <c r="D147" s="187" t="s">
        <v>473</v>
      </c>
      <c r="E147" s="187" t="s">
        <v>166</v>
      </c>
      <c r="F147" s="185" t="s">
        <v>206</v>
      </c>
      <c r="G147" s="185" t="s">
        <v>744</v>
      </c>
      <c r="H147" s="185" t="s">
        <v>176</v>
      </c>
      <c r="I147" s="188">
        <v>0.57999999999999996</v>
      </c>
      <c r="J147" s="189" t="s">
        <v>628</v>
      </c>
      <c r="K147" s="191">
        <v>3970000</v>
      </c>
      <c r="L147" s="226">
        <v>1985000</v>
      </c>
      <c r="M147" s="221">
        <v>1985000</v>
      </c>
      <c r="N147" s="192">
        <v>0.5</v>
      </c>
      <c r="O147" s="190">
        <v>0</v>
      </c>
      <c r="P147" s="190">
        <v>0</v>
      </c>
      <c r="Q147" s="191">
        <v>0</v>
      </c>
      <c r="R147" s="191">
        <v>0</v>
      </c>
      <c r="S147" s="191">
        <v>0</v>
      </c>
      <c r="T147" s="221">
        <v>1985000</v>
      </c>
      <c r="U147" s="191">
        <v>0</v>
      </c>
      <c r="V147" s="191">
        <v>0</v>
      </c>
      <c r="W147" s="191">
        <v>0</v>
      </c>
      <c r="X147" s="191">
        <v>0</v>
      </c>
      <c r="Y147" s="191">
        <v>0</v>
      </c>
      <c r="Z147" s="191">
        <v>0</v>
      </c>
      <c r="AA147" s="1" t="b">
        <f t="shared" si="16"/>
        <v>1</v>
      </c>
      <c r="AB147" s="23">
        <f t="shared" si="17"/>
        <v>0.5</v>
      </c>
      <c r="AC147" s="24" t="b">
        <f t="shared" si="25"/>
        <v>1</v>
      </c>
      <c r="AD147" s="24" t="b">
        <f t="shared" si="18"/>
        <v>1</v>
      </c>
    </row>
    <row r="148" spans="1:30" s="9" customFormat="1" ht="39" customHeight="1">
      <c r="A148" s="185">
        <v>146</v>
      </c>
      <c r="B148" s="185" t="s">
        <v>676</v>
      </c>
      <c r="C148" s="186" t="s">
        <v>299</v>
      </c>
      <c r="D148" s="187" t="s">
        <v>473</v>
      </c>
      <c r="E148" s="187" t="s">
        <v>166</v>
      </c>
      <c r="F148" s="185" t="s">
        <v>206</v>
      </c>
      <c r="G148" s="185" t="s">
        <v>748</v>
      </c>
      <c r="H148" s="185" t="s">
        <v>176</v>
      </c>
      <c r="I148" s="188">
        <v>0.44</v>
      </c>
      <c r="J148" s="189" t="s">
        <v>630</v>
      </c>
      <c r="K148" s="191">
        <v>925000</v>
      </c>
      <c r="L148" s="226">
        <v>462500</v>
      </c>
      <c r="M148" s="221">
        <v>462500</v>
      </c>
      <c r="N148" s="192">
        <v>0.5</v>
      </c>
      <c r="O148" s="190">
        <v>0</v>
      </c>
      <c r="P148" s="190">
        <v>0</v>
      </c>
      <c r="Q148" s="191">
        <v>0</v>
      </c>
      <c r="R148" s="191">
        <v>0</v>
      </c>
      <c r="S148" s="191">
        <v>0</v>
      </c>
      <c r="T148" s="221">
        <v>462500</v>
      </c>
      <c r="U148" s="191">
        <v>0</v>
      </c>
      <c r="V148" s="191">
        <v>0</v>
      </c>
      <c r="W148" s="191">
        <v>0</v>
      </c>
      <c r="X148" s="191">
        <v>0</v>
      </c>
      <c r="Y148" s="191">
        <v>0</v>
      </c>
      <c r="Z148" s="191">
        <v>0</v>
      </c>
      <c r="AA148" s="1" t="b">
        <f t="shared" si="16"/>
        <v>1</v>
      </c>
      <c r="AB148" s="23">
        <f t="shared" si="17"/>
        <v>0.5</v>
      </c>
      <c r="AC148" s="24" t="b">
        <f t="shared" si="25"/>
        <v>1</v>
      </c>
      <c r="AD148" s="24" t="b">
        <f t="shared" si="18"/>
        <v>1</v>
      </c>
    </row>
    <row r="149" spans="1:30" s="9" customFormat="1" ht="39" customHeight="1">
      <c r="A149" s="185">
        <v>147</v>
      </c>
      <c r="B149" s="185" t="s">
        <v>677</v>
      </c>
      <c r="C149" s="186" t="s">
        <v>299</v>
      </c>
      <c r="D149" s="187" t="s">
        <v>469</v>
      </c>
      <c r="E149" s="187" t="s">
        <v>145</v>
      </c>
      <c r="F149" s="185" t="s">
        <v>524</v>
      </c>
      <c r="G149" s="185" t="s">
        <v>747</v>
      </c>
      <c r="H149" s="185" t="s">
        <v>176</v>
      </c>
      <c r="I149" s="188">
        <v>0.28999999999999998</v>
      </c>
      <c r="J149" s="189" t="s">
        <v>624</v>
      </c>
      <c r="K149" s="191">
        <v>1894972</v>
      </c>
      <c r="L149" s="226">
        <v>947486</v>
      </c>
      <c r="M149" s="221">
        <v>947486</v>
      </c>
      <c r="N149" s="192">
        <v>0.5</v>
      </c>
      <c r="O149" s="190">
        <v>0</v>
      </c>
      <c r="P149" s="190">
        <v>0</v>
      </c>
      <c r="Q149" s="191">
        <v>0</v>
      </c>
      <c r="R149" s="191">
        <v>0</v>
      </c>
      <c r="S149" s="191">
        <v>0</v>
      </c>
      <c r="T149" s="221">
        <v>947486</v>
      </c>
      <c r="U149" s="191">
        <v>0</v>
      </c>
      <c r="V149" s="191">
        <v>0</v>
      </c>
      <c r="W149" s="191">
        <v>0</v>
      </c>
      <c r="X149" s="191">
        <v>0</v>
      </c>
      <c r="Y149" s="191">
        <v>0</v>
      </c>
      <c r="Z149" s="191">
        <v>0</v>
      </c>
      <c r="AA149" s="1" t="b">
        <f t="shared" si="16"/>
        <v>1</v>
      </c>
      <c r="AB149" s="23">
        <f t="shared" si="17"/>
        <v>0.5</v>
      </c>
      <c r="AC149" s="24" t="b">
        <f t="shared" si="25"/>
        <v>1</v>
      </c>
      <c r="AD149" s="24" t="b">
        <f t="shared" si="18"/>
        <v>1</v>
      </c>
    </row>
    <row r="150" spans="1:30" s="9" customFormat="1" ht="39" customHeight="1">
      <c r="A150" s="193" t="s">
        <v>853</v>
      </c>
      <c r="B150" s="185" t="s">
        <v>679</v>
      </c>
      <c r="C150" s="186" t="s">
        <v>299</v>
      </c>
      <c r="D150" s="187" t="s">
        <v>479</v>
      </c>
      <c r="E150" s="187" t="s">
        <v>129</v>
      </c>
      <c r="F150" s="185" t="s">
        <v>549</v>
      </c>
      <c r="G150" s="185" t="s">
        <v>750</v>
      </c>
      <c r="H150" s="185" t="s">
        <v>218</v>
      </c>
      <c r="I150" s="188">
        <v>1.81</v>
      </c>
      <c r="J150" s="189" t="s">
        <v>627</v>
      </c>
      <c r="K150" s="191">
        <v>3785604</v>
      </c>
      <c r="L150" s="226">
        <v>1307701.9799999986</v>
      </c>
      <c r="M150" s="221">
        <v>2477902.0200000014</v>
      </c>
      <c r="N150" s="192">
        <v>0.5</v>
      </c>
      <c r="O150" s="190">
        <v>0</v>
      </c>
      <c r="P150" s="190">
        <v>0</v>
      </c>
      <c r="Q150" s="191">
        <v>0</v>
      </c>
      <c r="R150" s="191">
        <v>0</v>
      </c>
      <c r="S150" s="191">
        <v>0</v>
      </c>
      <c r="T150" s="221">
        <v>1307701.9799999986</v>
      </c>
      <c r="U150" s="191">
        <v>0</v>
      </c>
      <c r="V150" s="191">
        <v>0</v>
      </c>
      <c r="W150" s="191">
        <v>0</v>
      </c>
      <c r="X150" s="191">
        <v>0</v>
      </c>
      <c r="Y150" s="191">
        <v>0</v>
      </c>
      <c r="Z150" s="191">
        <v>0</v>
      </c>
      <c r="AA150" s="1" t="b">
        <f t="shared" si="16"/>
        <v>1</v>
      </c>
      <c r="AB150" s="23">
        <f t="shared" si="17"/>
        <v>0.34539999999999998</v>
      </c>
      <c r="AC150" s="24" t="b">
        <f t="shared" si="25"/>
        <v>0</v>
      </c>
      <c r="AD150" s="24" t="b">
        <f t="shared" si="18"/>
        <v>1</v>
      </c>
    </row>
    <row r="151" spans="1:30" ht="20.100000000000001" customHeight="1">
      <c r="A151" s="261" t="s">
        <v>43</v>
      </c>
      <c r="B151" s="262"/>
      <c r="C151" s="262"/>
      <c r="D151" s="262"/>
      <c r="E151" s="262"/>
      <c r="F151" s="262"/>
      <c r="G151" s="262"/>
      <c r="H151" s="263"/>
      <c r="I151" s="163">
        <f>SUM(I3:I150)</f>
        <v>143.13799999999995</v>
      </c>
      <c r="J151" s="197" t="s">
        <v>14</v>
      </c>
      <c r="K151" s="198">
        <f>SUM(K3:K150)</f>
        <v>477083701.17999977</v>
      </c>
      <c r="L151" s="198">
        <f>SUM(L3:L150)</f>
        <v>243833355.79999998</v>
      </c>
      <c r="M151" s="198">
        <f>SUM(M3:M150)</f>
        <v>233250345.38000003</v>
      </c>
      <c r="N151" s="144" t="s">
        <v>14</v>
      </c>
      <c r="O151" s="198">
        <f t="shared" ref="O151:Z151" si="26">SUM(O3:O150)</f>
        <v>0</v>
      </c>
      <c r="P151" s="198">
        <f t="shared" si="26"/>
        <v>50000</v>
      </c>
      <c r="Q151" s="199">
        <f t="shared" si="26"/>
        <v>75000</v>
      </c>
      <c r="R151" s="199">
        <f t="shared" si="26"/>
        <v>9783792</v>
      </c>
      <c r="S151" s="199">
        <f t="shared" si="26"/>
        <v>21309684</v>
      </c>
      <c r="T151" s="199">
        <f t="shared" si="26"/>
        <v>144079630.79999998</v>
      </c>
      <c r="U151" s="199">
        <f t="shared" si="26"/>
        <v>27306142</v>
      </c>
      <c r="V151" s="199">
        <f t="shared" si="26"/>
        <v>29808841</v>
      </c>
      <c r="W151" s="199">
        <f t="shared" si="26"/>
        <v>11420266</v>
      </c>
      <c r="X151" s="199">
        <f t="shared" si="26"/>
        <v>0</v>
      </c>
      <c r="Y151" s="199">
        <f t="shared" si="26"/>
        <v>0</v>
      </c>
      <c r="Z151" s="199">
        <f t="shared" si="26"/>
        <v>0</v>
      </c>
      <c r="AA151" s="139" t="b">
        <f t="shared" si="16"/>
        <v>1</v>
      </c>
      <c r="AB151" s="140">
        <f t="shared" si="17"/>
        <v>0.5111</v>
      </c>
      <c r="AC151" s="141" t="s">
        <v>14</v>
      </c>
      <c r="AD151" s="24" t="b">
        <f t="shared" si="18"/>
        <v>1</v>
      </c>
    </row>
    <row r="152" spans="1:30" ht="20.100000000000001" customHeight="1">
      <c r="A152" s="261" t="s">
        <v>36</v>
      </c>
      <c r="B152" s="262"/>
      <c r="C152" s="262"/>
      <c r="D152" s="262"/>
      <c r="E152" s="262"/>
      <c r="F152" s="262"/>
      <c r="G152" s="262"/>
      <c r="H152" s="263"/>
      <c r="I152" s="163">
        <f>SUMIF($C$3:$C$150,"K",I3:I150)</f>
        <v>30.701999999999995</v>
      </c>
      <c r="J152" s="197" t="s">
        <v>14</v>
      </c>
      <c r="K152" s="198">
        <f>SUMIF($C$3:$C$150,"K",K3:K150)</f>
        <v>144093164.06999999</v>
      </c>
      <c r="L152" s="198">
        <f>SUMIF($C$3:$C$150,"K",L3:L150)</f>
        <v>78449383.890000001</v>
      </c>
      <c r="M152" s="198">
        <f>SUMIF($C$3:$C$150,"K",M3:M150)</f>
        <v>65643780.179999992</v>
      </c>
      <c r="N152" s="144" t="s">
        <v>14</v>
      </c>
      <c r="O152" s="198">
        <f t="shared" ref="O152:Z152" si="27">SUMIF($C$3:$C$150,"K",O3:O150)</f>
        <v>0</v>
      </c>
      <c r="P152" s="198">
        <f t="shared" si="27"/>
        <v>50000</v>
      </c>
      <c r="Q152" s="199">
        <f t="shared" si="27"/>
        <v>75000</v>
      </c>
      <c r="R152" s="199">
        <f t="shared" si="27"/>
        <v>9783792</v>
      </c>
      <c r="S152" s="199">
        <f t="shared" si="27"/>
        <v>21309684</v>
      </c>
      <c r="T152" s="199">
        <f t="shared" si="27"/>
        <v>31919307.890000001</v>
      </c>
      <c r="U152" s="199">
        <f t="shared" si="27"/>
        <v>15040273</v>
      </c>
      <c r="V152" s="199">
        <f t="shared" si="27"/>
        <v>271327</v>
      </c>
      <c r="W152" s="199">
        <f t="shared" si="27"/>
        <v>0</v>
      </c>
      <c r="X152" s="199">
        <f t="shared" si="27"/>
        <v>0</v>
      </c>
      <c r="Y152" s="199">
        <f t="shared" si="27"/>
        <v>0</v>
      </c>
      <c r="Z152" s="199">
        <f t="shared" si="27"/>
        <v>0</v>
      </c>
      <c r="AA152" s="139" t="b">
        <f t="shared" si="16"/>
        <v>1</v>
      </c>
      <c r="AB152" s="140">
        <f t="shared" si="17"/>
        <v>0.5444</v>
      </c>
      <c r="AC152" s="141" t="s">
        <v>14</v>
      </c>
      <c r="AD152" s="24" t="b">
        <f t="shared" si="18"/>
        <v>1</v>
      </c>
    </row>
    <row r="153" spans="1:30" ht="20.100000000000001" customHeight="1">
      <c r="A153" s="261" t="s">
        <v>37</v>
      </c>
      <c r="B153" s="262"/>
      <c r="C153" s="262"/>
      <c r="D153" s="262"/>
      <c r="E153" s="262"/>
      <c r="F153" s="262"/>
      <c r="G153" s="262"/>
      <c r="H153" s="263"/>
      <c r="I153" s="163">
        <f>SUMIF($C$3:$C$150,"N",I3:I150)</f>
        <v>67.39500000000001</v>
      </c>
      <c r="J153" s="197" t="s">
        <v>14</v>
      </c>
      <c r="K153" s="198">
        <f>SUMIF($C$3:$C$150,"N",K3:K150)</f>
        <v>194322692.85000002</v>
      </c>
      <c r="L153" s="198">
        <f>SUMIF($C$3:$C$150,"N",L3:L150)</f>
        <v>96325300.910000011</v>
      </c>
      <c r="M153" s="198">
        <f>SUMIF($C$3:$C$150,"N",M3:M150)</f>
        <v>97997391.939999998</v>
      </c>
      <c r="N153" s="144" t="s">
        <v>14</v>
      </c>
      <c r="O153" s="198">
        <f t="shared" ref="O153:Z153" si="28">SUMIF($C$3:$C$150,"N",O3:O150)</f>
        <v>0</v>
      </c>
      <c r="P153" s="198">
        <f t="shared" si="28"/>
        <v>0</v>
      </c>
      <c r="Q153" s="199">
        <f t="shared" si="28"/>
        <v>0</v>
      </c>
      <c r="R153" s="199">
        <f t="shared" si="28"/>
        <v>0</v>
      </c>
      <c r="S153" s="199">
        <f t="shared" si="28"/>
        <v>0</v>
      </c>
      <c r="T153" s="199">
        <f t="shared" si="28"/>
        <v>96325300.910000011</v>
      </c>
      <c r="U153" s="199">
        <f t="shared" si="28"/>
        <v>0</v>
      </c>
      <c r="V153" s="199">
        <f t="shared" si="28"/>
        <v>0</v>
      </c>
      <c r="W153" s="199">
        <f t="shared" si="28"/>
        <v>0</v>
      </c>
      <c r="X153" s="199">
        <f t="shared" si="28"/>
        <v>0</v>
      </c>
      <c r="Y153" s="199">
        <f t="shared" si="28"/>
        <v>0</v>
      </c>
      <c r="Z153" s="199">
        <f t="shared" si="28"/>
        <v>0</v>
      </c>
      <c r="AA153" s="139" t="b">
        <f t="shared" si="16"/>
        <v>1</v>
      </c>
      <c r="AB153" s="140">
        <f t="shared" si="17"/>
        <v>0.49569999999999997</v>
      </c>
      <c r="AC153" s="141" t="s">
        <v>14</v>
      </c>
      <c r="AD153" s="24" t="b">
        <f t="shared" si="18"/>
        <v>1</v>
      </c>
    </row>
    <row r="154" spans="1:30" ht="20.100000000000001" customHeight="1">
      <c r="A154" s="258" t="s">
        <v>38</v>
      </c>
      <c r="B154" s="259"/>
      <c r="C154" s="259"/>
      <c r="D154" s="259"/>
      <c r="E154" s="259"/>
      <c r="F154" s="259"/>
      <c r="G154" s="259"/>
      <c r="H154" s="260"/>
      <c r="I154" s="164">
        <f>SUMIF($C$3:$C$150,"W",I3:I150)</f>
        <v>45.041000000000004</v>
      </c>
      <c r="J154" s="200" t="s">
        <v>14</v>
      </c>
      <c r="K154" s="164">
        <f>SUMIF($C$3:$C$150,"W",K3:K150)</f>
        <v>138667844.25999999</v>
      </c>
      <c r="L154" s="164">
        <f>SUMIF($C$3:$C$150,"W",L3:L150)</f>
        <v>69058671</v>
      </c>
      <c r="M154" s="164">
        <f>SUMIF($C$3:$C$150,"W",M3:M150)</f>
        <v>69609173.25999999</v>
      </c>
      <c r="N154" s="147" t="s">
        <v>14</v>
      </c>
      <c r="O154" s="164">
        <f t="shared" ref="O154:Z154" si="29">SUMIF($C$3:$C$150,"W",O3:O150)</f>
        <v>0</v>
      </c>
      <c r="P154" s="164">
        <f t="shared" si="29"/>
        <v>0</v>
      </c>
      <c r="Q154" s="164">
        <f t="shared" si="29"/>
        <v>0</v>
      </c>
      <c r="R154" s="164">
        <f t="shared" si="29"/>
        <v>0</v>
      </c>
      <c r="S154" s="164">
        <f t="shared" si="29"/>
        <v>0</v>
      </c>
      <c r="T154" s="164">
        <f t="shared" si="29"/>
        <v>15835022</v>
      </c>
      <c r="U154" s="164">
        <f t="shared" si="29"/>
        <v>12265869</v>
      </c>
      <c r="V154" s="164">
        <f t="shared" si="29"/>
        <v>29537514</v>
      </c>
      <c r="W154" s="164">
        <f t="shared" si="29"/>
        <v>11420266</v>
      </c>
      <c r="X154" s="164">
        <f t="shared" si="29"/>
        <v>0</v>
      </c>
      <c r="Y154" s="164">
        <f t="shared" si="29"/>
        <v>0</v>
      </c>
      <c r="Z154" s="164">
        <f t="shared" si="29"/>
        <v>0</v>
      </c>
      <c r="AA154" s="139" t="b">
        <f t="shared" si="16"/>
        <v>1</v>
      </c>
      <c r="AB154" s="140">
        <f t="shared" ref="AB154" si="30">ROUND(L154/K154,4)</f>
        <v>0.498</v>
      </c>
      <c r="AC154" s="141" t="s">
        <v>14</v>
      </c>
      <c r="AD154" s="24" t="b">
        <f t="shared" ref="AD154" si="31">K154=L154+M154</f>
        <v>1</v>
      </c>
    </row>
    <row r="155" spans="1:30">
      <c r="A155" s="210"/>
      <c r="K155" s="212"/>
    </row>
    <row r="156" spans="1:30">
      <c r="A156" s="213" t="s">
        <v>23</v>
      </c>
    </row>
    <row r="157" spans="1:30">
      <c r="A157" s="214" t="s">
        <v>24</v>
      </c>
    </row>
    <row r="158" spans="1:30">
      <c r="A158" s="213" t="s">
        <v>41</v>
      </c>
    </row>
    <row r="159" spans="1:30">
      <c r="A159" s="215" t="s">
        <v>45</v>
      </c>
    </row>
  </sheetData>
  <autoFilter ref="A2:AD154" xr:uid="{00000000-0009-0000-0000-000002000000}"/>
  <mergeCells count="19">
    <mergeCell ref="O1:Z1"/>
    <mergeCell ref="A154:H154"/>
    <mergeCell ref="A153:H153"/>
    <mergeCell ref="E1:E2"/>
    <mergeCell ref="A152:H152"/>
    <mergeCell ref="N1:N2"/>
    <mergeCell ref="L1:L2"/>
    <mergeCell ref="M1:M2"/>
    <mergeCell ref="A151:H151"/>
    <mergeCell ref="H1:H2"/>
    <mergeCell ref="I1:I2"/>
    <mergeCell ref="J1:J2"/>
    <mergeCell ref="K1:K2"/>
    <mergeCell ref="A1:A2"/>
    <mergeCell ref="B1:B2"/>
    <mergeCell ref="C1:C2"/>
    <mergeCell ref="F1:F2"/>
    <mergeCell ref="G1:G2"/>
    <mergeCell ref="D1:D2"/>
  </mergeCells>
  <phoneticPr fontId="32" type="noConversion"/>
  <conditionalFormatting sqref="AA151:AC154 AA3:AC137">
    <cfRule type="containsText" dxfId="17" priority="5" operator="containsText" text="fałsz">
      <formula>NOT(ISERROR(SEARCH("fałsz",AA3)))</formula>
    </cfRule>
  </conditionalFormatting>
  <conditionalFormatting sqref="AA151:AD154 AA3:AD137">
    <cfRule type="cellIs" dxfId="16" priority="3" operator="equal">
      <formula>FALSE</formula>
    </cfRule>
  </conditionalFormatting>
  <conditionalFormatting sqref="AA138:AD150">
    <cfRule type="cellIs" dxfId="15" priority="2" operator="equal">
      <formula>FALSE</formula>
    </cfRule>
  </conditionalFormatting>
  <dataValidations count="3">
    <dataValidation type="list" allowBlank="1" showInputMessage="1" showErrorMessage="1" sqref="H3:H8 H26:H133" xr:uid="{00000000-0002-0000-0200-000000000000}">
      <formula1>"B,P,R"</formula1>
    </dataValidation>
    <dataValidation type="list" allowBlank="1" showInputMessage="1" showErrorMessage="1" sqref="C3:C133" xr:uid="{00000000-0002-0000-0200-000001000000}">
      <formula1>"N,K,W"</formula1>
    </dataValidation>
    <dataValidation type="list" allowBlank="1" showInputMessage="1" showErrorMessage="1" sqref="C134:C150" xr:uid="{00000000-0002-0000-0200-000002000000}">
      <formula1>"N,W"</formula1>
    </dataValidation>
  </dataValidations>
  <pageMargins left="0.23622047244094491" right="0.23622047244094491" top="0.74803149606299213" bottom="0.74803149606299213" header="0.31496062992125984" footer="0.31496062992125984"/>
  <pageSetup paperSize="8" scale="51" fitToHeight="0" orientation="landscape" r:id="rId1"/>
  <headerFooter>
    <oddHeader>&amp;LWojewództwo pomorskie  - zadania gminne lista podstawowa</oddHeader>
    <oddFooter>Strona &amp;P z &amp;N</oddFooter>
  </headerFooter>
  <extLst>
    <ext xmlns:x14="http://schemas.microsoft.com/office/spreadsheetml/2009/9/main" uri="{78C0D931-6437-407d-A8EE-F0AAD7539E65}">
      <x14:conditionalFormattings>
        <x14:conditionalFormatting xmlns:xm="http://schemas.microsoft.com/office/excel/2006/main">
          <x14:cfRule type="containsText" priority="1" operator="containsText" text="fałsz" id="{6001BDCA-FD75-4028-A693-417F694C3574}">
            <xm:f>NOT(ISERROR(SEARCH("fałsz",'gm rez'!AA129)))</xm:f>
            <x14:dxf>
              <font>
                <color rgb="FF9C0006"/>
              </font>
              <fill>
                <patternFill>
                  <bgColor rgb="FFFFC7CE"/>
                </patternFill>
              </fill>
            </x14:dxf>
          </x14:cfRule>
          <xm:sqref>AA138:AC150</xm:sqref>
        </x14:conditionalFormatting>
        <x14:conditionalFormatting xmlns:xm="http://schemas.microsoft.com/office/excel/2006/main">
          <x14:cfRule type="containsText" priority="26" operator="containsText" text="fałsz" id="{6001BDCA-FD75-4028-A693-417F694C3574}">
            <xm:f>NOT(ISERROR(SEARCH("fałsz",'gm rez'!AA131)))</xm:f>
            <x14:dxf>
              <font>
                <color rgb="FF9C0006"/>
              </font>
              <fill>
                <patternFill>
                  <bgColor rgb="FFFFC7CE"/>
                </patternFill>
              </fill>
            </x14:dxf>
          </x14:cfRule>
          <xm:sqref>AA144:AC150</xm:sqref>
        </x14:conditionalFormatting>
        <x14:conditionalFormatting xmlns:xm="http://schemas.microsoft.com/office/excel/2006/main">
          <x14:cfRule type="containsText" priority="28" operator="containsText" text="fałsz" id="{6001BDCA-FD75-4028-A693-417F694C3574}">
            <xm:f>NOT(ISERROR(SEARCH("fałsz",'gm rez'!AA131)))</xm:f>
            <x14:dxf>
              <font>
                <color rgb="FF9C0006"/>
              </font>
              <fill>
                <patternFill>
                  <bgColor rgb="FFFFC7CE"/>
                </patternFill>
              </fill>
            </x14:dxf>
          </x14:cfRule>
          <xm:sqref>AA143:AC143 AA149:AC149</xm:sqref>
        </x14:conditionalFormatting>
        <x14:conditionalFormatting xmlns:xm="http://schemas.microsoft.com/office/excel/2006/main">
          <x14:cfRule type="containsText" priority="30" operator="containsText" text="fałsz" id="{6001BDCA-FD75-4028-A693-417F694C3574}">
            <xm:f>NOT(ISERROR(SEARCH("fałsz",'gm rez'!AA131)))</xm:f>
            <x14:dxf>
              <font>
                <color rgb="FF9C0006"/>
              </font>
              <fill>
                <patternFill>
                  <bgColor rgb="FFFFC7CE"/>
                </patternFill>
              </fill>
            </x14:dxf>
          </x14:cfRule>
          <xm:sqref>AA142:AC142 AA148:AC148</xm:sqref>
        </x14:conditionalFormatting>
        <x14:conditionalFormatting xmlns:xm="http://schemas.microsoft.com/office/excel/2006/main">
          <x14:cfRule type="containsText" priority="32" operator="containsText" text="fałsz" id="{6001BDCA-FD75-4028-A693-417F694C3574}">
            <xm:f>NOT(ISERROR(SEARCH("fałsz",'gm rez'!AA133)))</xm:f>
            <x14:dxf>
              <font>
                <color rgb="FF9C0006"/>
              </font>
              <fill>
                <patternFill>
                  <bgColor rgb="FFFFC7CE"/>
                </patternFill>
              </fill>
            </x14:dxf>
          </x14:cfRule>
          <xm:sqref>AA148:AC148</xm:sqref>
        </x14:conditionalFormatting>
        <x14:conditionalFormatting xmlns:xm="http://schemas.microsoft.com/office/excel/2006/main">
          <x14:cfRule type="containsText" priority="41" operator="containsText" text="fałsz" id="{6001BDCA-FD75-4028-A693-417F694C3574}">
            <xm:f>NOT(ISERROR(SEARCH("fałsz",'gm rez'!AA133)))</xm:f>
            <x14:dxf>
              <font>
                <color rgb="FF9C0006"/>
              </font>
              <fill>
                <patternFill>
                  <bgColor rgb="FFFFC7CE"/>
                </patternFill>
              </fill>
            </x14:dxf>
          </x14:cfRule>
          <xm:sqref>AA150:AC150</xm:sqref>
        </x14:conditionalFormatting>
        <x14:conditionalFormatting xmlns:xm="http://schemas.microsoft.com/office/excel/2006/main">
          <x14:cfRule type="containsText" priority="45" operator="containsText" text="fałsz" id="{6001BDCA-FD75-4028-A693-417F694C3574}">
            <xm:f>NOT(ISERROR(SEARCH("fałsz",'gm rez'!AA133)))</xm:f>
            <x14:dxf>
              <font>
                <color rgb="FF9C0006"/>
              </font>
              <fill>
                <patternFill>
                  <bgColor rgb="FFFFC7CE"/>
                </patternFill>
              </fill>
            </x14:dxf>
          </x14:cfRule>
          <xm:sqref>AA149:AC149</xm:sqref>
        </x14:conditionalFormatting>
        <x14:conditionalFormatting xmlns:xm="http://schemas.microsoft.com/office/excel/2006/main">
          <x14:cfRule type="containsText" priority="49" operator="containsText" text="fałsz" id="{6001BDCA-FD75-4028-A693-417F694C3574}">
            <xm:f>NOT(ISERROR(SEARCH("fałsz",'gm rez'!AA131)))</xm:f>
            <x14:dxf>
              <font>
                <color rgb="FF9C0006"/>
              </font>
              <fill>
                <patternFill>
                  <bgColor rgb="FFFFC7CE"/>
                </patternFill>
              </fill>
            </x14:dxf>
          </x14:cfRule>
          <xm:sqref>AA147:AC147 AA141:AC141</xm:sqref>
        </x14:conditionalFormatting>
        <x14:conditionalFormatting xmlns:xm="http://schemas.microsoft.com/office/excel/2006/main">
          <x14:cfRule type="containsText" priority="51" operator="containsText" text="fałsz" id="{6001BDCA-FD75-4028-A693-417F694C3574}">
            <xm:f>NOT(ISERROR(SEARCH("fałsz",'gm rez'!AA133)))</xm:f>
            <x14:dxf>
              <font>
                <color rgb="FF9C0006"/>
              </font>
              <fill>
                <patternFill>
                  <bgColor rgb="FFFFC7CE"/>
                </patternFill>
              </fill>
            </x14:dxf>
          </x14:cfRule>
          <xm:sqref>AA147:AC147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12"/>
  <sheetViews>
    <sheetView showGridLines="0" view="pageBreakPreview" zoomScale="80" zoomScaleNormal="78" zoomScaleSheetLayoutView="80" workbookViewId="0">
      <selection activeCell="I3" sqref="I3"/>
    </sheetView>
  </sheetViews>
  <sheetFormatPr defaultColWidth="9.140625" defaultRowHeight="15"/>
  <cols>
    <col min="1" max="1" width="6.140625" style="9" customWidth="1"/>
    <col min="2" max="2" width="17.85546875" style="9" customWidth="1"/>
    <col min="3" max="3" width="8" style="9" customWidth="1"/>
    <col min="4" max="4" width="18.5703125" style="9" customWidth="1"/>
    <col min="5" max="5" width="11.140625" style="9" customWidth="1"/>
    <col min="6" max="6" width="51.140625" style="9" customWidth="1"/>
    <col min="7" max="7" width="7.7109375" style="9" customWidth="1"/>
    <col min="8" max="8" width="8.5703125" style="9" customWidth="1"/>
    <col min="9" max="10" width="15.7109375" style="9" customWidth="1"/>
    <col min="11" max="11" width="18.5703125" style="9" customWidth="1"/>
    <col min="12" max="12" width="15.7109375" style="9" customWidth="1"/>
    <col min="13" max="13" width="15.7109375" style="1" customWidth="1"/>
    <col min="14" max="29" width="15.7109375" style="9" customWidth="1"/>
    <col min="30" max="16384" width="9.140625" style="9"/>
  </cols>
  <sheetData>
    <row r="1" spans="1:30" ht="20.100000000000001" customHeight="1">
      <c r="A1" s="265" t="s">
        <v>4</v>
      </c>
      <c r="B1" s="265" t="s">
        <v>5</v>
      </c>
      <c r="C1" s="271" t="s">
        <v>44</v>
      </c>
      <c r="D1" s="266" t="s">
        <v>6</v>
      </c>
      <c r="E1" s="266" t="s">
        <v>31</v>
      </c>
      <c r="F1" s="266" t="s">
        <v>7</v>
      </c>
      <c r="G1" s="265" t="s">
        <v>25</v>
      </c>
      <c r="H1" s="265" t="s">
        <v>8</v>
      </c>
      <c r="I1" s="265" t="s">
        <v>22</v>
      </c>
      <c r="J1" s="265" t="s">
        <v>9</v>
      </c>
      <c r="K1" s="265" t="s">
        <v>10</v>
      </c>
      <c r="L1" s="266" t="s">
        <v>13</v>
      </c>
      <c r="M1" s="265" t="s">
        <v>11</v>
      </c>
      <c r="N1" s="268" t="s">
        <v>12</v>
      </c>
      <c r="O1" s="269"/>
      <c r="P1" s="269"/>
      <c r="Q1" s="269"/>
      <c r="R1" s="269"/>
      <c r="S1" s="269"/>
      <c r="T1" s="269"/>
      <c r="U1" s="269"/>
      <c r="V1" s="269"/>
      <c r="W1" s="269"/>
      <c r="X1" s="269"/>
      <c r="Y1" s="269"/>
    </row>
    <row r="2" spans="1:30" ht="35.25" customHeight="1">
      <c r="A2" s="265"/>
      <c r="B2" s="265"/>
      <c r="C2" s="272"/>
      <c r="D2" s="267"/>
      <c r="E2" s="267"/>
      <c r="F2" s="267"/>
      <c r="G2" s="265"/>
      <c r="H2" s="265"/>
      <c r="I2" s="265"/>
      <c r="J2" s="265"/>
      <c r="K2" s="265"/>
      <c r="L2" s="267"/>
      <c r="M2" s="265"/>
      <c r="N2" s="137">
        <v>2019</v>
      </c>
      <c r="O2" s="137">
        <v>2020</v>
      </c>
      <c r="P2" s="137">
        <v>2021</v>
      </c>
      <c r="Q2" s="137">
        <v>2022</v>
      </c>
      <c r="R2" s="137">
        <v>2023</v>
      </c>
      <c r="S2" s="137">
        <v>2024</v>
      </c>
      <c r="T2" s="137">
        <v>2025</v>
      </c>
      <c r="U2" s="137">
        <v>2026</v>
      </c>
      <c r="V2" s="137">
        <v>2027</v>
      </c>
      <c r="W2" s="137">
        <v>2028</v>
      </c>
      <c r="X2" s="137">
        <v>2029</v>
      </c>
      <c r="Y2" s="137">
        <v>2030</v>
      </c>
      <c r="Z2" s="1" t="s">
        <v>27</v>
      </c>
      <c r="AA2" s="1" t="s">
        <v>28</v>
      </c>
      <c r="AB2" s="1" t="s">
        <v>29</v>
      </c>
      <c r="AC2" s="1" t="s">
        <v>30</v>
      </c>
    </row>
    <row r="3" spans="1:30" s="25" customFormat="1" ht="44.25" customHeight="1">
      <c r="A3" s="155">
        <v>1</v>
      </c>
      <c r="B3" s="155" t="s">
        <v>335</v>
      </c>
      <c r="C3" s="156"/>
      <c r="D3" s="157" t="s">
        <v>66</v>
      </c>
      <c r="E3" s="157" t="s">
        <v>67</v>
      </c>
      <c r="F3" s="155" t="s">
        <v>337</v>
      </c>
      <c r="G3" s="155"/>
      <c r="H3" s="158"/>
      <c r="I3" s="159" t="s">
        <v>813</v>
      </c>
      <c r="J3" s="161"/>
      <c r="K3" s="160"/>
      <c r="L3" s="161"/>
      <c r="M3" s="162"/>
      <c r="N3" s="160"/>
      <c r="O3" s="160"/>
      <c r="P3" s="161"/>
      <c r="Q3" s="161"/>
      <c r="R3" s="161"/>
      <c r="S3" s="161"/>
      <c r="T3" s="161"/>
      <c r="U3" s="161"/>
      <c r="V3" s="161"/>
      <c r="W3" s="161"/>
      <c r="X3" s="161"/>
      <c r="Y3" s="161"/>
      <c r="Z3" s="1" t="b">
        <f>K3=SUM(N3:Y3)</f>
        <v>1</v>
      </c>
      <c r="AA3" s="23" t="e">
        <f t="shared" ref="AA3" si="0">ROUND(K3/J3,4)</f>
        <v>#DIV/0!</v>
      </c>
      <c r="AB3" s="24" t="e">
        <f t="shared" ref="AB3" si="1">AA3=M3</f>
        <v>#DIV/0!</v>
      </c>
      <c r="AC3" s="24" t="b">
        <f t="shared" ref="AC3" si="2">J3=K3+L3</f>
        <v>1</v>
      </c>
      <c r="AD3" s="26"/>
    </row>
    <row r="4" spans="1:30" s="25" customFormat="1" ht="53.25" customHeight="1">
      <c r="A4" s="155">
        <v>2</v>
      </c>
      <c r="B4" s="155" t="s">
        <v>336</v>
      </c>
      <c r="C4" s="156" t="s">
        <v>299</v>
      </c>
      <c r="D4" s="157" t="s">
        <v>179</v>
      </c>
      <c r="E4" s="157">
        <v>2262011</v>
      </c>
      <c r="F4" s="155" t="s">
        <v>338</v>
      </c>
      <c r="G4" s="155" t="s">
        <v>181</v>
      </c>
      <c r="H4" s="158">
        <v>0.6</v>
      </c>
      <c r="I4" s="159" t="s">
        <v>339</v>
      </c>
      <c r="J4" s="161">
        <v>11216628</v>
      </c>
      <c r="K4" s="160">
        <v>5608314</v>
      </c>
      <c r="L4" s="161">
        <v>5608314</v>
      </c>
      <c r="M4" s="162">
        <v>0.5</v>
      </c>
      <c r="N4" s="160">
        <v>0</v>
      </c>
      <c r="O4" s="160">
        <v>0</v>
      </c>
      <c r="P4" s="161">
        <v>0</v>
      </c>
      <c r="Q4" s="161">
        <v>0</v>
      </c>
      <c r="R4" s="161">
        <v>0</v>
      </c>
      <c r="S4" s="161">
        <v>5608314</v>
      </c>
      <c r="T4" s="161">
        <v>0</v>
      </c>
      <c r="U4" s="161">
        <v>0</v>
      </c>
      <c r="V4" s="161">
        <v>0</v>
      </c>
      <c r="W4" s="161">
        <v>0</v>
      </c>
      <c r="X4" s="161">
        <v>0</v>
      </c>
      <c r="Y4" s="161">
        <v>0</v>
      </c>
      <c r="Z4" s="1" t="b">
        <f t="shared" ref="Z4" si="3">K4=SUM(N4:Y4)</f>
        <v>1</v>
      </c>
      <c r="AA4" s="23">
        <f t="shared" ref="AA4" si="4">ROUND(K4/J4,4)</f>
        <v>0.5</v>
      </c>
      <c r="AB4" s="24" t="b">
        <f t="shared" ref="AB4" si="5">AA4=M4</f>
        <v>1</v>
      </c>
      <c r="AC4" s="24" t="b">
        <f t="shared" ref="AC4" si="6">J4=K4+L4</f>
        <v>1</v>
      </c>
      <c r="AD4" s="26"/>
    </row>
    <row r="5" spans="1:30" ht="20.100000000000001" customHeight="1">
      <c r="A5" s="273" t="s">
        <v>43</v>
      </c>
      <c r="B5" s="273"/>
      <c r="C5" s="273"/>
      <c r="D5" s="273"/>
      <c r="E5" s="273"/>
      <c r="F5" s="273"/>
      <c r="G5" s="273"/>
      <c r="H5" s="142">
        <f>SUM(H3:H4)</f>
        <v>0.6</v>
      </c>
      <c r="I5" s="29" t="s">
        <v>14</v>
      </c>
      <c r="J5" s="143">
        <f>SUM(J3:J4)</f>
        <v>11216628</v>
      </c>
      <c r="K5" s="143">
        <f>SUM(K3:K4)</f>
        <v>5608314</v>
      </c>
      <c r="L5" s="143">
        <f>SUM(L3:L4)</f>
        <v>5608314</v>
      </c>
      <c r="M5" s="144" t="s">
        <v>14</v>
      </c>
      <c r="N5" s="143">
        <f t="shared" ref="N5:Y5" si="7">SUM(N3:N4)</f>
        <v>0</v>
      </c>
      <c r="O5" s="143">
        <f t="shared" si="7"/>
        <v>0</v>
      </c>
      <c r="P5" s="143">
        <f t="shared" si="7"/>
        <v>0</v>
      </c>
      <c r="Q5" s="143">
        <f t="shared" si="7"/>
        <v>0</v>
      </c>
      <c r="R5" s="143">
        <f t="shared" si="7"/>
        <v>0</v>
      </c>
      <c r="S5" s="143">
        <f t="shared" si="7"/>
        <v>5608314</v>
      </c>
      <c r="T5" s="143">
        <f t="shared" si="7"/>
        <v>0</v>
      </c>
      <c r="U5" s="143">
        <f t="shared" si="7"/>
        <v>0</v>
      </c>
      <c r="V5" s="143">
        <f t="shared" si="7"/>
        <v>0</v>
      </c>
      <c r="W5" s="143">
        <f t="shared" si="7"/>
        <v>0</v>
      </c>
      <c r="X5" s="143">
        <f t="shared" si="7"/>
        <v>0</v>
      </c>
      <c r="Y5" s="143">
        <f t="shared" si="7"/>
        <v>0</v>
      </c>
      <c r="Z5" s="1" t="b">
        <f t="shared" ref="Z5:Z7" si="8">K5=SUM(N5:Y5)</f>
        <v>1</v>
      </c>
      <c r="AA5" s="23">
        <f t="shared" ref="AA5" si="9">ROUND(K5/J5,4)</f>
        <v>0.5</v>
      </c>
      <c r="AB5" s="24" t="s">
        <v>14</v>
      </c>
      <c r="AC5" s="24" t="b">
        <f t="shared" ref="AC5" si="10">J5=K5+L5</f>
        <v>1</v>
      </c>
      <c r="AD5" s="13"/>
    </row>
    <row r="6" spans="1:30" ht="20.100000000000001" customHeight="1">
      <c r="A6" s="273" t="s">
        <v>37</v>
      </c>
      <c r="B6" s="273"/>
      <c r="C6" s="273"/>
      <c r="D6" s="273"/>
      <c r="E6" s="273"/>
      <c r="F6" s="273"/>
      <c r="G6" s="273"/>
      <c r="H6" s="142">
        <f>SUMIF($C$3:$C$4,"N",H3:H4)</f>
        <v>0.6</v>
      </c>
      <c r="I6" s="29" t="s">
        <v>14</v>
      </c>
      <c r="J6" s="143">
        <f>SUMIF($C$3:$C$4,"N",J3:J4)</f>
        <v>11216628</v>
      </c>
      <c r="K6" s="143">
        <f>SUMIF($C$3:$C$4,"N",K3:K4)</f>
        <v>5608314</v>
      </c>
      <c r="L6" s="143">
        <f>SUMIF($C$3:$C$4,"N",L3:L4)</f>
        <v>5608314</v>
      </c>
      <c r="M6" s="144" t="s">
        <v>14</v>
      </c>
      <c r="N6" s="143">
        <f t="shared" ref="N6:Y6" si="11">SUMIF($C$3:$C$4,"N",N3:N4)</f>
        <v>0</v>
      </c>
      <c r="O6" s="143">
        <f t="shared" si="11"/>
        <v>0</v>
      </c>
      <c r="P6" s="143">
        <f t="shared" si="11"/>
        <v>0</v>
      </c>
      <c r="Q6" s="143">
        <f t="shared" si="11"/>
        <v>0</v>
      </c>
      <c r="R6" s="143">
        <f t="shared" si="11"/>
        <v>0</v>
      </c>
      <c r="S6" s="143">
        <f t="shared" si="11"/>
        <v>5608314</v>
      </c>
      <c r="T6" s="143">
        <f t="shared" si="11"/>
        <v>0</v>
      </c>
      <c r="U6" s="143">
        <f t="shared" si="11"/>
        <v>0</v>
      </c>
      <c r="V6" s="143">
        <f t="shared" si="11"/>
        <v>0</v>
      </c>
      <c r="W6" s="143">
        <f t="shared" si="11"/>
        <v>0</v>
      </c>
      <c r="X6" s="143">
        <f t="shared" si="11"/>
        <v>0</v>
      </c>
      <c r="Y6" s="143">
        <f t="shared" si="11"/>
        <v>0</v>
      </c>
      <c r="Z6" s="1" t="b">
        <f t="shared" si="8"/>
        <v>1</v>
      </c>
      <c r="AA6" s="23">
        <f t="shared" ref="AA6" si="12">ROUND(K6/J6,4)</f>
        <v>0.5</v>
      </c>
      <c r="AB6" s="24" t="s">
        <v>14</v>
      </c>
      <c r="AC6" s="24" t="b">
        <f t="shared" ref="AC6" si="13">J6=K6+L6</f>
        <v>1</v>
      </c>
      <c r="AD6" s="13"/>
    </row>
    <row r="7" spans="1:30" ht="20.100000000000001" customHeight="1">
      <c r="A7" s="270" t="s">
        <v>38</v>
      </c>
      <c r="B7" s="270"/>
      <c r="C7" s="270"/>
      <c r="D7" s="270"/>
      <c r="E7" s="270"/>
      <c r="F7" s="270"/>
      <c r="G7" s="270"/>
      <c r="H7" s="145">
        <f>SUMIF($C$3:$C$4,"W",H3:H4)</f>
        <v>0</v>
      </c>
      <c r="I7" s="138" t="s">
        <v>14</v>
      </c>
      <c r="J7" s="146">
        <f>SUMIF($C$3:$C$4,"W",J3:J4)</f>
        <v>0</v>
      </c>
      <c r="K7" s="146">
        <f>SUMIF($C$3:$C$4,"W",K3:K4)</f>
        <v>0</v>
      </c>
      <c r="L7" s="146">
        <f>SUMIF($C$3:$C$4,"W",L3:L4)</f>
        <v>0</v>
      </c>
      <c r="M7" s="147" t="s">
        <v>14</v>
      </c>
      <c r="N7" s="146">
        <f t="shared" ref="N7:Y7" si="14">SUMIF($C$3:$C$4,"W",N3:N4)</f>
        <v>0</v>
      </c>
      <c r="O7" s="146">
        <f t="shared" si="14"/>
        <v>0</v>
      </c>
      <c r="P7" s="146">
        <f t="shared" si="14"/>
        <v>0</v>
      </c>
      <c r="Q7" s="146">
        <f t="shared" si="14"/>
        <v>0</v>
      </c>
      <c r="R7" s="146">
        <f t="shared" si="14"/>
        <v>0</v>
      </c>
      <c r="S7" s="146">
        <f t="shared" si="14"/>
        <v>0</v>
      </c>
      <c r="T7" s="146">
        <f t="shared" si="14"/>
        <v>0</v>
      </c>
      <c r="U7" s="146">
        <f t="shared" si="14"/>
        <v>0</v>
      </c>
      <c r="V7" s="146">
        <f t="shared" si="14"/>
        <v>0</v>
      </c>
      <c r="W7" s="146">
        <f t="shared" si="14"/>
        <v>0</v>
      </c>
      <c r="X7" s="146">
        <f t="shared" si="14"/>
        <v>0</v>
      </c>
      <c r="Y7" s="146">
        <f t="shared" si="14"/>
        <v>0</v>
      </c>
      <c r="Z7" s="1" t="b">
        <f t="shared" si="8"/>
        <v>1</v>
      </c>
      <c r="AA7" s="23" t="e">
        <f t="shared" ref="AA7" si="15">ROUND(K7/J7,4)</f>
        <v>#DIV/0!</v>
      </c>
      <c r="AB7" s="24" t="s">
        <v>14</v>
      </c>
      <c r="AC7" s="24" t="b">
        <f t="shared" ref="AC7" si="16">J7=K7+L7</f>
        <v>1</v>
      </c>
      <c r="AD7" s="13"/>
    </row>
    <row r="8" spans="1:30">
      <c r="A8" s="20"/>
    </row>
    <row r="9" spans="1:30">
      <c r="A9" s="18" t="s">
        <v>23</v>
      </c>
    </row>
    <row r="10" spans="1:30">
      <c r="A10" s="19" t="s">
        <v>24</v>
      </c>
    </row>
    <row r="11" spans="1:30">
      <c r="A11" s="18" t="s">
        <v>34</v>
      </c>
    </row>
    <row r="12" spans="1:30">
      <c r="A12" s="21"/>
    </row>
  </sheetData>
  <mergeCells count="17">
    <mergeCell ref="A7:G7"/>
    <mergeCell ref="I1:I2"/>
    <mergeCell ref="A1:A2"/>
    <mergeCell ref="B1:B2"/>
    <mergeCell ref="C1:C2"/>
    <mergeCell ref="F1:F2"/>
    <mergeCell ref="G1:G2"/>
    <mergeCell ref="H1:H2"/>
    <mergeCell ref="D1:D2"/>
    <mergeCell ref="A5:G5"/>
    <mergeCell ref="E1:E2"/>
    <mergeCell ref="A6:G6"/>
    <mergeCell ref="J1:J2"/>
    <mergeCell ref="K1:K2"/>
    <mergeCell ref="L1:L2"/>
    <mergeCell ref="M1:M2"/>
    <mergeCell ref="N1:Y1"/>
  </mergeCells>
  <conditionalFormatting sqref="Z3:AB7">
    <cfRule type="containsText" dxfId="5" priority="3" operator="containsText" text="fałsz">
      <formula>NOT(ISERROR(SEARCH("fałsz",Z3)))</formula>
    </cfRule>
  </conditionalFormatting>
  <conditionalFormatting sqref="Z3:AD7">
    <cfRule type="cellIs" dxfId="4" priority="1" operator="equal">
      <formula>FALSE</formula>
    </cfRule>
  </conditionalFormatting>
  <dataValidations count="2">
    <dataValidation type="list" allowBlank="1" showInputMessage="1" showErrorMessage="1" sqref="C3:C4" xr:uid="{00000000-0002-0000-0300-000000000000}">
      <formula1>"N,W"</formula1>
    </dataValidation>
    <dataValidation type="list" allowBlank="1" showInputMessage="1" showErrorMessage="1" sqref="G3:G4" xr:uid="{00000000-0002-0000-0300-000001000000}">
      <formula1>"B,P,R"</formula1>
    </dataValidation>
  </dataValidations>
  <pageMargins left="0.23622047244094491" right="0.23622047244094491" top="0.74803149606299213" bottom="0.74803149606299213" header="0.31496062992125984" footer="0.31496062992125984"/>
  <pageSetup paperSize="8" scale="35" fitToHeight="0" orientation="landscape" r:id="rId1"/>
  <headerFooter>
    <oddHeader>&amp;LWojewództwo pomorskie - zadania powiatowe lista rezerwowa</oddHeader>
    <oddFooter>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66"/>
  <sheetViews>
    <sheetView showGridLines="0" zoomScale="80" zoomScaleNormal="80" zoomScaleSheetLayoutView="85" workbookViewId="0">
      <selection activeCell="E23" sqref="E23"/>
    </sheetView>
  </sheetViews>
  <sheetFormatPr defaultColWidth="9.140625" defaultRowHeight="15"/>
  <cols>
    <col min="1" max="1" width="6.140625" style="9" customWidth="1"/>
    <col min="2" max="2" width="15.7109375" style="9" customWidth="1"/>
    <col min="3" max="3" width="8.85546875" style="9" customWidth="1"/>
    <col min="4" max="4" width="19.5703125" style="9" customWidth="1"/>
    <col min="5" max="5" width="10.5703125" style="9" customWidth="1"/>
    <col min="6" max="6" width="14.28515625" style="9" customWidth="1"/>
    <col min="7" max="7" width="40.7109375" style="9" customWidth="1"/>
    <col min="8" max="8" width="8.140625" style="9" customWidth="1"/>
    <col min="9" max="9" width="8.5703125" style="13" customWidth="1"/>
    <col min="10" max="10" width="15" style="9" customWidth="1"/>
    <col min="11" max="11" width="15.7109375" style="9" customWidth="1"/>
    <col min="12" max="12" width="17.7109375" style="9" customWidth="1"/>
    <col min="13" max="13" width="15.7109375" style="9" customWidth="1"/>
    <col min="14" max="14" width="13.140625" style="1" customWidth="1"/>
    <col min="15" max="30" width="15.7109375" style="9" customWidth="1"/>
    <col min="31" max="16384" width="9.140625" style="9"/>
  </cols>
  <sheetData>
    <row r="1" spans="1:30" ht="20.100000000000001" customHeight="1">
      <c r="A1" s="265" t="s">
        <v>4</v>
      </c>
      <c r="B1" s="265" t="s">
        <v>5</v>
      </c>
      <c r="C1" s="271" t="s">
        <v>44</v>
      </c>
      <c r="D1" s="266" t="s">
        <v>6</v>
      </c>
      <c r="E1" s="266" t="s">
        <v>31</v>
      </c>
      <c r="F1" s="266" t="s">
        <v>15</v>
      </c>
      <c r="G1" s="265" t="s">
        <v>7</v>
      </c>
      <c r="H1" s="265" t="s">
        <v>25</v>
      </c>
      <c r="I1" s="275" t="s">
        <v>8</v>
      </c>
      <c r="J1" s="265" t="s">
        <v>26</v>
      </c>
      <c r="K1" s="265" t="s">
        <v>9</v>
      </c>
      <c r="L1" s="265" t="s">
        <v>10</v>
      </c>
      <c r="M1" s="266" t="s">
        <v>13</v>
      </c>
      <c r="N1" s="265" t="s">
        <v>11</v>
      </c>
      <c r="O1" s="272" t="s">
        <v>12</v>
      </c>
      <c r="P1" s="274"/>
      <c r="Q1" s="274"/>
      <c r="R1" s="274"/>
      <c r="S1" s="274"/>
      <c r="T1" s="274"/>
      <c r="U1" s="274"/>
      <c r="V1" s="274"/>
      <c r="W1" s="274"/>
      <c r="X1" s="274"/>
      <c r="Y1" s="274"/>
      <c r="Z1" s="274"/>
    </row>
    <row r="2" spans="1:30" ht="31.5" customHeight="1">
      <c r="A2" s="265"/>
      <c r="B2" s="265"/>
      <c r="C2" s="272"/>
      <c r="D2" s="267"/>
      <c r="E2" s="267"/>
      <c r="F2" s="267"/>
      <c r="G2" s="265"/>
      <c r="H2" s="265"/>
      <c r="I2" s="275"/>
      <c r="J2" s="265"/>
      <c r="K2" s="265"/>
      <c r="L2" s="265"/>
      <c r="M2" s="267"/>
      <c r="N2" s="265"/>
      <c r="O2" s="137">
        <v>2019</v>
      </c>
      <c r="P2" s="137">
        <v>2020</v>
      </c>
      <c r="Q2" s="137">
        <v>2021</v>
      </c>
      <c r="R2" s="137">
        <v>2022</v>
      </c>
      <c r="S2" s="137">
        <v>2023</v>
      </c>
      <c r="T2" s="137">
        <v>2024</v>
      </c>
      <c r="U2" s="137">
        <v>2025</v>
      </c>
      <c r="V2" s="137">
        <v>2026</v>
      </c>
      <c r="W2" s="137">
        <v>2027</v>
      </c>
      <c r="X2" s="137">
        <v>2028</v>
      </c>
      <c r="Y2" s="137">
        <v>2029</v>
      </c>
      <c r="Z2" s="137">
        <v>2030</v>
      </c>
      <c r="AA2" s="1" t="s">
        <v>27</v>
      </c>
      <c r="AB2" s="1" t="s">
        <v>28</v>
      </c>
      <c r="AC2" s="1" t="s">
        <v>29</v>
      </c>
      <c r="AD2" s="1" t="s">
        <v>30</v>
      </c>
    </row>
    <row r="3" spans="1:30" ht="40.5" customHeight="1">
      <c r="A3" s="148">
        <v>1</v>
      </c>
      <c r="B3" s="148" t="s">
        <v>516</v>
      </c>
      <c r="C3" s="172"/>
      <c r="D3" s="149" t="s">
        <v>388</v>
      </c>
      <c r="E3" s="149" t="s">
        <v>96</v>
      </c>
      <c r="F3" s="148" t="s">
        <v>235</v>
      </c>
      <c r="G3" s="173" t="s">
        <v>809</v>
      </c>
      <c r="H3" s="173"/>
      <c r="I3" s="150"/>
      <c r="J3" s="151" t="s">
        <v>813</v>
      </c>
      <c r="K3" s="153"/>
      <c r="L3" s="152"/>
      <c r="M3" s="153"/>
      <c r="N3" s="154"/>
      <c r="O3" s="152"/>
      <c r="P3" s="152"/>
      <c r="Q3" s="153"/>
      <c r="R3" s="153"/>
      <c r="S3" s="153"/>
      <c r="T3" s="153"/>
      <c r="U3" s="153"/>
      <c r="V3" s="153"/>
      <c r="W3" s="153"/>
      <c r="X3" s="153"/>
      <c r="Y3" s="153"/>
      <c r="Z3" s="153"/>
      <c r="AA3" s="1" t="b">
        <f t="shared" ref="AA3:AA33" si="0">L3=SUM(O3:Z3)</f>
        <v>1</v>
      </c>
      <c r="AB3" s="23" t="e">
        <f t="shared" ref="AB3:AB33" si="1">ROUND(L3/K3,4)</f>
        <v>#DIV/0!</v>
      </c>
      <c r="AC3" s="24" t="e">
        <f t="shared" ref="AC3:AC33" si="2">AB3=N3</f>
        <v>#DIV/0!</v>
      </c>
      <c r="AD3" s="24" t="b">
        <f t="shared" ref="AD3:AD33" si="3">K3=L3+M3</f>
        <v>1</v>
      </c>
    </row>
    <row r="4" spans="1:30" ht="30" customHeight="1">
      <c r="A4" s="155">
        <v>2</v>
      </c>
      <c r="B4" s="155" t="s">
        <v>656</v>
      </c>
      <c r="C4" s="166"/>
      <c r="D4" s="157" t="s">
        <v>477</v>
      </c>
      <c r="E4" s="157" t="s">
        <v>110</v>
      </c>
      <c r="F4" s="155" t="s">
        <v>211</v>
      </c>
      <c r="G4" s="155" t="s">
        <v>734</v>
      </c>
      <c r="H4" s="155"/>
      <c r="I4" s="158"/>
      <c r="J4" s="159" t="s">
        <v>813</v>
      </c>
      <c r="K4" s="161"/>
      <c r="L4" s="160"/>
      <c r="M4" s="161"/>
      <c r="N4" s="162"/>
      <c r="O4" s="160"/>
      <c r="P4" s="160"/>
      <c r="Q4" s="161"/>
      <c r="R4" s="161"/>
      <c r="S4" s="161"/>
      <c r="T4" s="161"/>
      <c r="U4" s="161"/>
      <c r="V4" s="161"/>
      <c r="W4" s="161"/>
      <c r="X4" s="161"/>
      <c r="Y4" s="161"/>
      <c r="Z4" s="161"/>
      <c r="AA4" s="1" t="b">
        <f t="shared" si="0"/>
        <v>1</v>
      </c>
      <c r="AB4" s="23" t="e">
        <f t="shared" si="1"/>
        <v>#DIV/0!</v>
      </c>
      <c r="AC4" s="24" t="e">
        <f t="shared" si="2"/>
        <v>#DIV/0!</v>
      </c>
      <c r="AD4" s="24" t="b">
        <f t="shared" si="3"/>
        <v>1</v>
      </c>
    </row>
    <row r="5" spans="1:30" ht="30" customHeight="1">
      <c r="A5" s="155">
        <v>3</v>
      </c>
      <c r="B5" s="155" t="s">
        <v>657</v>
      </c>
      <c r="C5" s="166"/>
      <c r="D5" s="157" t="s">
        <v>249</v>
      </c>
      <c r="E5" s="157" t="s">
        <v>122</v>
      </c>
      <c r="F5" s="155" t="s">
        <v>250</v>
      </c>
      <c r="G5" s="155" t="s">
        <v>735</v>
      </c>
      <c r="H5" s="155"/>
      <c r="I5" s="158"/>
      <c r="J5" s="159" t="s">
        <v>813</v>
      </c>
      <c r="K5" s="161"/>
      <c r="L5" s="160"/>
      <c r="M5" s="161"/>
      <c r="N5" s="162"/>
      <c r="O5" s="160"/>
      <c r="P5" s="160"/>
      <c r="Q5" s="161"/>
      <c r="R5" s="161"/>
      <c r="S5" s="161"/>
      <c r="T5" s="161"/>
      <c r="U5" s="161"/>
      <c r="V5" s="161"/>
      <c r="W5" s="161"/>
      <c r="X5" s="161"/>
      <c r="Y5" s="161"/>
      <c r="Z5" s="161"/>
      <c r="AA5" s="1" t="b">
        <f t="shared" si="0"/>
        <v>1</v>
      </c>
      <c r="AB5" s="23" t="e">
        <f t="shared" si="1"/>
        <v>#DIV/0!</v>
      </c>
      <c r="AC5" s="24" t="e">
        <f t="shared" si="2"/>
        <v>#DIV/0!</v>
      </c>
      <c r="AD5" s="24" t="b">
        <f t="shared" si="3"/>
        <v>1</v>
      </c>
    </row>
    <row r="6" spans="1:30" ht="30" customHeight="1">
      <c r="A6" s="155">
        <v>4</v>
      </c>
      <c r="B6" s="155" t="s">
        <v>658</v>
      </c>
      <c r="C6" s="166"/>
      <c r="D6" s="157" t="s">
        <v>659</v>
      </c>
      <c r="E6" s="157" t="s">
        <v>156</v>
      </c>
      <c r="F6" s="155" t="s">
        <v>529</v>
      </c>
      <c r="G6" s="155" t="s">
        <v>805</v>
      </c>
      <c r="H6" s="155"/>
      <c r="I6" s="158"/>
      <c r="J6" s="159" t="s">
        <v>813</v>
      </c>
      <c r="K6" s="161"/>
      <c r="L6" s="160"/>
      <c r="M6" s="161"/>
      <c r="N6" s="162"/>
      <c r="O6" s="160"/>
      <c r="P6" s="160"/>
      <c r="Q6" s="161"/>
      <c r="R6" s="161"/>
      <c r="S6" s="161"/>
      <c r="T6" s="161"/>
      <c r="U6" s="161"/>
      <c r="V6" s="161"/>
      <c r="W6" s="161"/>
      <c r="X6" s="161"/>
      <c r="Y6" s="161"/>
      <c r="Z6" s="161"/>
      <c r="AA6" s="1" t="b">
        <f t="shared" si="0"/>
        <v>1</v>
      </c>
      <c r="AB6" s="23" t="e">
        <f t="shared" si="1"/>
        <v>#DIV/0!</v>
      </c>
      <c r="AC6" s="24" t="e">
        <f t="shared" si="2"/>
        <v>#DIV/0!</v>
      </c>
      <c r="AD6" s="24" t="b">
        <f t="shared" si="3"/>
        <v>1</v>
      </c>
    </row>
    <row r="7" spans="1:30" ht="30" customHeight="1">
      <c r="A7" s="155">
        <v>5</v>
      </c>
      <c r="B7" s="155" t="s">
        <v>660</v>
      </c>
      <c r="C7" s="166"/>
      <c r="D7" s="157" t="s">
        <v>661</v>
      </c>
      <c r="E7" s="157" t="s">
        <v>119</v>
      </c>
      <c r="F7" s="155" t="s">
        <v>532</v>
      </c>
      <c r="G7" s="155" t="s">
        <v>737</v>
      </c>
      <c r="H7" s="155"/>
      <c r="I7" s="158"/>
      <c r="J7" s="159" t="s">
        <v>813</v>
      </c>
      <c r="K7" s="161"/>
      <c r="L7" s="160"/>
      <c r="M7" s="161"/>
      <c r="N7" s="162"/>
      <c r="O7" s="160"/>
      <c r="P7" s="160"/>
      <c r="Q7" s="161"/>
      <c r="R7" s="161"/>
      <c r="S7" s="161"/>
      <c r="T7" s="161"/>
      <c r="U7" s="161"/>
      <c r="V7" s="161"/>
      <c r="W7" s="161"/>
      <c r="X7" s="161"/>
      <c r="Y7" s="161"/>
      <c r="Z7" s="161"/>
      <c r="AA7" s="1" t="b">
        <f t="shared" si="0"/>
        <v>1</v>
      </c>
      <c r="AB7" s="23" t="e">
        <f t="shared" si="1"/>
        <v>#DIV/0!</v>
      </c>
      <c r="AC7" s="24" t="e">
        <f t="shared" si="2"/>
        <v>#DIV/0!</v>
      </c>
      <c r="AD7" s="24" t="b">
        <f t="shared" si="3"/>
        <v>1</v>
      </c>
    </row>
    <row r="8" spans="1:30" ht="30" customHeight="1">
      <c r="A8" s="155">
        <v>6</v>
      </c>
      <c r="B8" s="155" t="s">
        <v>666</v>
      </c>
      <c r="C8" s="156"/>
      <c r="D8" s="157" t="s">
        <v>179</v>
      </c>
      <c r="E8" s="157">
        <v>2262011</v>
      </c>
      <c r="F8" s="155" t="s">
        <v>520</v>
      </c>
      <c r="G8" s="155" t="s">
        <v>741</v>
      </c>
      <c r="H8" s="155"/>
      <c r="I8" s="158"/>
      <c r="J8" s="159" t="s">
        <v>813</v>
      </c>
      <c r="K8" s="161"/>
      <c r="L8" s="160"/>
      <c r="M8" s="161"/>
      <c r="N8" s="162"/>
      <c r="O8" s="160"/>
      <c r="P8" s="160"/>
      <c r="Q8" s="161"/>
      <c r="R8" s="161"/>
      <c r="S8" s="161"/>
      <c r="T8" s="161"/>
      <c r="U8" s="161"/>
      <c r="V8" s="161"/>
      <c r="W8" s="161"/>
      <c r="X8" s="161"/>
      <c r="Y8" s="161"/>
      <c r="Z8" s="161"/>
      <c r="AA8" s="1" t="b">
        <f t="shared" si="0"/>
        <v>1</v>
      </c>
      <c r="AB8" s="23" t="e">
        <f t="shared" si="1"/>
        <v>#DIV/0!</v>
      </c>
      <c r="AC8" s="24" t="e">
        <f t="shared" si="2"/>
        <v>#DIV/0!</v>
      </c>
      <c r="AD8" s="24" t="b">
        <f t="shared" si="3"/>
        <v>1</v>
      </c>
    </row>
    <row r="9" spans="1:30" ht="30" customHeight="1">
      <c r="A9" s="155">
        <v>7</v>
      </c>
      <c r="B9" s="155" t="s">
        <v>667</v>
      </c>
      <c r="C9" s="156"/>
      <c r="D9" s="157" t="s">
        <v>269</v>
      </c>
      <c r="E9" s="157" t="s">
        <v>132</v>
      </c>
      <c r="F9" s="155" t="s">
        <v>270</v>
      </c>
      <c r="G9" s="155" t="s">
        <v>806</v>
      </c>
      <c r="H9" s="155"/>
      <c r="I9" s="158"/>
      <c r="J9" s="222" t="s">
        <v>851</v>
      </c>
      <c r="K9" s="161"/>
      <c r="L9" s="160"/>
      <c r="M9" s="161"/>
      <c r="N9" s="162"/>
      <c r="O9" s="160"/>
      <c r="P9" s="160"/>
      <c r="Q9" s="161"/>
      <c r="R9" s="161"/>
      <c r="S9" s="161"/>
      <c r="T9" s="161"/>
      <c r="U9" s="161"/>
      <c r="V9" s="161"/>
      <c r="W9" s="161"/>
      <c r="X9" s="161"/>
      <c r="Y9" s="161"/>
      <c r="Z9" s="161"/>
      <c r="AA9" s="1" t="b">
        <f t="shared" si="0"/>
        <v>1</v>
      </c>
      <c r="AB9" s="23" t="e">
        <f t="shared" si="1"/>
        <v>#DIV/0!</v>
      </c>
      <c r="AC9" s="24" t="e">
        <f t="shared" si="2"/>
        <v>#DIV/0!</v>
      </c>
      <c r="AD9" s="24" t="b">
        <f t="shared" si="3"/>
        <v>1</v>
      </c>
    </row>
    <row r="10" spans="1:30" ht="30" customHeight="1">
      <c r="A10" s="155">
        <v>8</v>
      </c>
      <c r="B10" s="155" t="s">
        <v>668</v>
      </c>
      <c r="C10" s="156"/>
      <c r="D10" s="220" t="s">
        <v>665</v>
      </c>
      <c r="E10" s="157" t="s">
        <v>123</v>
      </c>
      <c r="F10" s="155" t="s">
        <v>250</v>
      </c>
      <c r="G10" s="155" t="s">
        <v>742</v>
      </c>
      <c r="H10" s="155"/>
      <c r="I10" s="158"/>
      <c r="J10" s="159" t="s">
        <v>851</v>
      </c>
      <c r="K10" s="161"/>
      <c r="L10" s="160"/>
      <c r="M10" s="161"/>
      <c r="N10" s="162"/>
      <c r="O10" s="160"/>
      <c r="P10" s="160"/>
      <c r="Q10" s="161"/>
      <c r="R10" s="161"/>
      <c r="S10" s="161"/>
      <c r="T10" s="161"/>
      <c r="U10" s="161"/>
      <c r="V10" s="161"/>
      <c r="W10" s="161"/>
      <c r="X10" s="161"/>
      <c r="Y10" s="161"/>
      <c r="Z10" s="161"/>
      <c r="AA10" s="1" t="b">
        <f t="shared" si="0"/>
        <v>1</v>
      </c>
      <c r="AB10" s="23" t="e">
        <f t="shared" si="1"/>
        <v>#DIV/0!</v>
      </c>
      <c r="AC10" s="24" t="e">
        <f t="shared" si="2"/>
        <v>#DIV/0!</v>
      </c>
      <c r="AD10" s="24" t="b">
        <f t="shared" si="3"/>
        <v>1</v>
      </c>
    </row>
    <row r="11" spans="1:30" ht="30" customHeight="1">
      <c r="A11" s="155">
        <v>9</v>
      </c>
      <c r="B11" s="155" t="s">
        <v>669</v>
      </c>
      <c r="C11" s="156"/>
      <c r="D11" s="220" t="s">
        <v>670</v>
      </c>
      <c r="E11" s="157" t="s">
        <v>126</v>
      </c>
      <c r="F11" s="155" t="s">
        <v>549</v>
      </c>
      <c r="G11" s="155" t="s">
        <v>743</v>
      </c>
      <c r="H11" s="155"/>
      <c r="I11" s="158"/>
      <c r="J11" s="159" t="s">
        <v>813</v>
      </c>
      <c r="K11" s="161"/>
      <c r="L11" s="160"/>
      <c r="M11" s="161"/>
      <c r="N11" s="162"/>
      <c r="O11" s="160"/>
      <c r="P11" s="160"/>
      <c r="Q11" s="161"/>
      <c r="R11" s="161"/>
      <c r="S11" s="161"/>
      <c r="T11" s="161"/>
      <c r="U11" s="161"/>
      <c r="V11" s="161"/>
      <c r="W11" s="161"/>
      <c r="X11" s="161"/>
      <c r="Y11" s="161"/>
      <c r="Z11" s="161"/>
      <c r="AA11" s="1" t="b">
        <f t="shared" si="0"/>
        <v>1</v>
      </c>
      <c r="AB11" s="23" t="e">
        <f t="shared" si="1"/>
        <v>#DIV/0!</v>
      </c>
      <c r="AC11" s="24" t="e">
        <f t="shared" si="2"/>
        <v>#DIV/0!</v>
      </c>
      <c r="AD11" s="24" t="b">
        <f t="shared" si="3"/>
        <v>1</v>
      </c>
    </row>
    <row r="12" spans="1:30" ht="42" customHeight="1">
      <c r="A12" s="155">
        <v>10</v>
      </c>
      <c r="B12" s="155" t="s">
        <v>671</v>
      </c>
      <c r="C12" s="156"/>
      <c r="D12" s="157" t="s">
        <v>473</v>
      </c>
      <c r="E12" s="157" t="s">
        <v>166</v>
      </c>
      <c r="F12" s="155" t="s">
        <v>206</v>
      </c>
      <c r="G12" s="165" t="s">
        <v>744</v>
      </c>
      <c r="H12" s="155"/>
      <c r="I12" s="158"/>
      <c r="J12" s="159" t="s">
        <v>813</v>
      </c>
      <c r="K12" s="161"/>
      <c r="L12" s="160"/>
      <c r="M12" s="161"/>
      <c r="N12" s="162"/>
      <c r="O12" s="160"/>
      <c r="P12" s="160"/>
      <c r="Q12" s="161"/>
      <c r="R12" s="161"/>
      <c r="S12" s="161"/>
      <c r="T12" s="161"/>
      <c r="U12" s="161"/>
      <c r="V12" s="161"/>
      <c r="W12" s="161"/>
      <c r="X12" s="161"/>
      <c r="Y12" s="161"/>
      <c r="Z12" s="161"/>
      <c r="AA12" s="1" t="b">
        <f t="shared" si="0"/>
        <v>1</v>
      </c>
      <c r="AB12" s="23" t="e">
        <f t="shared" si="1"/>
        <v>#DIV/0!</v>
      </c>
      <c r="AC12" s="24" t="e">
        <f t="shared" si="2"/>
        <v>#DIV/0!</v>
      </c>
      <c r="AD12" s="24" t="b">
        <f t="shared" si="3"/>
        <v>1</v>
      </c>
    </row>
    <row r="13" spans="1:30" ht="30" customHeight="1">
      <c r="A13" s="155">
        <v>11</v>
      </c>
      <c r="B13" s="155" t="s">
        <v>672</v>
      </c>
      <c r="C13" s="156"/>
      <c r="D13" s="157" t="s">
        <v>475</v>
      </c>
      <c r="E13" s="157" t="s">
        <v>157</v>
      </c>
      <c r="F13" s="155" t="s">
        <v>529</v>
      </c>
      <c r="G13" s="165" t="s">
        <v>745</v>
      </c>
      <c r="H13" s="155"/>
      <c r="I13" s="158"/>
      <c r="J13" s="159" t="s">
        <v>851</v>
      </c>
      <c r="K13" s="161"/>
      <c r="L13" s="160"/>
      <c r="M13" s="161"/>
      <c r="N13" s="162"/>
      <c r="O13" s="160"/>
      <c r="P13" s="160"/>
      <c r="Q13" s="161"/>
      <c r="R13" s="161"/>
      <c r="S13" s="161"/>
      <c r="T13" s="161"/>
      <c r="U13" s="161"/>
      <c r="V13" s="161"/>
      <c r="W13" s="161"/>
      <c r="X13" s="161"/>
      <c r="Y13" s="161"/>
      <c r="Z13" s="161"/>
      <c r="AA13" s="1" t="b">
        <f t="shared" si="0"/>
        <v>1</v>
      </c>
      <c r="AB13" s="23" t="e">
        <f t="shared" si="1"/>
        <v>#DIV/0!</v>
      </c>
      <c r="AC13" s="24" t="e">
        <f t="shared" si="2"/>
        <v>#DIV/0!</v>
      </c>
      <c r="AD13" s="24" t="b">
        <f t="shared" si="3"/>
        <v>1</v>
      </c>
    </row>
    <row r="14" spans="1:30" ht="30" customHeight="1">
      <c r="A14" s="155">
        <v>12</v>
      </c>
      <c r="B14" s="155" t="s">
        <v>673</v>
      </c>
      <c r="C14" s="156"/>
      <c r="D14" s="157" t="s">
        <v>674</v>
      </c>
      <c r="E14" s="157" t="s">
        <v>128</v>
      </c>
      <c r="F14" s="155" t="s">
        <v>549</v>
      </c>
      <c r="G14" s="165" t="s">
        <v>746</v>
      </c>
      <c r="H14" s="155"/>
      <c r="I14" s="158"/>
      <c r="J14" s="159" t="s">
        <v>851</v>
      </c>
      <c r="K14" s="161"/>
      <c r="L14" s="160"/>
      <c r="M14" s="161"/>
      <c r="N14" s="162"/>
      <c r="O14" s="160"/>
      <c r="P14" s="160"/>
      <c r="Q14" s="161"/>
      <c r="R14" s="161"/>
      <c r="S14" s="161"/>
      <c r="T14" s="161"/>
      <c r="U14" s="161"/>
      <c r="V14" s="161"/>
      <c r="W14" s="161"/>
      <c r="X14" s="161"/>
      <c r="Y14" s="161"/>
      <c r="Z14" s="161"/>
      <c r="AA14" s="1" t="b">
        <f t="shared" si="0"/>
        <v>1</v>
      </c>
      <c r="AB14" s="23" t="e">
        <f t="shared" si="1"/>
        <v>#DIV/0!</v>
      </c>
      <c r="AC14" s="24" t="e">
        <f t="shared" si="2"/>
        <v>#DIV/0!</v>
      </c>
      <c r="AD14" s="24" t="b">
        <f t="shared" si="3"/>
        <v>1</v>
      </c>
    </row>
    <row r="15" spans="1:30" ht="30" customHeight="1">
      <c r="A15" s="155">
        <v>13</v>
      </c>
      <c r="B15" s="155" t="s">
        <v>675</v>
      </c>
      <c r="C15" s="156"/>
      <c r="D15" s="157" t="s">
        <v>469</v>
      </c>
      <c r="E15" s="157" t="s">
        <v>145</v>
      </c>
      <c r="F15" s="155" t="s">
        <v>524</v>
      </c>
      <c r="G15" s="165" t="s">
        <v>810</v>
      </c>
      <c r="H15" s="155"/>
      <c r="I15" s="158"/>
      <c r="J15" s="159" t="s">
        <v>851</v>
      </c>
      <c r="K15" s="161"/>
      <c r="L15" s="160"/>
      <c r="M15" s="161"/>
      <c r="N15" s="162"/>
      <c r="O15" s="160"/>
      <c r="P15" s="160"/>
      <c r="Q15" s="161"/>
      <c r="R15" s="161"/>
      <c r="S15" s="161"/>
      <c r="T15" s="161"/>
      <c r="U15" s="161"/>
      <c r="V15" s="161"/>
      <c r="W15" s="161"/>
      <c r="X15" s="161"/>
      <c r="Y15" s="161"/>
      <c r="Z15" s="161"/>
      <c r="AA15" s="1" t="b">
        <f t="shared" si="0"/>
        <v>1</v>
      </c>
      <c r="AB15" s="23" t="e">
        <f t="shared" si="1"/>
        <v>#DIV/0!</v>
      </c>
      <c r="AC15" s="24" t="e">
        <f t="shared" si="2"/>
        <v>#DIV/0!</v>
      </c>
      <c r="AD15" s="24" t="b">
        <f t="shared" si="3"/>
        <v>1</v>
      </c>
    </row>
    <row r="16" spans="1:30" ht="30" customHeight="1">
      <c r="A16" s="155">
        <v>14</v>
      </c>
      <c r="B16" s="155" t="s">
        <v>676</v>
      </c>
      <c r="C16" s="156"/>
      <c r="D16" s="157" t="s">
        <v>473</v>
      </c>
      <c r="E16" s="157" t="s">
        <v>166</v>
      </c>
      <c r="F16" s="155" t="s">
        <v>206</v>
      </c>
      <c r="G16" s="165" t="s">
        <v>748</v>
      </c>
      <c r="H16" s="155"/>
      <c r="I16" s="158"/>
      <c r="J16" s="159" t="s">
        <v>813</v>
      </c>
      <c r="K16" s="161"/>
      <c r="L16" s="160"/>
      <c r="M16" s="161"/>
      <c r="N16" s="162"/>
      <c r="O16" s="160"/>
      <c r="P16" s="160"/>
      <c r="Q16" s="161"/>
      <c r="R16" s="161"/>
      <c r="S16" s="161"/>
      <c r="T16" s="161"/>
      <c r="U16" s="161"/>
      <c r="V16" s="161"/>
      <c r="W16" s="161"/>
      <c r="X16" s="161"/>
      <c r="Y16" s="161"/>
      <c r="Z16" s="161"/>
      <c r="AA16" s="1" t="b">
        <f t="shared" si="0"/>
        <v>1</v>
      </c>
      <c r="AB16" s="23" t="e">
        <f t="shared" si="1"/>
        <v>#DIV/0!</v>
      </c>
      <c r="AC16" s="24" t="e">
        <f t="shared" si="2"/>
        <v>#DIV/0!</v>
      </c>
      <c r="AD16" s="24" t="b">
        <f t="shared" si="3"/>
        <v>1</v>
      </c>
    </row>
    <row r="17" spans="1:30" ht="30" customHeight="1">
      <c r="A17" s="155">
        <v>15</v>
      </c>
      <c r="B17" s="155" t="s">
        <v>677</v>
      </c>
      <c r="C17" s="156"/>
      <c r="D17" s="157" t="s">
        <v>469</v>
      </c>
      <c r="E17" s="157" t="s">
        <v>145</v>
      </c>
      <c r="F17" s="155" t="s">
        <v>524</v>
      </c>
      <c r="G17" s="165" t="s">
        <v>747</v>
      </c>
      <c r="H17" s="155"/>
      <c r="I17" s="158"/>
      <c r="J17" s="159" t="s">
        <v>813</v>
      </c>
      <c r="K17" s="161"/>
      <c r="L17" s="160"/>
      <c r="M17" s="161"/>
      <c r="N17" s="162"/>
      <c r="O17" s="160"/>
      <c r="P17" s="160"/>
      <c r="Q17" s="161"/>
      <c r="R17" s="161"/>
      <c r="S17" s="161"/>
      <c r="T17" s="161"/>
      <c r="U17" s="161"/>
      <c r="V17" s="161"/>
      <c r="W17" s="161"/>
      <c r="X17" s="161"/>
      <c r="Y17" s="161"/>
      <c r="Z17" s="161"/>
      <c r="AA17" s="1" t="b">
        <f t="shared" si="0"/>
        <v>1</v>
      </c>
      <c r="AB17" s="23" t="e">
        <f t="shared" si="1"/>
        <v>#DIV/0!</v>
      </c>
      <c r="AC17" s="24" t="e">
        <f t="shared" si="2"/>
        <v>#DIV/0!</v>
      </c>
      <c r="AD17" s="24" t="b">
        <f t="shared" si="3"/>
        <v>1</v>
      </c>
    </row>
    <row r="18" spans="1:30" ht="40.5" customHeight="1">
      <c r="A18" s="155">
        <v>16</v>
      </c>
      <c r="B18" s="155" t="s">
        <v>678</v>
      </c>
      <c r="C18" s="156"/>
      <c r="D18" s="157" t="s">
        <v>674</v>
      </c>
      <c r="E18" s="157" t="s">
        <v>128</v>
      </c>
      <c r="F18" s="155" t="s">
        <v>549</v>
      </c>
      <c r="G18" s="165" t="s">
        <v>749</v>
      </c>
      <c r="H18" s="155"/>
      <c r="I18" s="158"/>
      <c r="J18" s="159" t="s">
        <v>851</v>
      </c>
      <c r="K18" s="161"/>
      <c r="L18" s="160"/>
      <c r="M18" s="161"/>
      <c r="N18" s="162"/>
      <c r="O18" s="160"/>
      <c r="P18" s="160"/>
      <c r="Q18" s="161"/>
      <c r="R18" s="161"/>
      <c r="S18" s="161"/>
      <c r="T18" s="161"/>
      <c r="U18" s="161"/>
      <c r="V18" s="161"/>
      <c r="W18" s="161"/>
      <c r="X18" s="161"/>
      <c r="Y18" s="161"/>
      <c r="Z18" s="161"/>
      <c r="AA18" s="1" t="b">
        <f t="shared" si="0"/>
        <v>1</v>
      </c>
      <c r="AB18" s="23" t="e">
        <f t="shared" si="1"/>
        <v>#DIV/0!</v>
      </c>
      <c r="AC18" s="24" t="e">
        <f t="shared" si="2"/>
        <v>#DIV/0!</v>
      </c>
      <c r="AD18" s="24" t="b">
        <f t="shared" si="3"/>
        <v>1</v>
      </c>
    </row>
    <row r="19" spans="1:30" ht="45.75" customHeight="1">
      <c r="A19" s="155">
        <v>17</v>
      </c>
      <c r="B19" s="155" t="s">
        <v>679</v>
      </c>
      <c r="C19" s="156"/>
      <c r="D19" s="157" t="s">
        <v>479</v>
      </c>
      <c r="E19" s="157" t="s">
        <v>129</v>
      </c>
      <c r="F19" s="155" t="s">
        <v>549</v>
      </c>
      <c r="G19" s="165" t="s">
        <v>750</v>
      </c>
      <c r="H19" s="155"/>
      <c r="I19" s="158"/>
      <c r="J19" s="159" t="s">
        <v>813</v>
      </c>
      <c r="K19" s="161"/>
      <c r="L19" s="160"/>
      <c r="M19" s="161"/>
      <c r="N19" s="162"/>
      <c r="O19" s="160"/>
      <c r="P19" s="160"/>
      <c r="Q19" s="161"/>
      <c r="R19" s="161"/>
      <c r="S19" s="161"/>
      <c r="T19" s="161"/>
      <c r="U19" s="161"/>
      <c r="V19" s="161"/>
      <c r="W19" s="161"/>
      <c r="X19" s="161"/>
      <c r="Y19" s="161"/>
      <c r="Z19" s="161"/>
      <c r="AA19" s="1" t="b">
        <f t="shared" si="0"/>
        <v>1</v>
      </c>
      <c r="AB19" s="23" t="e">
        <f t="shared" si="1"/>
        <v>#DIV/0!</v>
      </c>
      <c r="AC19" s="24" t="e">
        <f t="shared" si="2"/>
        <v>#DIV/0!</v>
      </c>
      <c r="AD19" s="24" t="b">
        <f t="shared" si="3"/>
        <v>1</v>
      </c>
    </row>
    <row r="20" spans="1:30" ht="36" customHeight="1">
      <c r="A20" s="155">
        <v>18</v>
      </c>
      <c r="B20" s="155" t="s">
        <v>680</v>
      </c>
      <c r="C20" s="156" t="s">
        <v>299</v>
      </c>
      <c r="D20" s="157" t="s">
        <v>681</v>
      </c>
      <c r="E20" s="157" t="s">
        <v>159</v>
      </c>
      <c r="F20" s="155" t="s">
        <v>529</v>
      </c>
      <c r="G20" s="155" t="s">
        <v>751</v>
      </c>
      <c r="H20" s="155" t="s">
        <v>181</v>
      </c>
      <c r="I20" s="158">
        <v>0.06</v>
      </c>
      <c r="J20" s="159" t="s">
        <v>646</v>
      </c>
      <c r="K20" s="161">
        <v>998000</v>
      </c>
      <c r="L20" s="160">
        <v>499000</v>
      </c>
      <c r="M20" s="161">
        <v>499000</v>
      </c>
      <c r="N20" s="162">
        <v>0.5</v>
      </c>
      <c r="O20" s="160">
        <v>0</v>
      </c>
      <c r="P20" s="160">
        <v>0</v>
      </c>
      <c r="Q20" s="161">
        <v>0</v>
      </c>
      <c r="R20" s="161">
        <v>0</v>
      </c>
      <c r="S20" s="161">
        <v>0</v>
      </c>
      <c r="T20" s="161">
        <v>499000</v>
      </c>
      <c r="U20" s="161">
        <v>0</v>
      </c>
      <c r="V20" s="161">
        <v>0</v>
      </c>
      <c r="W20" s="161">
        <v>0</v>
      </c>
      <c r="X20" s="161">
        <v>0</v>
      </c>
      <c r="Y20" s="161">
        <v>0</v>
      </c>
      <c r="Z20" s="161">
        <v>0</v>
      </c>
      <c r="AA20" s="1" t="b">
        <f t="shared" si="0"/>
        <v>1</v>
      </c>
      <c r="AB20" s="23">
        <f t="shared" si="1"/>
        <v>0.5</v>
      </c>
      <c r="AC20" s="24" t="b">
        <f t="shared" si="2"/>
        <v>1</v>
      </c>
      <c r="AD20" s="24" t="b">
        <f t="shared" si="3"/>
        <v>1</v>
      </c>
    </row>
    <row r="21" spans="1:30" ht="30" customHeight="1">
      <c r="A21" s="155">
        <v>19</v>
      </c>
      <c r="B21" s="155" t="s">
        <v>682</v>
      </c>
      <c r="C21" s="156" t="s">
        <v>299</v>
      </c>
      <c r="D21" s="157" t="s">
        <v>351</v>
      </c>
      <c r="E21" s="157" t="s">
        <v>85</v>
      </c>
      <c r="F21" s="155" t="s">
        <v>520</v>
      </c>
      <c r="G21" s="165" t="s">
        <v>752</v>
      </c>
      <c r="H21" s="155" t="s">
        <v>176</v>
      </c>
      <c r="I21" s="158">
        <v>0.28000000000000003</v>
      </c>
      <c r="J21" s="159" t="s">
        <v>327</v>
      </c>
      <c r="K21" s="161">
        <v>725500</v>
      </c>
      <c r="L21" s="160">
        <v>362750</v>
      </c>
      <c r="M21" s="161">
        <v>362750</v>
      </c>
      <c r="N21" s="162">
        <v>0.5</v>
      </c>
      <c r="O21" s="160">
        <v>0</v>
      </c>
      <c r="P21" s="160">
        <v>0</v>
      </c>
      <c r="Q21" s="161">
        <v>0</v>
      </c>
      <c r="R21" s="161">
        <v>0</v>
      </c>
      <c r="S21" s="161">
        <v>0</v>
      </c>
      <c r="T21" s="161">
        <v>362750</v>
      </c>
      <c r="U21" s="161">
        <v>0</v>
      </c>
      <c r="V21" s="161">
        <v>0</v>
      </c>
      <c r="W21" s="161">
        <v>0</v>
      </c>
      <c r="X21" s="161">
        <v>0</v>
      </c>
      <c r="Y21" s="161">
        <v>0</v>
      </c>
      <c r="Z21" s="161">
        <v>0</v>
      </c>
      <c r="AA21" s="1" t="b">
        <f t="shared" si="0"/>
        <v>1</v>
      </c>
      <c r="AB21" s="23">
        <f t="shared" si="1"/>
        <v>0.5</v>
      </c>
      <c r="AC21" s="24" t="b">
        <f t="shared" si="2"/>
        <v>1</v>
      </c>
      <c r="AD21" s="24" t="b">
        <f t="shared" si="3"/>
        <v>1</v>
      </c>
    </row>
    <row r="22" spans="1:30" ht="30" customHeight="1">
      <c r="A22" s="155">
        <v>20</v>
      </c>
      <c r="B22" s="155" t="s">
        <v>683</v>
      </c>
      <c r="C22" s="156" t="s">
        <v>299</v>
      </c>
      <c r="D22" s="157" t="s">
        <v>351</v>
      </c>
      <c r="E22" s="157" t="s">
        <v>85</v>
      </c>
      <c r="F22" s="155" t="s">
        <v>520</v>
      </c>
      <c r="G22" s="165" t="s">
        <v>753</v>
      </c>
      <c r="H22" s="155" t="s">
        <v>176</v>
      </c>
      <c r="I22" s="158">
        <v>0.35</v>
      </c>
      <c r="J22" s="159" t="s">
        <v>327</v>
      </c>
      <c r="K22" s="161">
        <v>840055</v>
      </c>
      <c r="L22" s="160">
        <v>420027</v>
      </c>
      <c r="M22" s="161">
        <v>420028</v>
      </c>
      <c r="N22" s="162">
        <v>0.5</v>
      </c>
      <c r="O22" s="160">
        <v>0</v>
      </c>
      <c r="P22" s="160">
        <v>0</v>
      </c>
      <c r="Q22" s="161">
        <v>0</v>
      </c>
      <c r="R22" s="161">
        <v>0</v>
      </c>
      <c r="S22" s="161">
        <v>0</v>
      </c>
      <c r="T22" s="161">
        <v>420027</v>
      </c>
      <c r="U22" s="161">
        <v>0</v>
      </c>
      <c r="V22" s="161">
        <v>0</v>
      </c>
      <c r="W22" s="161">
        <v>0</v>
      </c>
      <c r="X22" s="161">
        <v>0</v>
      </c>
      <c r="Y22" s="161">
        <v>0</v>
      </c>
      <c r="Z22" s="161">
        <v>0</v>
      </c>
      <c r="AA22" s="1" t="b">
        <f t="shared" si="0"/>
        <v>1</v>
      </c>
      <c r="AB22" s="23">
        <f t="shared" si="1"/>
        <v>0.5</v>
      </c>
      <c r="AC22" s="24" t="b">
        <f t="shared" si="2"/>
        <v>1</v>
      </c>
      <c r="AD22" s="24" t="b">
        <f t="shared" si="3"/>
        <v>1</v>
      </c>
    </row>
    <row r="23" spans="1:30" ht="30" customHeight="1">
      <c r="A23" s="155">
        <v>21</v>
      </c>
      <c r="B23" s="155" t="s">
        <v>684</v>
      </c>
      <c r="C23" s="156" t="s">
        <v>299</v>
      </c>
      <c r="D23" s="157" t="s">
        <v>685</v>
      </c>
      <c r="E23" s="157" t="s">
        <v>94</v>
      </c>
      <c r="F23" s="155" t="s">
        <v>235</v>
      </c>
      <c r="G23" s="165" t="s">
        <v>754</v>
      </c>
      <c r="H23" s="155" t="s">
        <v>181</v>
      </c>
      <c r="I23" s="158">
        <v>0.43</v>
      </c>
      <c r="J23" s="159" t="s">
        <v>755</v>
      </c>
      <c r="K23" s="161">
        <v>2477437</v>
      </c>
      <c r="L23" s="160">
        <v>1238718</v>
      </c>
      <c r="M23" s="161">
        <v>1238719</v>
      </c>
      <c r="N23" s="162">
        <v>0.5</v>
      </c>
      <c r="O23" s="160">
        <v>0</v>
      </c>
      <c r="P23" s="160">
        <v>0</v>
      </c>
      <c r="Q23" s="161">
        <v>0</v>
      </c>
      <c r="R23" s="161">
        <v>0</v>
      </c>
      <c r="S23" s="161">
        <v>0</v>
      </c>
      <c r="T23" s="161">
        <v>1238718</v>
      </c>
      <c r="U23" s="161">
        <v>0</v>
      </c>
      <c r="V23" s="161">
        <v>0</v>
      </c>
      <c r="W23" s="161">
        <v>0</v>
      </c>
      <c r="X23" s="161">
        <v>0</v>
      </c>
      <c r="Y23" s="161">
        <v>0</v>
      </c>
      <c r="Z23" s="161">
        <v>0</v>
      </c>
      <c r="AA23" s="1" t="b">
        <f t="shared" si="0"/>
        <v>1</v>
      </c>
      <c r="AB23" s="23">
        <f t="shared" si="1"/>
        <v>0.5</v>
      </c>
      <c r="AC23" s="24" t="b">
        <f t="shared" si="2"/>
        <v>1</v>
      </c>
      <c r="AD23" s="24" t="b">
        <f t="shared" si="3"/>
        <v>1</v>
      </c>
    </row>
    <row r="24" spans="1:30" ht="33.75">
      <c r="A24" s="155">
        <v>22</v>
      </c>
      <c r="B24" s="155" t="s">
        <v>686</v>
      </c>
      <c r="C24" s="156" t="s">
        <v>299</v>
      </c>
      <c r="D24" s="157" t="s">
        <v>432</v>
      </c>
      <c r="E24" s="157" t="s">
        <v>118</v>
      </c>
      <c r="F24" s="155" t="s">
        <v>532</v>
      </c>
      <c r="G24" s="165" t="s">
        <v>756</v>
      </c>
      <c r="H24" s="155" t="s">
        <v>181</v>
      </c>
      <c r="I24" s="158">
        <v>1.1200000000000001</v>
      </c>
      <c r="J24" s="159" t="s">
        <v>627</v>
      </c>
      <c r="K24" s="161">
        <v>4274000</v>
      </c>
      <c r="L24" s="160">
        <v>2137000</v>
      </c>
      <c r="M24" s="161">
        <v>2137000</v>
      </c>
      <c r="N24" s="162">
        <v>0.5</v>
      </c>
      <c r="O24" s="160">
        <v>0</v>
      </c>
      <c r="P24" s="160">
        <v>0</v>
      </c>
      <c r="Q24" s="161">
        <v>0</v>
      </c>
      <c r="R24" s="161">
        <v>0</v>
      </c>
      <c r="S24" s="161">
        <v>0</v>
      </c>
      <c r="T24" s="161">
        <v>2137000</v>
      </c>
      <c r="U24" s="161">
        <v>0</v>
      </c>
      <c r="V24" s="161">
        <v>0</v>
      </c>
      <c r="W24" s="161">
        <v>0</v>
      </c>
      <c r="X24" s="161">
        <v>0</v>
      </c>
      <c r="Y24" s="161">
        <v>0</v>
      </c>
      <c r="Z24" s="161">
        <v>0</v>
      </c>
      <c r="AA24" s="1" t="b">
        <f t="shared" si="0"/>
        <v>1</v>
      </c>
      <c r="AB24" s="23">
        <f t="shared" si="1"/>
        <v>0.5</v>
      </c>
      <c r="AC24" s="24" t="b">
        <f t="shared" si="2"/>
        <v>1</v>
      </c>
      <c r="AD24" s="24" t="b">
        <f t="shared" si="3"/>
        <v>1</v>
      </c>
    </row>
    <row r="25" spans="1:30" ht="30" customHeight="1">
      <c r="A25" s="155">
        <v>23</v>
      </c>
      <c r="B25" s="155" t="s">
        <v>687</v>
      </c>
      <c r="C25" s="156" t="s">
        <v>299</v>
      </c>
      <c r="D25" s="157" t="s">
        <v>659</v>
      </c>
      <c r="E25" s="157" t="s">
        <v>156</v>
      </c>
      <c r="F25" s="155" t="s">
        <v>529</v>
      </c>
      <c r="G25" s="165" t="s">
        <v>757</v>
      </c>
      <c r="H25" s="155" t="s">
        <v>176</v>
      </c>
      <c r="I25" s="158">
        <v>0.32</v>
      </c>
      <c r="J25" s="159" t="s">
        <v>652</v>
      </c>
      <c r="K25" s="161">
        <v>7789959</v>
      </c>
      <c r="L25" s="160">
        <v>3894979</v>
      </c>
      <c r="M25" s="161">
        <v>3894980</v>
      </c>
      <c r="N25" s="162">
        <v>0.5</v>
      </c>
      <c r="O25" s="160">
        <v>0</v>
      </c>
      <c r="P25" s="160">
        <v>0</v>
      </c>
      <c r="Q25" s="161">
        <v>0</v>
      </c>
      <c r="R25" s="161">
        <v>0</v>
      </c>
      <c r="S25" s="161">
        <v>0</v>
      </c>
      <c r="T25" s="161">
        <v>3894979</v>
      </c>
      <c r="U25" s="161">
        <v>0</v>
      </c>
      <c r="V25" s="161">
        <v>0</v>
      </c>
      <c r="W25" s="161">
        <v>0</v>
      </c>
      <c r="X25" s="161">
        <v>0</v>
      </c>
      <c r="Y25" s="161">
        <v>0</v>
      </c>
      <c r="Z25" s="161">
        <v>0</v>
      </c>
      <c r="AA25" s="1" t="b">
        <f t="shared" si="0"/>
        <v>1</v>
      </c>
      <c r="AB25" s="23">
        <f t="shared" si="1"/>
        <v>0.5</v>
      </c>
      <c r="AC25" s="24" t="b">
        <f t="shared" si="2"/>
        <v>1</v>
      </c>
      <c r="AD25" s="24" t="b">
        <f t="shared" si="3"/>
        <v>1</v>
      </c>
    </row>
    <row r="26" spans="1:30" ht="30" customHeight="1">
      <c r="A26" s="155">
        <v>24</v>
      </c>
      <c r="B26" s="155" t="s">
        <v>688</v>
      </c>
      <c r="C26" s="156" t="s">
        <v>299</v>
      </c>
      <c r="D26" s="157" t="s">
        <v>373</v>
      </c>
      <c r="E26" s="157" t="s">
        <v>169</v>
      </c>
      <c r="F26" s="155" t="s">
        <v>206</v>
      </c>
      <c r="G26" s="165" t="s">
        <v>758</v>
      </c>
      <c r="H26" s="155" t="s">
        <v>181</v>
      </c>
      <c r="I26" s="158">
        <v>0.5</v>
      </c>
      <c r="J26" s="159" t="s">
        <v>630</v>
      </c>
      <c r="K26" s="161">
        <v>4905000</v>
      </c>
      <c r="L26" s="160">
        <v>2452500</v>
      </c>
      <c r="M26" s="161">
        <v>2452500</v>
      </c>
      <c r="N26" s="162">
        <v>0.5</v>
      </c>
      <c r="O26" s="160">
        <v>0</v>
      </c>
      <c r="P26" s="160">
        <v>0</v>
      </c>
      <c r="Q26" s="161">
        <v>0</v>
      </c>
      <c r="R26" s="161">
        <v>0</v>
      </c>
      <c r="S26" s="161">
        <v>0</v>
      </c>
      <c r="T26" s="161">
        <v>2452500</v>
      </c>
      <c r="U26" s="161">
        <v>0</v>
      </c>
      <c r="V26" s="161">
        <v>0</v>
      </c>
      <c r="W26" s="161">
        <v>0</v>
      </c>
      <c r="X26" s="161">
        <v>0</v>
      </c>
      <c r="Y26" s="161">
        <v>0</v>
      </c>
      <c r="Z26" s="161">
        <v>0</v>
      </c>
      <c r="AA26" s="1" t="b">
        <f t="shared" si="0"/>
        <v>1</v>
      </c>
      <c r="AB26" s="23">
        <f t="shared" si="1"/>
        <v>0.5</v>
      </c>
      <c r="AC26" s="24" t="b">
        <f t="shared" si="2"/>
        <v>1</v>
      </c>
      <c r="AD26" s="24" t="b">
        <f t="shared" si="3"/>
        <v>1</v>
      </c>
    </row>
    <row r="27" spans="1:30" ht="30" customHeight="1">
      <c r="A27" s="155">
        <v>25</v>
      </c>
      <c r="B27" s="155" t="s">
        <v>689</v>
      </c>
      <c r="C27" s="156" t="s">
        <v>299</v>
      </c>
      <c r="D27" s="157" t="s">
        <v>383</v>
      </c>
      <c r="E27" s="157" t="s">
        <v>134</v>
      </c>
      <c r="F27" s="155" t="s">
        <v>270</v>
      </c>
      <c r="G27" s="165" t="s">
        <v>759</v>
      </c>
      <c r="H27" s="155" t="s">
        <v>176</v>
      </c>
      <c r="I27" s="158">
        <v>0.57999999999999996</v>
      </c>
      <c r="J27" s="159" t="s">
        <v>633</v>
      </c>
      <c r="K27" s="161">
        <v>1063012</v>
      </c>
      <c r="L27" s="160">
        <v>531506</v>
      </c>
      <c r="M27" s="161">
        <v>531506</v>
      </c>
      <c r="N27" s="162">
        <v>0.5</v>
      </c>
      <c r="O27" s="160">
        <v>0</v>
      </c>
      <c r="P27" s="160">
        <v>0</v>
      </c>
      <c r="Q27" s="161">
        <v>0</v>
      </c>
      <c r="R27" s="161">
        <v>0</v>
      </c>
      <c r="S27" s="161">
        <v>0</v>
      </c>
      <c r="T27" s="161">
        <v>531506</v>
      </c>
      <c r="U27" s="161">
        <v>0</v>
      </c>
      <c r="V27" s="161">
        <v>0</v>
      </c>
      <c r="W27" s="161">
        <v>0</v>
      </c>
      <c r="X27" s="161">
        <v>0</v>
      </c>
      <c r="Y27" s="161">
        <v>0</v>
      </c>
      <c r="Z27" s="161">
        <v>0</v>
      </c>
      <c r="AA27" s="1" t="b">
        <f t="shared" si="0"/>
        <v>1</v>
      </c>
      <c r="AB27" s="23">
        <f t="shared" si="1"/>
        <v>0.5</v>
      </c>
      <c r="AC27" s="24" t="b">
        <f t="shared" si="2"/>
        <v>1</v>
      </c>
      <c r="AD27" s="24" t="b">
        <f t="shared" si="3"/>
        <v>1</v>
      </c>
    </row>
    <row r="28" spans="1:30" ht="30" customHeight="1">
      <c r="A28" s="155">
        <v>26</v>
      </c>
      <c r="B28" s="155" t="s">
        <v>690</v>
      </c>
      <c r="C28" s="156" t="s">
        <v>299</v>
      </c>
      <c r="D28" s="157" t="s">
        <v>691</v>
      </c>
      <c r="E28" s="157" t="s">
        <v>131</v>
      </c>
      <c r="F28" s="155" t="s">
        <v>270</v>
      </c>
      <c r="G28" s="165" t="s">
        <v>760</v>
      </c>
      <c r="H28" s="155" t="s">
        <v>181</v>
      </c>
      <c r="I28" s="158">
        <v>0.4</v>
      </c>
      <c r="J28" s="159" t="s">
        <v>761</v>
      </c>
      <c r="K28" s="161">
        <v>4094000</v>
      </c>
      <c r="L28" s="160">
        <v>2047000</v>
      </c>
      <c r="M28" s="161">
        <v>2047000</v>
      </c>
      <c r="N28" s="162">
        <v>0.5</v>
      </c>
      <c r="O28" s="160">
        <v>0</v>
      </c>
      <c r="P28" s="160">
        <v>0</v>
      </c>
      <c r="Q28" s="161">
        <v>0</v>
      </c>
      <c r="R28" s="161">
        <v>0</v>
      </c>
      <c r="S28" s="161">
        <v>0</v>
      </c>
      <c r="T28" s="161">
        <v>2047000</v>
      </c>
      <c r="U28" s="161">
        <v>0</v>
      </c>
      <c r="V28" s="161">
        <v>0</v>
      </c>
      <c r="W28" s="161">
        <v>0</v>
      </c>
      <c r="X28" s="161">
        <v>0</v>
      </c>
      <c r="Y28" s="161">
        <v>0</v>
      </c>
      <c r="Z28" s="161">
        <v>0</v>
      </c>
      <c r="AA28" s="1" t="b">
        <f t="shared" si="0"/>
        <v>1</v>
      </c>
      <c r="AB28" s="23">
        <f t="shared" si="1"/>
        <v>0.5</v>
      </c>
      <c r="AC28" s="24" t="b">
        <f t="shared" si="2"/>
        <v>1</v>
      </c>
      <c r="AD28" s="24" t="b">
        <f t="shared" si="3"/>
        <v>1</v>
      </c>
    </row>
    <row r="29" spans="1:30" ht="30" customHeight="1">
      <c r="A29" s="155">
        <v>27</v>
      </c>
      <c r="B29" s="155" t="s">
        <v>692</v>
      </c>
      <c r="C29" s="156" t="s">
        <v>299</v>
      </c>
      <c r="D29" s="157" t="s">
        <v>693</v>
      </c>
      <c r="E29" s="157" t="s">
        <v>121</v>
      </c>
      <c r="F29" s="155" t="s">
        <v>250</v>
      </c>
      <c r="G29" s="165" t="s">
        <v>762</v>
      </c>
      <c r="H29" s="155" t="s">
        <v>181</v>
      </c>
      <c r="I29" s="158">
        <v>0.34</v>
      </c>
      <c r="J29" s="159" t="s">
        <v>627</v>
      </c>
      <c r="K29" s="161">
        <v>1397500</v>
      </c>
      <c r="L29" s="160">
        <v>698750</v>
      </c>
      <c r="M29" s="161">
        <v>698750</v>
      </c>
      <c r="N29" s="162">
        <v>0.5</v>
      </c>
      <c r="O29" s="160">
        <v>0</v>
      </c>
      <c r="P29" s="160">
        <v>0</v>
      </c>
      <c r="Q29" s="161">
        <v>0</v>
      </c>
      <c r="R29" s="161">
        <v>0</v>
      </c>
      <c r="S29" s="161">
        <v>0</v>
      </c>
      <c r="T29" s="161">
        <v>698750</v>
      </c>
      <c r="U29" s="161">
        <v>0</v>
      </c>
      <c r="V29" s="161">
        <v>0</v>
      </c>
      <c r="W29" s="161">
        <v>0</v>
      </c>
      <c r="X29" s="161">
        <v>0</v>
      </c>
      <c r="Y29" s="161">
        <v>0</v>
      </c>
      <c r="Z29" s="161">
        <v>0</v>
      </c>
      <c r="AA29" s="1" t="b">
        <f t="shared" si="0"/>
        <v>1</v>
      </c>
      <c r="AB29" s="23">
        <f t="shared" si="1"/>
        <v>0.5</v>
      </c>
      <c r="AC29" s="24" t="b">
        <f t="shared" si="2"/>
        <v>1</v>
      </c>
      <c r="AD29" s="24" t="b">
        <f t="shared" si="3"/>
        <v>1</v>
      </c>
    </row>
    <row r="30" spans="1:30" ht="30" customHeight="1">
      <c r="A30" s="155">
        <v>28</v>
      </c>
      <c r="B30" s="155" t="s">
        <v>694</v>
      </c>
      <c r="C30" s="156" t="s">
        <v>299</v>
      </c>
      <c r="D30" s="157" t="s">
        <v>394</v>
      </c>
      <c r="E30" s="157" t="s">
        <v>130</v>
      </c>
      <c r="F30" s="155" t="s">
        <v>549</v>
      </c>
      <c r="G30" s="165" t="s">
        <v>763</v>
      </c>
      <c r="H30" s="155" t="s">
        <v>176</v>
      </c>
      <c r="I30" s="158">
        <v>0.12</v>
      </c>
      <c r="J30" s="159" t="s">
        <v>329</v>
      </c>
      <c r="K30" s="161">
        <v>1150000</v>
      </c>
      <c r="L30" s="160">
        <v>575000</v>
      </c>
      <c r="M30" s="161">
        <v>575000</v>
      </c>
      <c r="N30" s="162">
        <v>0.5</v>
      </c>
      <c r="O30" s="160">
        <v>0</v>
      </c>
      <c r="P30" s="160">
        <v>0</v>
      </c>
      <c r="Q30" s="161">
        <v>0</v>
      </c>
      <c r="R30" s="161">
        <v>0</v>
      </c>
      <c r="S30" s="161">
        <v>0</v>
      </c>
      <c r="T30" s="161">
        <v>575000</v>
      </c>
      <c r="U30" s="161">
        <v>0</v>
      </c>
      <c r="V30" s="161">
        <v>0</v>
      </c>
      <c r="W30" s="161">
        <v>0</v>
      </c>
      <c r="X30" s="161">
        <v>0</v>
      </c>
      <c r="Y30" s="161">
        <v>0</v>
      </c>
      <c r="Z30" s="161">
        <v>0</v>
      </c>
      <c r="AA30" s="1" t="b">
        <f t="shared" si="0"/>
        <v>1</v>
      </c>
      <c r="AB30" s="23">
        <f t="shared" si="1"/>
        <v>0.5</v>
      </c>
      <c r="AC30" s="24" t="b">
        <f t="shared" si="2"/>
        <v>1</v>
      </c>
      <c r="AD30" s="24" t="b">
        <f t="shared" si="3"/>
        <v>1</v>
      </c>
    </row>
    <row r="31" spans="1:30" ht="30" customHeight="1">
      <c r="A31" s="155">
        <v>29</v>
      </c>
      <c r="B31" s="155" t="s">
        <v>695</v>
      </c>
      <c r="C31" s="156" t="s">
        <v>299</v>
      </c>
      <c r="D31" s="157" t="s">
        <v>411</v>
      </c>
      <c r="E31" s="157" t="s">
        <v>124</v>
      </c>
      <c r="F31" s="155" t="s">
        <v>250</v>
      </c>
      <c r="G31" s="165" t="s">
        <v>764</v>
      </c>
      <c r="H31" s="155" t="s">
        <v>218</v>
      </c>
      <c r="I31" s="158">
        <v>1.1000000000000001</v>
      </c>
      <c r="J31" s="159" t="s">
        <v>644</v>
      </c>
      <c r="K31" s="161">
        <v>703100</v>
      </c>
      <c r="L31" s="160">
        <v>351550</v>
      </c>
      <c r="M31" s="161">
        <v>351550</v>
      </c>
      <c r="N31" s="162">
        <v>0.5</v>
      </c>
      <c r="O31" s="160">
        <v>0</v>
      </c>
      <c r="P31" s="160">
        <v>0</v>
      </c>
      <c r="Q31" s="161">
        <v>0</v>
      </c>
      <c r="R31" s="161">
        <v>0</v>
      </c>
      <c r="S31" s="161">
        <v>0</v>
      </c>
      <c r="T31" s="161">
        <v>351550</v>
      </c>
      <c r="U31" s="161">
        <v>0</v>
      </c>
      <c r="V31" s="161">
        <v>0</v>
      </c>
      <c r="W31" s="161">
        <v>0</v>
      </c>
      <c r="X31" s="161">
        <v>0</v>
      </c>
      <c r="Y31" s="161">
        <v>0</v>
      </c>
      <c r="Z31" s="161">
        <v>0</v>
      </c>
      <c r="AA31" s="1" t="b">
        <f t="shared" si="0"/>
        <v>1</v>
      </c>
      <c r="AB31" s="23">
        <f t="shared" si="1"/>
        <v>0.5</v>
      </c>
      <c r="AC31" s="24" t="b">
        <f t="shared" si="2"/>
        <v>1</v>
      </c>
      <c r="AD31" s="24" t="b">
        <f t="shared" si="3"/>
        <v>1</v>
      </c>
    </row>
    <row r="32" spans="1:30" ht="30" customHeight="1">
      <c r="A32" s="155">
        <v>30</v>
      </c>
      <c r="B32" s="155" t="s">
        <v>696</v>
      </c>
      <c r="C32" s="156" t="s">
        <v>299</v>
      </c>
      <c r="D32" s="157" t="s">
        <v>670</v>
      </c>
      <c r="E32" s="157" t="s">
        <v>126</v>
      </c>
      <c r="F32" s="155" t="s">
        <v>549</v>
      </c>
      <c r="G32" s="165" t="s">
        <v>765</v>
      </c>
      <c r="H32" s="155" t="s">
        <v>176</v>
      </c>
      <c r="I32" s="158">
        <v>1.38</v>
      </c>
      <c r="J32" s="159" t="s">
        <v>646</v>
      </c>
      <c r="K32" s="161">
        <v>2939958</v>
      </c>
      <c r="L32" s="160">
        <v>1469979</v>
      </c>
      <c r="M32" s="161">
        <v>1469979</v>
      </c>
      <c r="N32" s="162">
        <v>0.5</v>
      </c>
      <c r="O32" s="160">
        <v>0</v>
      </c>
      <c r="P32" s="160">
        <v>0</v>
      </c>
      <c r="Q32" s="161">
        <v>0</v>
      </c>
      <c r="R32" s="161">
        <v>0</v>
      </c>
      <c r="S32" s="161">
        <v>0</v>
      </c>
      <c r="T32" s="161">
        <v>1469979</v>
      </c>
      <c r="U32" s="161">
        <v>0</v>
      </c>
      <c r="V32" s="161">
        <v>0</v>
      </c>
      <c r="W32" s="161">
        <v>0</v>
      </c>
      <c r="X32" s="161">
        <v>0</v>
      </c>
      <c r="Y32" s="161">
        <v>0</v>
      </c>
      <c r="Z32" s="161">
        <v>0</v>
      </c>
      <c r="AA32" s="1" t="b">
        <f t="shared" si="0"/>
        <v>1</v>
      </c>
      <c r="AB32" s="23">
        <f t="shared" si="1"/>
        <v>0.5</v>
      </c>
      <c r="AC32" s="24" t="b">
        <f t="shared" si="2"/>
        <v>1</v>
      </c>
      <c r="AD32" s="24" t="b">
        <f t="shared" si="3"/>
        <v>1</v>
      </c>
    </row>
    <row r="33" spans="1:30" ht="30" customHeight="1">
      <c r="A33" s="155">
        <v>31</v>
      </c>
      <c r="B33" s="155" t="s">
        <v>697</v>
      </c>
      <c r="C33" s="156" t="s">
        <v>299</v>
      </c>
      <c r="D33" s="157" t="s">
        <v>210</v>
      </c>
      <c r="E33" s="157" t="s">
        <v>115</v>
      </c>
      <c r="F33" s="155" t="s">
        <v>211</v>
      </c>
      <c r="G33" s="155" t="s">
        <v>766</v>
      </c>
      <c r="H33" s="155" t="s">
        <v>181</v>
      </c>
      <c r="I33" s="158">
        <v>0.87</v>
      </c>
      <c r="J33" s="159" t="s">
        <v>767</v>
      </c>
      <c r="K33" s="161">
        <v>1821202</v>
      </c>
      <c r="L33" s="160">
        <v>910601</v>
      </c>
      <c r="M33" s="161">
        <v>910601</v>
      </c>
      <c r="N33" s="162">
        <v>0.5</v>
      </c>
      <c r="O33" s="160">
        <v>0</v>
      </c>
      <c r="P33" s="160">
        <v>0</v>
      </c>
      <c r="Q33" s="161">
        <v>0</v>
      </c>
      <c r="R33" s="161">
        <v>0</v>
      </c>
      <c r="S33" s="161">
        <v>0</v>
      </c>
      <c r="T33" s="161">
        <v>910601</v>
      </c>
      <c r="U33" s="161">
        <v>0</v>
      </c>
      <c r="V33" s="161">
        <v>0</v>
      </c>
      <c r="W33" s="161">
        <v>0</v>
      </c>
      <c r="X33" s="161">
        <v>0</v>
      </c>
      <c r="Y33" s="161">
        <v>0</v>
      </c>
      <c r="Z33" s="161">
        <v>0</v>
      </c>
      <c r="AA33" s="1" t="b">
        <f t="shared" si="0"/>
        <v>1</v>
      </c>
      <c r="AB33" s="23">
        <f t="shared" si="1"/>
        <v>0.5</v>
      </c>
      <c r="AC33" s="24" t="b">
        <f t="shared" si="2"/>
        <v>1</v>
      </c>
      <c r="AD33" s="24" t="b">
        <f t="shared" si="3"/>
        <v>1</v>
      </c>
    </row>
    <row r="34" spans="1:30" ht="33.75">
      <c r="A34" s="155">
        <v>32</v>
      </c>
      <c r="B34" s="155" t="s">
        <v>698</v>
      </c>
      <c r="C34" s="156" t="s">
        <v>299</v>
      </c>
      <c r="D34" s="157" t="s">
        <v>345</v>
      </c>
      <c r="E34" s="157" t="s">
        <v>163</v>
      </c>
      <c r="F34" s="155" t="s">
        <v>206</v>
      </c>
      <c r="G34" s="155" t="s">
        <v>768</v>
      </c>
      <c r="H34" s="155" t="s">
        <v>176</v>
      </c>
      <c r="I34" s="158">
        <v>0.4</v>
      </c>
      <c r="J34" s="159" t="s">
        <v>328</v>
      </c>
      <c r="K34" s="161">
        <v>4106000</v>
      </c>
      <c r="L34" s="160">
        <v>2053000</v>
      </c>
      <c r="M34" s="161">
        <v>2053000</v>
      </c>
      <c r="N34" s="162">
        <v>0.5</v>
      </c>
      <c r="O34" s="160">
        <v>0</v>
      </c>
      <c r="P34" s="160">
        <v>0</v>
      </c>
      <c r="Q34" s="161">
        <v>0</v>
      </c>
      <c r="R34" s="161">
        <v>0</v>
      </c>
      <c r="S34" s="161">
        <v>0</v>
      </c>
      <c r="T34" s="161">
        <v>2053000</v>
      </c>
      <c r="U34" s="161">
        <v>0</v>
      </c>
      <c r="V34" s="161">
        <v>0</v>
      </c>
      <c r="W34" s="161">
        <v>0</v>
      </c>
      <c r="X34" s="161">
        <v>0</v>
      </c>
      <c r="Y34" s="161">
        <v>0</v>
      </c>
      <c r="Z34" s="161">
        <v>0</v>
      </c>
      <c r="AA34" s="1" t="b">
        <f t="shared" ref="AA34:AA58" si="4">L34=SUM(O34:Z34)</f>
        <v>1</v>
      </c>
      <c r="AB34" s="23">
        <f t="shared" ref="AB34:AB59" si="5">ROUND(L34/K34,4)</f>
        <v>0.5</v>
      </c>
      <c r="AC34" s="24" t="b">
        <f t="shared" ref="AC34:AC58" si="6">AB34=N34</f>
        <v>1</v>
      </c>
      <c r="AD34" s="24" t="b">
        <f t="shared" ref="AD34:AD58" si="7">K34=L34+M34</f>
        <v>1</v>
      </c>
    </row>
    <row r="35" spans="1:30" ht="30" customHeight="1">
      <c r="A35" s="155">
        <v>33</v>
      </c>
      <c r="B35" s="155" t="s">
        <v>699</v>
      </c>
      <c r="C35" s="156" t="s">
        <v>299</v>
      </c>
      <c r="D35" s="157" t="s">
        <v>700</v>
      </c>
      <c r="E35" s="157" t="s">
        <v>90</v>
      </c>
      <c r="F35" s="155" t="s">
        <v>576</v>
      </c>
      <c r="G35" s="155" t="s">
        <v>769</v>
      </c>
      <c r="H35" s="155" t="s">
        <v>176</v>
      </c>
      <c r="I35" s="158">
        <v>0.59</v>
      </c>
      <c r="J35" s="159" t="s">
        <v>639</v>
      </c>
      <c r="K35" s="161">
        <v>3488998</v>
      </c>
      <c r="L35" s="160">
        <v>1744499</v>
      </c>
      <c r="M35" s="161">
        <v>1744499</v>
      </c>
      <c r="N35" s="162">
        <v>0.5</v>
      </c>
      <c r="O35" s="160">
        <v>0</v>
      </c>
      <c r="P35" s="160">
        <v>0</v>
      </c>
      <c r="Q35" s="161">
        <v>0</v>
      </c>
      <c r="R35" s="161">
        <v>0</v>
      </c>
      <c r="S35" s="161">
        <v>0</v>
      </c>
      <c r="T35" s="161">
        <v>1744499</v>
      </c>
      <c r="U35" s="161">
        <v>0</v>
      </c>
      <c r="V35" s="161">
        <v>0</v>
      </c>
      <c r="W35" s="161">
        <v>0</v>
      </c>
      <c r="X35" s="161">
        <v>0</v>
      </c>
      <c r="Y35" s="161">
        <v>0</v>
      </c>
      <c r="Z35" s="161">
        <v>0</v>
      </c>
      <c r="AA35" s="1" t="b">
        <f t="shared" si="4"/>
        <v>1</v>
      </c>
      <c r="AB35" s="23">
        <f t="shared" si="5"/>
        <v>0.5</v>
      </c>
      <c r="AC35" s="24" t="b">
        <f t="shared" si="6"/>
        <v>1</v>
      </c>
      <c r="AD35" s="24" t="b">
        <f t="shared" si="7"/>
        <v>1</v>
      </c>
    </row>
    <row r="36" spans="1:30" ht="30" customHeight="1">
      <c r="A36" s="155">
        <v>34</v>
      </c>
      <c r="B36" s="155" t="s">
        <v>701</v>
      </c>
      <c r="C36" s="156" t="s">
        <v>299</v>
      </c>
      <c r="D36" s="157" t="s">
        <v>702</v>
      </c>
      <c r="E36" s="157" t="s">
        <v>136</v>
      </c>
      <c r="F36" s="155" t="s">
        <v>202</v>
      </c>
      <c r="G36" s="155" t="s">
        <v>770</v>
      </c>
      <c r="H36" s="155" t="s">
        <v>218</v>
      </c>
      <c r="I36" s="158">
        <v>0.64</v>
      </c>
      <c r="J36" s="159" t="s">
        <v>771</v>
      </c>
      <c r="K36" s="161">
        <v>2576432</v>
      </c>
      <c r="L36" s="160">
        <v>1288216</v>
      </c>
      <c r="M36" s="161">
        <v>1288216</v>
      </c>
      <c r="N36" s="162">
        <v>0.5</v>
      </c>
      <c r="O36" s="160">
        <v>0</v>
      </c>
      <c r="P36" s="160">
        <v>0</v>
      </c>
      <c r="Q36" s="161">
        <v>0</v>
      </c>
      <c r="R36" s="161">
        <v>0</v>
      </c>
      <c r="S36" s="161">
        <v>0</v>
      </c>
      <c r="T36" s="161">
        <v>1288216</v>
      </c>
      <c r="U36" s="161">
        <v>0</v>
      </c>
      <c r="V36" s="161">
        <v>0</v>
      </c>
      <c r="W36" s="161">
        <v>0</v>
      </c>
      <c r="X36" s="161">
        <v>0</v>
      </c>
      <c r="Y36" s="161">
        <v>0</v>
      </c>
      <c r="Z36" s="161">
        <v>0</v>
      </c>
      <c r="AA36" s="1" t="b">
        <f t="shared" si="4"/>
        <v>1</v>
      </c>
      <c r="AB36" s="23">
        <f t="shared" si="5"/>
        <v>0.5</v>
      </c>
      <c r="AC36" s="24" t="b">
        <f t="shared" si="6"/>
        <v>1</v>
      </c>
      <c r="AD36" s="24" t="b">
        <f t="shared" si="7"/>
        <v>1</v>
      </c>
    </row>
    <row r="37" spans="1:30" ht="30" customHeight="1">
      <c r="A37" s="155">
        <v>35</v>
      </c>
      <c r="B37" s="155" t="s">
        <v>703</v>
      </c>
      <c r="C37" s="156" t="s">
        <v>299</v>
      </c>
      <c r="D37" s="157" t="s">
        <v>421</v>
      </c>
      <c r="E37" s="157" t="s">
        <v>154</v>
      </c>
      <c r="F37" s="155" t="s">
        <v>227</v>
      </c>
      <c r="G37" s="155" t="s">
        <v>772</v>
      </c>
      <c r="H37" s="155" t="s">
        <v>181</v>
      </c>
      <c r="I37" s="158">
        <v>0.72</v>
      </c>
      <c r="J37" s="159" t="s">
        <v>624</v>
      </c>
      <c r="K37" s="161">
        <v>5997301</v>
      </c>
      <c r="L37" s="160">
        <v>2998650</v>
      </c>
      <c r="M37" s="161">
        <v>2998651</v>
      </c>
      <c r="N37" s="162">
        <v>0.5</v>
      </c>
      <c r="O37" s="160">
        <v>0</v>
      </c>
      <c r="P37" s="160">
        <v>0</v>
      </c>
      <c r="Q37" s="161">
        <v>0</v>
      </c>
      <c r="R37" s="161">
        <v>0</v>
      </c>
      <c r="S37" s="161">
        <v>0</v>
      </c>
      <c r="T37" s="161">
        <v>2998650</v>
      </c>
      <c r="U37" s="161">
        <v>0</v>
      </c>
      <c r="V37" s="161">
        <v>0</v>
      </c>
      <c r="W37" s="161">
        <v>0</v>
      </c>
      <c r="X37" s="161">
        <v>0</v>
      </c>
      <c r="Y37" s="161">
        <v>0</v>
      </c>
      <c r="Z37" s="161">
        <v>0</v>
      </c>
      <c r="AA37" s="1" t="b">
        <f t="shared" si="4"/>
        <v>1</v>
      </c>
      <c r="AB37" s="23">
        <f t="shared" si="5"/>
        <v>0.5</v>
      </c>
      <c r="AC37" s="24" t="b">
        <f t="shared" si="6"/>
        <v>1</v>
      </c>
      <c r="AD37" s="24" t="b">
        <f t="shared" si="7"/>
        <v>1</v>
      </c>
    </row>
    <row r="38" spans="1:30" ht="30" customHeight="1">
      <c r="A38" s="155">
        <v>36</v>
      </c>
      <c r="B38" s="155" t="s">
        <v>704</v>
      </c>
      <c r="C38" s="156" t="s">
        <v>299</v>
      </c>
      <c r="D38" s="157" t="s">
        <v>705</v>
      </c>
      <c r="E38" s="157" t="s">
        <v>172</v>
      </c>
      <c r="F38" s="155" t="s">
        <v>554</v>
      </c>
      <c r="G38" s="155" t="s">
        <v>773</v>
      </c>
      <c r="H38" s="155" t="s">
        <v>176</v>
      </c>
      <c r="I38" s="158">
        <v>1.77</v>
      </c>
      <c r="J38" s="159" t="s">
        <v>327</v>
      </c>
      <c r="K38" s="161">
        <v>5218753</v>
      </c>
      <c r="L38" s="160">
        <v>2609376</v>
      </c>
      <c r="M38" s="161">
        <v>2609377</v>
      </c>
      <c r="N38" s="162">
        <v>0.5</v>
      </c>
      <c r="O38" s="160">
        <v>0</v>
      </c>
      <c r="P38" s="160">
        <v>0</v>
      </c>
      <c r="Q38" s="161">
        <v>0</v>
      </c>
      <c r="R38" s="161">
        <v>0</v>
      </c>
      <c r="S38" s="161">
        <v>0</v>
      </c>
      <c r="T38" s="161">
        <v>2609376</v>
      </c>
      <c r="U38" s="161">
        <v>0</v>
      </c>
      <c r="V38" s="161">
        <v>0</v>
      </c>
      <c r="W38" s="161">
        <v>0</v>
      </c>
      <c r="X38" s="161">
        <v>0</v>
      </c>
      <c r="Y38" s="161">
        <v>0</v>
      </c>
      <c r="Z38" s="161">
        <v>0</v>
      </c>
      <c r="AA38" s="1" t="b">
        <f t="shared" si="4"/>
        <v>1</v>
      </c>
      <c r="AB38" s="23">
        <f t="shared" si="5"/>
        <v>0.5</v>
      </c>
      <c r="AC38" s="24" t="b">
        <f t="shared" si="6"/>
        <v>1</v>
      </c>
      <c r="AD38" s="24" t="b">
        <f t="shared" si="7"/>
        <v>1</v>
      </c>
    </row>
    <row r="39" spans="1:30" ht="30" customHeight="1">
      <c r="A39" s="155">
        <v>37</v>
      </c>
      <c r="B39" s="155" t="s">
        <v>706</v>
      </c>
      <c r="C39" s="156" t="s">
        <v>299</v>
      </c>
      <c r="D39" s="157" t="s">
        <v>434</v>
      </c>
      <c r="E39" s="157" t="s">
        <v>78</v>
      </c>
      <c r="F39" s="155" t="s">
        <v>520</v>
      </c>
      <c r="G39" s="155" t="s">
        <v>774</v>
      </c>
      <c r="H39" s="155" t="s">
        <v>176</v>
      </c>
      <c r="I39" s="158">
        <v>0.56000000000000005</v>
      </c>
      <c r="J39" s="159" t="s">
        <v>628</v>
      </c>
      <c r="K39" s="161">
        <v>565900</v>
      </c>
      <c r="L39" s="160">
        <v>282950</v>
      </c>
      <c r="M39" s="161">
        <v>282950</v>
      </c>
      <c r="N39" s="162">
        <v>0.5</v>
      </c>
      <c r="O39" s="160">
        <v>0</v>
      </c>
      <c r="P39" s="160">
        <v>0</v>
      </c>
      <c r="Q39" s="161">
        <v>0</v>
      </c>
      <c r="R39" s="161">
        <v>0</v>
      </c>
      <c r="S39" s="161">
        <v>0</v>
      </c>
      <c r="T39" s="161">
        <v>282950</v>
      </c>
      <c r="U39" s="161">
        <v>0</v>
      </c>
      <c r="V39" s="161">
        <v>0</v>
      </c>
      <c r="W39" s="161">
        <v>0</v>
      </c>
      <c r="X39" s="161">
        <v>0</v>
      </c>
      <c r="Y39" s="161">
        <v>0</v>
      </c>
      <c r="Z39" s="161">
        <v>0</v>
      </c>
      <c r="AA39" s="1" t="b">
        <f t="shared" si="4"/>
        <v>1</v>
      </c>
      <c r="AB39" s="23">
        <f t="shared" si="5"/>
        <v>0.5</v>
      </c>
      <c r="AC39" s="24" t="b">
        <f t="shared" si="6"/>
        <v>1</v>
      </c>
      <c r="AD39" s="24" t="b">
        <f t="shared" si="7"/>
        <v>1</v>
      </c>
    </row>
    <row r="40" spans="1:30" ht="30" customHeight="1">
      <c r="A40" s="155">
        <v>38</v>
      </c>
      <c r="B40" s="155" t="s">
        <v>708</v>
      </c>
      <c r="C40" s="156" t="s">
        <v>299</v>
      </c>
      <c r="D40" s="157" t="s">
        <v>505</v>
      </c>
      <c r="E40" s="157" t="s">
        <v>171</v>
      </c>
      <c r="F40" s="155" t="s">
        <v>554</v>
      </c>
      <c r="G40" s="155" t="s">
        <v>776</v>
      </c>
      <c r="H40" s="155" t="s">
        <v>218</v>
      </c>
      <c r="I40" s="158">
        <v>0.2</v>
      </c>
      <c r="J40" s="159" t="s">
        <v>625</v>
      </c>
      <c r="K40" s="161">
        <v>665000</v>
      </c>
      <c r="L40" s="160">
        <v>332500</v>
      </c>
      <c r="M40" s="161">
        <v>332500</v>
      </c>
      <c r="N40" s="162">
        <v>0.5</v>
      </c>
      <c r="O40" s="160">
        <v>0</v>
      </c>
      <c r="P40" s="160">
        <v>0</v>
      </c>
      <c r="Q40" s="161">
        <v>0</v>
      </c>
      <c r="R40" s="161">
        <v>0</v>
      </c>
      <c r="S40" s="161">
        <v>0</v>
      </c>
      <c r="T40" s="161">
        <v>332500</v>
      </c>
      <c r="U40" s="161">
        <v>0</v>
      </c>
      <c r="V40" s="161">
        <v>0</v>
      </c>
      <c r="W40" s="161">
        <v>0</v>
      </c>
      <c r="X40" s="161">
        <v>0</v>
      </c>
      <c r="Y40" s="161">
        <v>0</v>
      </c>
      <c r="Z40" s="161">
        <v>0</v>
      </c>
      <c r="AA40" s="1" t="b">
        <f t="shared" si="4"/>
        <v>1</v>
      </c>
      <c r="AB40" s="23">
        <f t="shared" si="5"/>
        <v>0.5</v>
      </c>
      <c r="AC40" s="24" t="b">
        <f t="shared" si="6"/>
        <v>1</v>
      </c>
      <c r="AD40" s="24" t="b">
        <f t="shared" si="7"/>
        <v>1</v>
      </c>
    </row>
    <row r="41" spans="1:30" ht="30" customHeight="1">
      <c r="A41" s="155">
        <v>39</v>
      </c>
      <c r="B41" s="155" t="s">
        <v>709</v>
      </c>
      <c r="C41" s="156" t="s">
        <v>299</v>
      </c>
      <c r="D41" s="157" t="s">
        <v>496</v>
      </c>
      <c r="E41" s="157" t="s">
        <v>120</v>
      </c>
      <c r="F41" s="155" t="s">
        <v>532</v>
      </c>
      <c r="G41" s="155" t="s">
        <v>777</v>
      </c>
      <c r="H41" s="155" t="s">
        <v>176</v>
      </c>
      <c r="I41" s="158">
        <v>0.26</v>
      </c>
      <c r="J41" s="159" t="s">
        <v>635</v>
      </c>
      <c r="K41" s="161">
        <v>295164</v>
      </c>
      <c r="L41" s="160">
        <v>147582</v>
      </c>
      <c r="M41" s="161">
        <v>147582</v>
      </c>
      <c r="N41" s="162">
        <v>0.5</v>
      </c>
      <c r="O41" s="160">
        <v>0</v>
      </c>
      <c r="P41" s="160">
        <v>0</v>
      </c>
      <c r="Q41" s="161">
        <v>0</v>
      </c>
      <c r="R41" s="161">
        <v>0</v>
      </c>
      <c r="S41" s="161">
        <v>0</v>
      </c>
      <c r="T41" s="161">
        <v>147582</v>
      </c>
      <c r="U41" s="161">
        <v>0</v>
      </c>
      <c r="V41" s="161">
        <v>0</v>
      </c>
      <c r="W41" s="161">
        <v>0</v>
      </c>
      <c r="X41" s="161">
        <v>0</v>
      </c>
      <c r="Y41" s="161">
        <v>0</v>
      </c>
      <c r="Z41" s="161">
        <v>0</v>
      </c>
      <c r="AA41" s="1" t="b">
        <f t="shared" si="4"/>
        <v>1</v>
      </c>
      <c r="AB41" s="23">
        <f t="shared" si="5"/>
        <v>0.5</v>
      </c>
      <c r="AC41" s="24" t="b">
        <f t="shared" si="6"/>
        <v>1</v>
      </c>
      <c r="AD41" s="24" t="b">
        <f t="shared" si="7"/>
        <v>1</v>
      </c>
    </row>
    <row r="42" spans="1:30" ht="30" customHeight="1">
      <c r="A42" s="155">
        <v>40</v>
      </c>
      <c r="B42" s="155" t="s">
        <v>694</v>
      </c>
      <c r="C42" s="156" t="s">
        <v>299</v>
      </c>
      <c r="D42" s="157" t="s">
        <v>394</v>
      </c>
      <c r="E42" s="157" t="s">
        <v>130</v>
      </c>
      <c r="F42" s="155" t="s">
        <v>549</v>
      </c>
      <c r="G42" s="155" t="s">
        <v>778</v>
      </c>
      <c r="H42" s="155" t="s">
        <v>181</v>
      </c>
      <c r="I42" s="158">
        <v>0.2</v>
      </c>
      <c r="J42" s="159" t="s">
        <v>779</v>
      </c>
      <c r="K42" s="161">
        <v>2000000</v>
      </c>
      <c r="L42" s="160">
        <v>1000000</v>
      </c>
      <c r="M42" s="161">
        <v>1000000</v>
      </c>
      <c r="N42" s="162">
        <v>0.5</v>
      </c>
      <c r="O42" s="160">
        <v>0</v>
      </c>
      <c r="P42" s="160">
        <v>0</v>
      </c>
      <c r="Q42" s="161">
        <v>0</v>
      </c>
      <c r="R42" s="161">
        <v>0</v>
      </c>
      <c r="S42" s="161">
        <v>0</v>
      </c>
      <c r="T42" s="161">
        <v>1000000</v>
      </c>
      <c r="U42" s="161">
        <v>0</v>
      </c>
      <c r="V42" s="161">
        <v>0</v>
      </c>
      <c r="W42" s="161">
        <v>0</v>
      </c>
      <c r="X42" s="161">
        <v>0</v>
      </c>
      <c r="Y42" s="161">
        <v>0</v>
      </c>
      <c r="Z42" s="161">
        <v>0</v>
      </c>
      <c r="AA42" s="1" t="b">
        <f t="shared" si="4"/>
        <v>1</v>
      </c>
      <c r="AB42" s="23">
        <f t="shared" si="5"/>
        <v>0.5</v>
      </c>
      <c r="AC42" s="24" t="b">
        <f t="shared" si="6"/>
        <v>1</v>
      </c>
      <c r="AD42" s="24" t="b">
        <f t="shared" si="7"/>
        <v>1</v>
      </c>
    </row>
    <row r="43" spans="1:30" ht="30" customHeight="1">
      <c r="A43" s="155">
        <v>41</v>
      </c>
      <c r="B43" s="155" t="s">
        <v>710</v>
      </c>
      <c r="C43" s="156" t="s">
        <v>299</v>
      </c>
      <c r="D43" s="157" t="s">
        <v>670</v>
      </c>
      <c r="E43" s="157" t="s">
        <v>126</v>
      </c>
      <c r="F43" s="155" t="s">
        <v>549</v>
      </c>
      <c r="G43" s="155" t="s">
        <v>780</v>
      </c>
      <c r="H43" s="155" t="s">
        <v>176</v>
      </c>
      <c r="I43" s="158">
        <v>0.74</v>
      </c>
      <c r="J43" s="159" t="s">
        <v>646</v>
      </c>
      <c r="K43" s="161">
        <v>2376228</v>
      </c>
      <c r="L43" s="160">
        <v>1188114</v>
      </c>
      <c r="M43" s="161">
        <v>1188114</v>
      </c>
      <c r="N43" s="162">
        <v>0.5</v>
      </c>
      <c r="O43" s="160">
        <v>0</v>
      </c>
      <c r="P43" s="160">
        <v>0</v>
      </c>
      <c r="Q43" s="161">
        <v>0</v>
      </c>
      <c r="R43" s="161">
        <v>0</v>
      </c>
      <c r="S43" s="161">
        <v>0</v>
      </c>
      <c r="T43" s="161">
        <v>1188114</v>
      </c>
      <c r="U43" s="161">
        <v>0</v>
      </c>
      <c r="V43" s="161">
        <v>0</v>
      </c>
      <c r="W43" s="161">
        <v>0</v>
      </c>
      <c r="X43" s="161">
        <v>0</v>
      </c>
      <c r="Y43" s="161">
        <v>0</v>
      </c>
      <c r="Z43" s="161">
        <v>0</v>
      </c>
      <c r="AA43" s="1" t="b">
        <f t="shared" si="4"/>
        <v>1</v>
      </c>
      <c r="AB43" s="23">
        <f t="shared" si="5"/>
        <v>0.5</v>
      </c>
      <c r="AC43" s="24" t="b">
        <f t="shared" si="6"/>
        <v>1</v>
      </c>
      <c r="AD43" s="24" t="b">
        <f t="shared" si="7"/>
        <v>1</v>
      </c>
    </row>
    <row r="44" spans="1:30" ht="67.5">
      <c r="A44" s="155">
        <v>42</v>
      </c>
      <c r="B44" s="155" t="s">
        <v>711</v>
      </c>
      <c r="C44" s="156" t="s">
        <v>299</v>
      </c>
      <c r="D44" s="157" t="s">
        <v>712</v>
      </c>
      <c r="E44" s="157" t="s">
        <v>137</v>
      </c>
      <c r="F44" s="155" t="s">
        <v>202</v>
      </c>
      <c r="G44" s="155" t="s">
        <v>781</v>
      </c>
      <c r="H44" s="155" t="s">
        <v>218</v>
      </c>
      <c r="I44" s="158">
        <v>2.04</v>
      </c>
      <c r="J44" s="159" t="s">
        <v>624</v>
      </c>
      <c r="K44" s="161">
        <v>3066665</v>
      </c>
      <c r="L44" s="160">
        <v>1533332</v>
      </c>
      <c r="M44" s="161">
        <v>1533333</v>
      </c>
      <c r="N44" s="162">
        <v>0.5</v>
      </c>
      <c r="O44" s="160">
        <v>0</v>
      </c>
      <c r="P44" s="160">
        <v>0</v>
      </c>
      <c r="Q44" s="161">
        <v>0</v>
      </c>
      <c r="R44" s="161">
        <v>0</v>
      </c>
      <c r="S44" s="161">
        <v>0</v>
      </c>
      <c r="T44" s="161">
        <v>1533332</v>
      </c>
      <c r="U44" s="161">
        <v>0</v>
      </c>
      <c r="V44" s="161">
        <v>0</v>
      </c>
      <c r="W44" s="161">
        <v>0</v>
      </c>
      <c r="X44" s="161">
        <v>0</v>
      </c>
      <c r="Y44" s="161">
        <v>0</v>
      </c>
      <c r="Z44" s="161">
        <v>0</v>
      </c>
      <c r="AA44" s="1" t="b">
        <f t="shared" si="4"/>
        <v>1</v>
      </c>
      <c r="AB44" s="23">
        <f t="shared" si="5"/>
        <v>0.5</v>
      </c>
      <c r="AC44" s="24" t="b">
        <f t="shared" si="6"/>
        <v>1</v>
      </c>
      <c r="AD44" s="24" t="b">
        <f t="shared" si="7"/>
        <v>1</v>
      </c>
    </row>
    <row r="45" spans="1:30" ht="30" customHeight="1">
      <c r="A45" s="155">
        <v>43</v>
      </c>
      <c r="B45" s="155" t="s">
        <v>713</v>
      </c>
      <c r="C45" s="156" t="s">
        <v>299</v>
      </c>
      <c r="D45" s="157" t="s">
        <v>670</v>
      </c>
      <c r="E45" s="157" t="s">
        <v>126</v>
      </c>
      <c r="F45" s="155" t="s">
        <v>549</v>
      </c>
      <c r="G45" s="228" t="s">
        <v>782</v>
      </c>
      <c r="H45" s="155" t="s">
        <v>176</v>
      </c>
      <c r="I45" s="158">
        <v>1.73</v>
      </c>
      <c r="J45" s="159" t="s">
        <v>646</v>
      </c>
      <c r="K45" s="161">
        <v>3704130</v>
      </c>
      <c r="L45" s="160">
        <v>1852065</v>
      </c>
      <c r="M45" s="161">
        <v>1852065</v>
      </c>
      <c r="N45" s="162">
        <v>0.5</v>
      </c>
      <c r="O45" s="160">
        <v>0</v>
      </c>
      <c r="P45" s="160">
        <v>0</v>
      </c>
      <c r="Q45" s="161">
        <v>0</v>
      </c>
      <c r="R45" s="161">
        <v>0</v>
      </c>
      <c r="S45" s="161">
        <v>0</v>
      </c>
      <c r="T45" s="161">
        <v>1852065</v>
      </c>
      <c r="U45" s="161">
        <v>0</v>
      </c>
      <c r="V45" s="161">
        <v>0</v>
      </c>
      <c r="W45" s="161">
        <v>0</v>
      </c>
      <c r="X45" s="161">
        <v>0</v>
      </c>
      <c r="Y45" s="161">
        <v>0</v>
      </c>
      <c r="Z45" s="161">
        <v>0</v>
      </c>
      <c r="AA45" s="1" t="b">
        <f t="shared" si="4"/>
        <v>1</v>
      </c>
      <c r="AB45" s="23">
        <f t="shared" si="5"/>
        <v>0.5</v>
      </c>
      <c r="AC45" s="24" t="b">
        <f t="shared" si="6"/>
        <v>1</v>
      </c>
      <c r="AD45" s="24" t="b">
        <f t="shared" si="7"/>
        <v>1</v>
      </c>
    </row>
    <row r="46" spans="1:30" ht="30" customHeight="1">
      <c r="A46" s="155">
        <v>44</v>
      </c>
      <c r="B46" s="155" t="s">
        <v>714</v>
      </c>
      <c r="C46" s="156" t="s">
        <v>299</v>
      </c>
      <c r="D46" s="157" t="s">
        <v>685</v>
      </c>
      <c r="E46" s="157" t="s">
        <v>94</v>
      </c>
      <c r="F46" s="155" t="s">
        <v>235</v>
      </c>
      <c r="G46" s="155" t="s">
        <v>783</v>
      </c>
      <c r="H46" s="155" t="s">
        <v>181</v>
      </c>
      <c r="I46" s="158">
        <v>0.55000000000000004</v>
      </c>
      <c r="J46" s="159" t="s">
        <v>755</v>
      </c>
      <c r="K46" s="161">
        <v>6973068</v>
      </c>
      <c r="L46" s="160">
        <v>3486534</v>
      </c>
      <c r="M46" s="161">
        <v>3486534</v>
      </c>
      <c r="N46" s="162">
        <v>0.5</v>
      </c>
      <c r="O46" s="160">
        <v>0</v>
      </c>
      <c r="P46" s="160">
        <v>0</v>
      </c>
      <c r="Q46" s="161">
        <v>0</v>
      </c>
      <c r="R46" s="161">
        <v>0</v>
      </c>
      <c r="S46" s="161">
        <v>0</v>
      </c>
      <c r="T46" s="161">
        <v>3486534</v>
      </c>
      <c r="U46" s="161">
        <v>0</v>
      </c>
      <c r="V46" s="161">
        <v>0</v>
      </c>
      <c r="W46" s="161">
        <v>0</v>
      </c>
      <c r="X46" s="161">
        <v>0</v>
      </c>
      <c r="Y46" s="161">
        <v>0</v>
      </c>
      <c r="Z46" s="161">
        <v>0</v>
      </c>
      <c r="AA46" s="1" t="b">
        <f t="shared" si="4"/>
        <v>1</v>
      </c>
      <c r="AB46" s="23">
        <f t="shared" si="5"/>
        <v>0.5</v>
      </c>
      <c r="AC46" s="24" t="b">
        <f t="shared" si="6"/>
        <v>1</v>
      </c>
      <c r="AD46" s="24" t="b">
        <f t="shared" si="7"/>
        <v>1</v>
      </c>
    </row>
    <row r="47" spans="1:30" ht="33.75">
      <c r="A47" s="155">
        <v>45</v>
      </c>
      <c r="B47" s="155" t="s">
        <v>716</v>
      </c>
      <c r="C47" s="156" t="s">
        <v>299</v>
      </c>
      <c r="D47" s="157" t="s">
        <v>681</v>
      </c>
      <c r="E47" s="157" t="s">
        <v>159</v>
      </c>
      <c r="F47" s="155" t="s">
        <v>529</v>
      </c>
      <c r="G47" s="155" t="s">
        <v>785</v>
      </c>
      <c r="H47" s="155" t="s">
        <v>218</v>
      </c>
      <c r="I47" s="158">
        <v>0.8</v>
      </c>
      <c r="J47" s="159" t="s">
        <v>637</v>
      </c>
      <c r="K47" s="161">
        <v>2998000</v>
      </c>
      <c r="L47" s="160">
        <v>1499000</v>
      </c>
      <c r="M47" s="161">
        <v>1499000</v>
      </c>
      <c r="N47" s="162">
        <v>0.5</v>
      </c>
      <c r="O47" s="160">
        <v>0</v>
      </c>
      <c r="P47" s="160">
        <v>0</v>
      </c>
      <c r="Q47" s="161">
        <v>0</v>
      </c>
      <c r="R47" s="161">
        <v>0</v>
      </c>
      <c r="S47" s="161">
        <v>0</v>
      </c>
      <c r="T47" s="161">
        <v>1499000</v>
      </c>
      <c r="U47" s="161">
        <v>0</v>
      </c>
      <c r="V47" s="161">
        <v>0</v>
      </c>
      <c r="W47" s="161">
        <v>0</v>
      </c>
      <c r="X47" s="161">
        <v>0</v>
      </c>
      <c r="Y47" s="161">
        <v>0</v>
      </c>
      <c r="Z47" s="161">
        <v>0</v>
      </c>
      <c r="AA47" s="1" t="b">
        <f t="shared" si="4"/>
        <v>1</v>
      </c>
      <c r="AB47" s="23">
        <f t="shared" si="5"/>
        <v>0.5</v>
      </c>
      <c r="AC47" s="24" t="b">
        <f t="shared" si="6"/>
        <v>1</v>
      </c>
      <c r="AD47" s="24" t="b">
        <f t="shared" si="7"/>
        <v>1</v>
      </c>
    </row>
    <row r="48" spans="1:30" ht="67.5">
      <c r="A48" s="155">
        <v>46</v>
      </c>
      <c r="B48" s="155" t="s">
        <v>717</v>
      </c>
      <c r="C48" s="156" t="s">
        <v>299</v>
      </c>
      <c r="D48" s="157" t="s">
        <v>359</v>
      </c>
      <c r="E48" s="157" t="s">
        <v>108</v>
      </c>
      <c r="F48" s="155" t="s">
        <v>216</v>
      </c>
      <c r="G48" s="155" t="s">
        <v>786</v>
      </c>
      <c r="H48" s="155" t="s">
        <v>176</v>
      </c>
      <c r="I48" s="158">
        <v>2.19</v>
      </c>
      <c r="J48" s="159" t="s">
        <v>627</v>
      </c>
      <c r="K48" s="161">
        <v>17867981</v>
      </c>
      <c r="L48" s="160">
        <v>8933990</v>
      </c>
      <c r="M48" s="161">
        <v>8933991</v>
      </c>
      <c r="N48" s="162">
        <v>0.5</v>
      </c>
      <c r="O48" s="160">
        <v>0</v>
      </c>
      <c r="P48" s="160">
        <v>0</v>
      </c>
      <c r="Q48" s="161">
        <v>0</v>
      </c>
      <c r="R48" s="161">
        <v>0</v>
      </c>
      <c r="S48" s="161">
        <v>0</v>
      </c>
      <c r="T48" s="161">
        <v>8933990</v>
      </c>
      <c r="U48" s="161">
        <v>0</v>
      </c>
      <c r="V48" s="161">
        <v>0</v>
      </c>
      <c r="W48" s="161">
        <v>0</v>
      </c>
      <c r="X48" s="161">
        <v>0</v>
      </c>
      <c r="Y48" s="161">
        <v>0</v>
      </c>
      <c r="Z48" s="161">
        <v>0</v>
      </c>
      <c r="AA48" s="1" t="b">
        <f t="shared" si="4"/>
        <v>1</v>
      </c>
      <c r="AB48" s="23">
        <f t="shared" si="5"/>
        <v>0.5</v>
      </c>
      <c r="AC48" s="24" t="b">
        <f t="shared" si="6"/>
        <v>1</v>
      </c>
      <c r="AD48" s="24" t="b">
        <f t="shared" si="7"/>
        <v>1</v>
      </c>
    </row>
    <row r="49" spans="1:30" ht="30" customHeight="1">
      <c r="A49" s="155">
        <v>47</v>
      </c>
      <c r="B49" s="155" t="s">
        <v>718</v>
      </c>
      <c r="C49" s="156" t="s">
        <v>299</v>
      </c>
      <c r="D49" s="157" t="s">
        <v>685</v>
      </c>
      <c r="E49" s="157" t="s">
        <v>94</v>
      </c>
      <c r="F49" s="155" t="s">
        <v>235</v>
      </c>
      <c r="G49" s="155" t="s">
        <v>787</v>
      </c>
      <c r="H49" s="155" t="s">
        <v>181</v>
      </c>
      <c r="I49" s="158">
        <v>0.22</v>
      </c>
      <c r="J49" s="159" t="s">
        <v>755</v>
      </c>
      <c r="K49" s="161">
        <v>1117396</v>
      </c>
      <c r="L49" s="160">
        <v>558698</v>
      </c>
      <c r="M49" s="161">
        <v>558698</v>
      </c>
      <c r="N49" s="162">
        <v>0.5</v>
      </c>
      <c r="O49" s="160">
        <v>0</v>
      </c>
      <c r="P49" s="160">
        <v>0</v>
      </c>
      <c r="Q49" s="161">
        <v>0</v>
      </c>
      <c r="R49" s="161">
        <v>0</v>
      </c>
      <c r="S49" s="161">
        <v>0</v>
      </c>
      <c r="T49" s="161">
        <v>558698</v>
      </c>
      <c r="U49" s="161">
        <v>0</v>
      </c>
      <c r="V49" s="161">
        <v>0</v>
      </c>
      <c r="W49" s="161">
        <v>0</v>
      </c>
      <c r="X49" s="161">
        <v>0</v>
      </c>
      <c r="Y49" s="161">
        <v>0</v>
      </c>
      <c r="Z49" s="161">
        <v>0</v>
      </c>
      <c r="AA49" s="1" t="b">
        <f t="shared" si="4"/>
        <v>1</v>
      </c>
      <c r="AB49" s="23">
        <f t="shared" si="5"/>
        <v>0.5</v>
      </c>
      <c r="AC49" s="24" t="b">
        <f t="shared" si="6"/>
        <v>1</v>
      </c>
      <c r="AD49" s="24" t="b">
        <f t="shared" si="7"/>
        <v>1</v>
      </c>
    </row>
    <row r="50" spans="1:30" ht="33.75">
      <c r="A50" s="155">
        <v>48</v>
      </c>
      <c r="B50" s="155" t="s">
        <v>719</v>
      </c>
      <c r="C50" s="156" t="s">
        <v>299</v>
      </c>
      <c r="D50" s="157" t="s">
        <v>720</v>
      </c>
      <c r="E50" s="157" t="s">
        <v>97</v>
      </c>
      <c r="F50" s="155" t="s">
        <v>235</v>
      </c>
      <c r="G50" s="155" t="s">
        <v>788</v>
      </c>
      <c r="H50" s="155" t="s">
        <v>181</v>
      </c>
      <c r="I50" s="158">
        <v>0.62</v>
      </c>
      <c r="J50" s="159" t="s">
        <v>638</v>
      </c>
      <c r="K50" s="161">
        <v>4872812</v>
      </c>
      <c r="L50" s="160">
        <v>2436406</v>
      </c>
      <c r="M50" s="161">
        <v>2436406</v>
      </c>
      <c r="N50" s="162">
        <v>0.5</v>
      </c>
      <c r="O50" s="160">
        <v>0</v>
      </c>
      <c r="P50" s="160">
        <v>0</v>
      </c>
      <c r="Q50" s="161">
        <v>0</v>
      </c>
      <c r="R50" s="161">
        <v>0</v>
      </c>
      <c r="S50" s="161">
        <v>0</v>
      </c>
      <c r="T50" s="161">
        <v>2436406</v>
      </c>
      <c r="U50" s="161">
        <v>0</v>
      </c>
      <c r="V50" s="161">
        <v>0</v>
      </c>
      <c r="W50" s="161">
        <v>0</v>
      </c>
      <c r="X50" s="161">
        <v>0</v>
      </c>
      <c r="Y50" s="161">
        <v>0</v>
      </c>
      <c r="Z50" s="161">
        <v>0</v>
      </c>
      <c r="AA50" s="1" t="b">
        <f t="shared" si="4"/>
        <v>1</v>
      </c>
      <c r="AB50" s="23">
        <f t="shared" si="5"/>
        <v>0.5</v>
      </c>
      <c r="AC50" s="24" t="b">
        <f t="shared" si="6"/>
        <v>1</v>
      </c>
      <c r="AD50" s="24" t="b">
        <f t="shared" si="7"/>
        <v>1</v>
      </c>
    </row>
    <row r="51" spans="1:30" ht="30" customHeight="1">
      <c r="A51" s="155">
        <v>49</v>
      </c>
      <c r="B51" s="155" t="s">
        <v>721</v>
      </c>
      <c r="C51" s="156" t="s">
        <v>299</v>
      </c>
      <c r="D51" s="157" t="s">
        <v>722</v>
      </c>
      <c r="E51" s="157" t="s">
        <v>165</v>
      </c>
      <c r="F51" s="155" t="s">
        <v>206</v>
      </c>
      <c r="G51" s="155" t="s">
        <v>789</v>
      </c>
      <c r="H51" s="155" t="s">
        <v>176</v>
      </c>
      <c r="I51" s="158">
        <v>2.6</v>
      </c>
      <c r="J51" s="159" t="s">
        <v>635</v>
      </c>
      <c r="K51" s="161">
        <v>6248177</v>
      </c>
      <c r="L51" s="160">
        <v>3124088</v>
      </c>
      <c r="M51" s="161">
        <v>3124089</v>
      </c>
      <c r="N51" s="162">
        <v>0.5</v>
      </c>
      <c r="O51" s="160">
        <v>0</v>
      </c>
      <c r="P51" s="160">
        <v>0</v>
      </c>
      <c r="Q51" s="161">
        <v>0</v>
      </c>
      <c r="R51" s="161">
        <v>0</v>
      </c>
      <c r="S51" s="161">
        <v>0</v>
      </c>
      <c r="T51" s="161">
        <v>3124088</v>
      </c>
      <c r="U51" s="161">
        <v>0</v>
      </c>
      <c r="V51" s="161">
        <v>0</v>
      </c>
      <c r="W51" s="161">
        <v>0</v>
      </c>
      <c r="X51" s="161">
        <v>0</v>
      </c>
      <c r="Y51" s="161">
        <v>0</v>
      </c>
      <c r="Z51" s="161">
        <v>0</v>
      </c>
      <c r="AA51" s="1" t="b">
        <f t="shared" si="4"/>
        <v>1</v>
      </c>
      <c r="AB51" s="23">
        <f t="shared" si="5"/>
        <v>0.5</v>
      </c>
      <c r="AC51" s="24" t="b">
        <f t="shared" si="6"/>
        <v>1</v>
      </c>
      <c r="AD51" s="24" t="b">
        <f t="shared" si="7"/>
        <v>1</v>
      </c>
    </row>
    <row r="52" spans="1:30" ht="30" customHeight="1">
      <c r="A52" s="155">
        <v>50</v>
      </c>
      <c r="B52" s="155" t="s">
        <v>723</v>
      </c>
      <c r="C52" s="156" t="s">
        <v>299</v>
      </c>
      <c r="D52" s="157" t="s">
        <v>724</v>
      </c>
      <c r="E52" s="157" t="s">
        <v>162</v>
      </c>
      <c r="F52" s="155" t="s">
        <v>206</v>
      </c>
      <c r="G52" s="155" t="s">
        <v>790</v>
      </c>
      <c r="H52" s="155" t="s">
        <v>176</v>
      </c>
      <c r="I52" s="158">
        <v>0.65500000000000003</v>
      </c>
      <c r="J52" s="159" t="s">
        <v>736</v>
      </c>
      <c r="K52" s="161">
        <v>9201000</v>
      </c>
      <c r="L52" s="160">
        <v>4600500</v>
      </c>
      <c r="M52" s="161">
        <v>4600500</v>
      </c>
      <c r="N52" s="162">
        <v>0.5</v>
      </c>
      <c r="O52" s="160">
        <v>0</v>
      </c>
      <c r="P52" s="160">
        <v>0</v>
      </c>
      <c r="Q52" s="161">
        <v>0</v>
      </c>
      <c r="R52" s="161">
        <v>0</v>
      </c>
      <c r="S52" s="161">
        <v>0</v>
      </c>
      <c r="T52" s="161">
        <v>4600500</v>
      </c>
      <c r="U52" s="161">
        <v>0</v>
      </c>
      <c r="V52" s="161">
        <v>0</v>
      </c>
      <c r="W52" s="161">
        <v>0</v>
      </c>
      <c r="X52" s="161">
        <v>0</v>
      </c>
      <c r="Y52" s="161">
        <v>0</v>
      </c>
      <c r="Z52" s="161">
        <v>0</v>
      </c>
      <c r="AA52" s="1" t="b">
        <f t="shared" si="4"/>
        <v>1</v>
      </c>
      <c r="AB52" s="23">
        <f t="shared" si="5"/>
        <v>0.5</v>
      </c>
      <c r="AC52" s="24" t="b">
        <f t="shared" si="6"/>
        <v>1</v>
      </c>
      <c r="AD52" s="24" t="b">
        <f t="shared" si="7"/>
        <v>1</v>
      </c>
    </row>
    <row r="53" spans="1:30" ht="30" customHeight="1">
      <c r="A53" s="155">
        <v>51</v>
      </c>
      <c r="B53" s="155" t="s">
        <v>725</v>
      </c>
      <c r="C53" s="156" t="s">
        <v>299</v>
      </c>
      <c r="D53" s="157" t="s">
        <v>373</v>
      </c>
      <c r="E53" s="157" t="s">
        <v>169</v>
      </c>
      <c r="F53" s="155" t="s">
        <v>206</v>
      </c>
      <c r="G53" s="228" t="s">
        <v>791</v>
      </c>
      <c r="H53" s="155" t="s">
        <v>181</v>
      </c>
      <c r="I53" s="158">
        <v>0.9</v>
      </c>
      <c r="J53" s="159" t="s">
        <v>630</v>
      </c>
      <c r="K53" s="161">
        <v>9705000</v>
      </c>
      <c r="L53" s="160">
        <v>4852500</v>
      </c>
      <c r="M53" s="161">
        <v>4852500</v>
      </c>
      <c r="N53" s="162">
        <v>0.5</v>
      </c>
      <c r="O53" s="160">
        <v>0</v>
      </c>
      <c r="P53" s="160">
        <v>0</v>
      </c>
      <c r="Q53" s="161">
        <v>0</v>
      </c>
      <c r="R53" s="161">
        <v>0</v>
      </c>
      <c r="S53" s="161">
        <v>0</v>
      </c>
      <c r="T53" s="161">
        <v>4852500</v>
      </c>
      <c r="U53" s="161">
        <v>0</v>
      </c>
      <c r="V53" s="161">
        <v>0</v>
      </c>
      <c r="W53" s="161">
        <v>0</v>
      </c>
      <c r="X53" s="161">
        <v>0</v>
      </c>
      <c r="Y53" s="161">
        <v>0</v>
      </c>
      <c r="Z53" s="161">
        <v>0</v>
      </c>
      <c r="AA53" s="1" t="b">
        <f t="shared" si="4"/>
        <v>1</v>
      </c>
      <c r="AB53" s="23">
        <f t="shared" si="5"/>
        <v>0.5</v>
      </c>
      <c r="AC53" s="24" t="b">
        <f t="shared" si="6"/>
        <v>1</v>
      </c>
      <c r="AD53" s="24" t="b">
        <f t="shared" si="7"/>
        <v>1</v>
      </c>
    </row>
    <row r="54" spans="1:30" ht="30" customHeight="1">
      <c r="A54" s="155">
        <v>52</v>
      </c>
      <c r="B54" s="155" t="s">
        <v>728</v>
      </c>
      <c r="C54" s="156" t="s">
        <v>299</v>
      </c>
      <c r="D54" s="157" t="s">
        <v>729</v>
      </c>
      <c r="E54" s="157">
        <v>2264011</v>
      </c>
      <c r="F54" s="155" t="s">
        <v>729</v>
      </c>
      <c r="G54" s="155" t="s">
        <v>794</v>
      </c>
      <c r="H54" s="155" t="s">
        <v>176</v>
      </c>
      <c r="I54" s="158">
        <v>0.55000000000000004</v>
      </c>
      <c r="J54" s="159" t="s">
        <v>638</v>
      </c>
      <c r="K54" s="161">
        <v>12000000</v>
      </c>
      <c r="L54" s="160">
        <v>6000000</v>
      </c>
      <c r="M54" s="161">
        <v>6000000</v>
      </c>
      <c r="N54" s="162">
        <v>0.5</v>
      </c>
      <c r="O54" s="160">
        <v>0</v>
      </c>
      <c r="P54" s="160">
        <v>0</v>
      </c>
      <c r="Q54" s="161">
        <v>0</v>
      </c>
      <c r="R54" s="161">
        <v>0</v>
      </c>
      <c r="S54" s="161">
        <v>0</v>
      </c>
      <c r="T54" s="161">
        <v>6000000</v>
      </c>
      <c r="U54" s="161">
        <v>0</v>
      </c>
      <c r="V54" s="161">
        <v>0</v>
      </c>
      <c r="W54" s="161">
        <v>0</v>
      </c>
      <c r="X54" s="161">
        <v>0</v>
      </c>
      <c r="Y54" s="161">
        <v>0</v>
      </c>
      <c r="Z54" s="161">
        <v>0</v>
      </c>
      <c r="AA54" s="1" t="b">
        <f t="shared" si="4"/>
        <v>1</v>
      </c>
      <c r="AB54" s="23">
        <f t="shared" si="5"/>
        <v>0.5</v>
      </c>
      <c r="AC54" s="24" t="b">
        <f t="shared" si="6"/>
        <v>1</v>
      </c>
      <c r="AD54" s="24" t="b">
        <f t="shared" si="7"/>
        <v>1</v>
      </c>
    </row>
    <row r="55" spans="1:30" ht="30" customHeight="1">
      <c r="A55" s="155">
        <v>53</v>
      </c>
      <c r="B55" s="155" t="s">
        <v>730</v>
      </c>
      <c r="C55" s="156" t="s">
        <v>299</v>
      </c>
      <c r="D55" s="157" t="s">
        <v>359</v>
      </c>
      <c r="E55" s="157" t="s">
        <v>108</v>
      </c>
      <c r="F55" s="155" t="s">
        <v>216</v>
      </c>
      <c r="G55" s="155" t="s">
        <v>795</v>
      </c>
      <c r="H55" s="155" t="s">
        <v>176</v>
      </c>
      <c r="I55" s="158">
        <v>2.04</v>
      </c>
      <c r="J55" s="159" t="s">
        <v>627</v>
      </c>
      <c r="K55" s="161">
        <v>17310602</v>
      </c>
      <c r="L55" s="160">
        <v>8655301</v>
      </c>
      <c r="M55" s="161">
        <v>8655301</v>
      </c>
      <c r="N55" s="162">
        <v>0.5</v>
      </c>
      <c r="O55" s="160">
        <v>0</v>
      </c>
      <c r="P55" s="160">
        <v>0</v>
      </c>
      <c r="Q55" s="161">
        <v>0</v>
      </c>
      <c r="R55" s="161">
        <v>0</v>
      </c>
      <c r="S55" s="161">
        <v>0</v>
      </c>
      <c r="T55" s="161">
        <v>8655301</v>
      </c>
      <c r="U55" s="161">
        <v>0</v>
      </c>
      <c r="V55" s="161">
        <v>0</v>
      </c>
      <c r="W55" s="161">
        <v>0</v>
      </c>
      <c r="X55" s="161">
        <v>0</v>
      </c>
      <c r="Y55" s="161">
        <v>0</v>
      </c>
      <c r="Z55" s="161">
        <v>0</v>
      </c>
      <c r="AA55" s="1" t="b">
        <f t="shared" si="4"/>
        <v>1</v>
      </c>
      <c r="AB55" s="23">
        <f t="shared" si="5"/>
        <v>0.5</v>
      </c>
      <c r="AC55" s="24" t="b">
        <f t="shared" si="6"/>
        <v>1</v>
      </c>
      <c r="AD55" s="24" t="b">
        <f t="shared" si="7"/>
        <v>1</v>
      </c>
    </row>
    <row r="56" spans="1:30" ht="30" customHeight="1">
      <c r="A56" s="155">
        <v>54</v>
      </c>
      <c r="B56" s="155" t="s">
        <v>731</v>
      </c>
      <c r="C56" s="156" t="s">
        <v>299</v>
      </c>
      <c r="D56" s="157" t="s">
        <v>359</v>
      </c>
      <c r="E56" s="157" t="s">
        <v>108</v>
      </c>
      <c r="F56" s="155" t="s">
        <v>216</v>
      </c>
      <c r="G56" s="155" t="s">
        <v>796</v>
      </c>
      <c r="H56" s="155" t="s">
        <v>181</v>
      </c>
      <c r="I56" s="158">
        <v>1.1299999999999999</v>
      </c>
      <c r="J56" s="159" t="s">
        <v>627</v>
      </c>
      <c r="K56" s="161">
        <v>2386771</v>
      </c>
      <c r="L56" s="160">
        <v>1193385</v>
      </c>
      <c r="M56" s="161">
        <v>1193386</v>
      </c>
      <c r="N56" s="162">
        <v>0.5</v>
      </c>
      <c r="O56" s="160">
        <v>0</v>
      </c>
      <c r="P56" s="160">
        <v>0</v>
      </c>
      <c r="Q56" s="161">
        <v>0</v>
      </c>
      <c r="R56" s="161">
        <v>0</v>
      </c>
      <c r="S56" s="161">
        <v>0</v>
      </c>
      <c r="T56" s="161">
        <v>1193385</v>
      </c>
      <c r="U56" s="161">
        <v>0</v>
      </c>
      <c r="V56" s="161">
        <v>0</v>
      </c>
      <c r="W56" s="161">
        <v>0</v>
      </c>
      <c r="X56" s="161">
        <v>0</v>
      </c>
      <c r="Y56" s="161">
        <v>0</v>
      </c>
      <c r="Z56" s="161">
        <v>0</v>
      </c>
      <c r="AA56" s="1" t="b">
        <f t="shared" si="4"/>
        <v>1</v>
      </c>
      <c r="AB56" s="23">
        <f t="shared" si="5"/>
        <v>0.5</v>
      </c>
      <c r="AC56" s="24" t="b">
        <f t="shared" si="6"/>
        <v>1</v>
      </c>
      <c r="AD56" s="24" t="b">
        <f t="shared" si="7"/>
        <v>1</v>
      </c>
    </row>
    <row r="57" spans="1:30" ht="33.75">
      <c r="A57" s="155">
        <v>55</v>
      </c>
      <c r="B57" s="155" t="s">
        <v>732</v>
      </c>
      <c r="C57" s="156" t="s">
        <v>299</v>
      </c>
      <c r="D57" s="157" t="s">
        <v>507</v>
      </c>
      <c r="E57" s="157" t="s">
        <v>148</v>
      </c>
      <c r="F57" s="155" t="s">
        <v>227</v>
      </c>
      <c r="G57" s="155" t="s">
        <v>797</v>
      </c>
      <c r="H57" s="155" t="s">
        <v>176</v>
      </c>
      <c r="I57" s="158">
        <v>0.67</v>
      </c>
      <c r="J57" s="159" t="s">
        <v>630</v>
      </c>
      <c r="K57" s="161">
        <v>3564967</v>
      </c>
      <c r="L57" s="160">
        <v>1782483</v>
      </c>
      <c r="M57" s="161">
        <v>1782484</v>
      </c>
      <c r="N57" s="162">
        <v>0.5</v>
      </c>
      <c r="O57" s="160">
        <v>0</v>
      </c>
      <c r="P57" s="160">
        <v>0</v>
      </c>
      <c r="Q57" s="161">
        <v>0</v>
      </c>
      <c r="R57" s="161">
        <v>0</v>
      </c>
      <c r="S57" s="161">
        <v>0</v>
      </c>
      <c r="T57" s="161">
        <v>1782483</v>
      </c>
      <c r="U57" s="161">
        <v>0</v>
      </c>
      <c r="V57" s="161">
        <v>0</v>
      </c>
      <c r="W57" s="161">
        <v>0</v>
      </c>
      <c r="X57" s="161">
        <v>0</v>
      </c>
      <c r="Y57" s="161">
        <v>0</v>
      </c>
      <c r="Z57" s="161">
        <v>0</v>
      </c>
      <c r="AA57" s="1" t="b">
        <f t="shared" si="4"/>
        <v>1</v>
      </c>
      <c r="AB57" s="23">
        <f t="shared" si="5"/>
        <v>0.5</v>
      </c>
      <c r="AC57" s="24" t="b">
        <f t="shared" si="6"/>
        <v>1</v>
      </c>
      <c r="AD57" s="24" t="b">
        <f t="shared" si="7"/>
        <v>1</v>
      </c>
    </row>
    <row r="58" spans="1:30" ht="30" customHeight="1">
      <c r="A58" s="155">
        <v>56</v>
      </c>
      <c r="B58" s="155" t="s">
        <v>733</v>
      </c>
      <c r="C58" s="156" t="s">
        <v>299</v>
      </c>
      <c r="D58" s="157" t="s">
        <v>685</v>
      </c>
      <c r="E58" s="157" t="s">
        <v>94</v>
      </c>
      <c r="F58" s="155" t="s">
        <v>235</v>
      </c>
      <c r="G58" s="155" t="s">
        <v>798</v>
      </c>
      <c r="H58" s="155" t="s">
        <v>176</v>
      </c>
      <c r="I58" s="158">
        <v>0.28000000000000003</v>
      </c>
      <c r="J58" s="159" t="s">
        <v>755</v>
      </c>
      <c r="K58" s="161">
        <v>1907163</v>
      </c>
      <c r="L58" s="160">
        <v>953581</v>
      </c>
      <c r="M58" s="161">
        <v>953582</v>
      </c>
      <c r="N58" s="162">
        <v>0.5</v>
      </c>
      <c r="O58" s="160">
        <v>0</v>
      </c>
      <c r="P58" s="160">
        <v>0</v>
      </c>
      <c r="Q58" s="161">
        <v>0</v>
      </c>
      <c r="R58" s="161">
        <v>0</v>
      </c>
      <c r="S58" s="161">
        <v>0</v>
      </c>
      <c r="T58" s="161">
        <v>953581</v>
      </c>
      <c r="U58" s="161">
        <v>0</v>
      </c>
      <c r="V58" s="161">
        <v>0</v>
      </c>
      <c r="W58" s="161">
        <v>0</v>
      </c>
      <c r="X58" s="161">
        <v>0</v>
      </c>
      <c r="Y58" s="161">
        <v>0</v>
      </c>
      <c r="Z58" s="161">
        <v>0</v>
      </c>
      <c r="AA58" s="1" t="b">
        <f t="shared" si="4"/>
        <v>1</v>
      </c>
      <c r="AB58" s="23">
        <f t="shared" si="5"/>
        <v>0.5</v>
      </c>
      <c r="AC58" s="24" t="b">
        <f t="shared" si="6"/>
        <v>1</v>
      </c>
      <c r="AD58" s="24" t="b">
        <f t="shared" si="7"/>
        <v>1</v>
      </c>
    </row>
    <row r="59" spans="1:30" ht="20.100000000000001" customHeight="1">
      <c r="A59" s="273" t="s">
        <v>43</v>
      </c>
      <c r="B59" s="273"/>
      <c r="C59" s="273"/>
      <c r="D59" s="273"/>
      <c r="E59" s="273"/>
      <c r="F59" s="273"/>
      <c r="G59" s="273"/>
      <c r="H59" s="273"/>
      <c r="I59" s="163">
        <f>SUM(I3:I58)</f>
        <v>30.905000000000005</v>
      </c>
      <c r="J59" s="29" t="s">
        <v>14</v>
      </c>
      <c r="K59" s="143">
        <f>SUM(K3:K58)</f>
        <v>165392231</v>
      </c>
      <c r="L59" s="143">
        <f>SUM(L3:L58)</f>
        <v>82696110</v>
      </c>
      <c r="M59" s="143">
        <f>SUM(M3:M58)</f>
        <v>82696121</v>
      </c>
      <c r="N59" s="144" t="s">
        <v>14</v>
      </c>
      <c r="O59" s="143">
        <f t="shared" ref="O59:Z59" si="8">SUM(O3:O58)</f>
        <v>0</v>
      </c>
      <c r="P59" s="143">
        <f t="shared" si="8"/>
        <v>0</v>
      </c>
      <c r="Q59" s="143">
        <f t="shared" si="8"/>
        <v>0</v>
      </c>
      <c r="R59" s="143">
        <f t="shared" si="8"/>
        <v>0</v>
      </c>
      <c r="S59" s="143">
        <f t="shared" si="8"/>
        <v>0</v>
      </c>
      <c r="T59" s="143">
        <f t="shared" si="8"/>
        <v>82696110</v>
      </c>
      <c r="U59" s="143">
        <f t="shared" si="8"/>
        <v>0</v>
      </c>
      <c r="V59" s="143">
        <f t="shared" si="8"/>
        <v>0</v>
      </c>
      <c r="W59" s="143">
        <f t="shared" si="8"/>
        <v>0</v>
      </c>
      <c r="X59" s="143">
        <f t="shared" si="8"/>
        <v>0</v>
      </c>
      <c r="Y59" s="143">
        <f t="shared" si="8"/>
        <v>0</v>
      </c>
      <c r="Z59" s="143">
        <f t="shared" si="8"/>
        <v>0</v>
      </c>
      <c r="AA59" s="1" t="b">
        <f t="shared" ref="AA59:AA61" si="9">L59=SUM(O59:Z59)</f>
        <v>1</v>
      </c>
      <c r="AB59" s="23">
        <f t="shared" si="5"/>
        <v>0.5</v>
      </c>
      <c r="AC59" s="24" t="s">
        <v>14</v>
      </c>
      <c r="AD59" s="24" t="b">
        <f t="shared" ref="AD59" si="10">K59=L59+M59</f>
        <v>1</v>
      </c>
    </row>
    <row r="60" spans="1:30" ht="20.100000000000001" customHeight="1">
      <c r="A60" s="276" t="s">
        <v>37</v>
      </c>
      <c r="B60" s="277"/>
      <c r="C60" s="277"/>
      <c r="D60" s="277"/>
      <c r="E60" s="277"/>
      <c r="F60" s="277"/>
      <c r="G60" s="277"/>
      <c r="H60" s="278"/>
      <c r="I60" s="163">
        <f>SUMIF($C$3:$C$58,"N",I3:I58)</f>
        <v>30.905000000000005</v>
      </c>
      <c r="J60" s="29" t="s">
        <v>14</v>
      </c>
      <c r="K60" s="143">
        <f>SUMIF($C$3:$C$58,"N",K3:K58)</f>
        <v>165392231</v>
      </c>
      <c r="L60" s="143">
        <f>SUMIF($C$3:$C$58,"N",L3:L58)</f>
        <v>82696110</v>
      </c>
      <c r="M60" s="143">
        <f>SUMIF($C$3:$C$58,"N",M3:M58)</f>
        <v>82696121</v>
      </c>
      <c r="N60" s="144" t="s">
        <v>14</v>
      </c>
      <c r="O60" s="143">
        <f t="shared" ref="O60:Z60" si="11">SUMIF($C$3:$C$58,"N",O3:O58)</f>
        <v>0</v>
      </c>
      <c r="P60" s="143">
        <f t="shared" si="11"/>
        <v>0</v>
      </c>
      <c r="Q60" s="143">
        <f t="shared" si="11"/>
        <v>0</v>
      </c>
      <c r="R60" s="143">
        <f t="shared" si="11"/>
        <v>0</v>
      </c>
      <c r="S60" s="143">
        <f t="shared" si="11"/>
        <v>0</v>
      </c>
      <c r="T60" s="143">
        <f t="shared" si="11"/>
        <v>82696110</v>
      </c>
      <c r="U60" s="143">
        <f t="shared" si="11"/>
        <v>0</v>
      </c>
      <c r="V60" s="143">
        <f t="shared" si="11"/>
        <v>0</v>
      </c>
      <c r="W60" s="143">
        <f t="shared" si="11"/>
        <v>0</v>
      </c>
      <c r="X60" s="143">
        <f t="shared" si="11"/>
        <v>0</v>
      </c>
      <c r="Y60" s="143">
        <f t="shared" si="11"/>
        <v>0</v>
      </c>
      <c r="Z60" s="143">
        <f t="shared" si="11"/>
        <v>0</v>
      </c>
      <c r="AA60" s="1" t="b">
        <f t="shared" si="9"/>
        <v>1</v>
      </c>
      <c r="AB60" s="23">
        <f t="shared" ref="AB60" si="12">ROUND(L60/K60,4)</f>
        <v>0.5</v>
      </c>
      <c r="AC60" s="24" t="s">
        <v>14</v>
      </c>
      <c r="AD60" s="24" t="b">
        <f t="shared" ref="AD60" si="13">K60=L60+M60</f>
        <v>1</v>
      </c>
    </row>
    <row r="61" spans="1:30" ht="20.100000000000001" customHeight="1">
      <c r="A61" s="270" t="s">
        <v>38</v>
      </c>
      <c r="B61" s="270"/>
      <c r="C61" s="270"/>
      <c r="D61" s="270"/>
      <c r="E61" s="270"/>
      <c r="F61" s="270"/>
      <c r="G61" s="270"/>
      <c r="H61" s="270"/>
      <c r="I61" s="164">
        <f>SUMIF($C$3:$C$58,"W",I3:I58)</f>
        <v>0</v>
      </c>
      <c r="J61" s="138" t="s">
        <v>14</v>
      </c>
      <c r="K61" s="146">
        <f>SUMIF($C$3:$C$58,"W",K3:K58)</f>
        <v>0</v>
      </c>
      <c r="L61" s="146">
        <f>SUMIF($C$3:$C$58,"W",L3:L58)</f>
        <v>0</v>
      </c>
      <c r="M61" s="146">
        <f>SUMIF($C$3:$C$58,"W",M3:M58)</f>
        <v>0</v>
      </c>
      <c r="N61" s="147" t="s">
        <v>14</v>
      </c>
      <c r="O61" s="146">
        <f t="shared" ref="O61:Z61" si="14">SUMIF($C$3:$C$58,"W",O3:O58)</f>
        <v>0</v>
      </c>
      <c r="P61" s="146">
        <f t="shared" si="14"/>
        <v>0</v>
      </c>
      <c r="Q61" s="146">
        <f t="shared" si="14"/>
        <v>0</v>
      </c>
      <c r="R61" s="146">
        <f t="shared" si="14"/>
        <v>0</v>
      </c>
      <c r="S61" s="146">
        <f t="shared" si="14"/>
        <v>0</v>
      </c>
      <c r="T61" s="146">
        <f t="shared" si="14"/>
        <v>0</v>
      </c>
      <c r="U61" s="146">
        <f t="shared" si="14"/>
        <v>0</v>
      </c>
      <c r="V61" s="146">
        <f t="shared" si="14"/>
        <v>0</v>
      </c>
      <c r="W61" s="146">
        <f t="shared" si="14"/>
        <v>0</v>
      </c>
      <c r="X61" s="146">
        <f t="shared" si="14"/>
        <v>0</v>
      </c>
      <c r="Y61" s="146">
        <f t="shared" si="14"/>
        <v>0</v>
      </c>
      <c r="Z61" s="146">
        <f t="shared" si="14"/>
        <v>0</v>
      </c>
      <c r="AA61" s="1" t="b">
        <f t="shared" si="9"/>
        <v>1</v>
      </c>
      <c r="AB61" s="23" t="e">
        <f>ROUND(L61/K61,4)</f>
        <v>#DIV/0!</v>
      </c>
      <c r="AC61" s="24" t="s">
        <v>14</v>
      </c>
      <c r="AD61" s="24" t="b">
        <f t="shared" ref="AD61" si="15">K61=L61+M61</f>
        <v>1</v>
      </c>
    </row>
    <row r="62" spans="1:30">
      <c r="A62" s="20"/>
      <c r="AD62" s="24"/>
    </row>
    <row r="63" spans="1:30">
      <c r="A63" s="18" t="s">
        <v>23</v>
      </c>
    </row>
    <row r="64" spans="1:30">
      <c r="A64" s="19" t="s">
        <v>24</v>
      </c>
    </row>
    <row r="65" spans="1:1">
      <c r="A65" s="18" t="s">
        <v>34</v>
      </c>
    </row>
    <row r="66" spans="1:1">
      <c r="A66" s="21"/>
    </row>
  </sheetData>
  <autoFilter ref="A2:AD61" xr:uid="{00000000-0009-0000-0000-000004000000}"/>
  <mergeCells count="18">
    <mergeCell ref="A60:H60"/>
    <mergeCell ref="D1:D2"/>
    <mergeCell ref="A61:H61"/>
    <mergeCell ref="E1:E2"/>
    <mergeCell ref="O1:Z1"/>
    <mergeCell ref="M1:M2"/>
    <mergeCell ref="N1:N2"/>
    <mergeCell ref="A59:H59"/>
    <mergeCell ref="I1:I2"/>
    <mergeCell ref="J1:J2"/>
    <mergeCell ref="K1:K2"/>
    <mergeCell ref="L1:L2"/>
    <mergeCell ref="A1:A2"/>
    <mergeCell ref="B1:B2"/>
    <mergeCell ref="C1:C2"/>
    <mergeCell ref="F1:F2"/>
    <mergeCell ref="G1:G2"/>
    <mergeCell ref="H1:H2"/>
  </mergeCells>
  <conditionalFormatting sqref="AA3:AC61">
    <cfRule type="containsText" dxfId="3" priority="5" operator="containsText" text="fałsz">
      <formula>NOT(ISERROR(SEARCH("fałsz",AA3)))</formula>
    </cfRule>
  </conditionalFormatting>
  <conditionalFormatting sqref="AB60:AC61 AA3:AD58 AD62">
    <cfRule type="cellIs" dxfId="2" priority="7" operator="equal">
      <formula>FALSE</formula>
    </cfRule>
  </conditionalFormatting>
  <conditionalFormatting sqref="AA59:AA61 AB59:AD59">
    <cfRule type="cellIs" dxfId="1" priority="22" operator="equal">
      <formula>FALSE</formula>
    </cfRule>
  </conditionalFormatting>
  <conditionalFormatting sqref="AD60:AD61">
    <cfRule type="cellIs" dxfId="0" priority="3" operator="equal">
      <formula>FALSE</formula>
    </cfRule>
  </conditionalFormatting>
  <dataValidations count="2">
    <dataValidation type="list" allowBlank="1" showInputMessage="1" showErrorMessage="1" sqref="G3:G58" xr:uid="{00000000-0002-0000-0400-000000000000}">
      <formula1>"B,P,R"</formula1>
    </dataValidation>
    <dataValidation type="list" allowBlank="1" showInputMessage="1" showErrorMessage="1" sqref="C3:C58" xr:uid="{00000000-0002-0000-0400-000001000000}">
      <formula1>"N,W"</formula1>
    </dataValidation>
  </dataValidations>
  <pageMargins left="0.23622047244094491" right="0.23622047244094491" top="0.74803149606299213" bottom="0.74803149606299213" header="0.31496062992125984" footer="0.31496062992125984"/>
  <pageSetup paperSize="8" scale="51" fitToHeight="0" orientation="landscape" r:id="rId1"/>
  <headerFooter>
    <oddHeader>&amp;LWojewództwo pomorskie  - zadania gminne lista rezerwowa</oddHeader>
    <oddFoote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9</vt:i4>
      </vt:variant>
    </vt:vector>
  </HeadingPairs>
  <TitlesOfParts>
    <vt:vector size="14" baseType="lpstr">
      <vt:lpstr>TERC - "nazwa woj"</vt:lpstr>
      <vt:lpstr>pow podst</vt:lpstr>
      <vt:lpstr>gm podst</vt:lpstr>
      <vt:lpstr>pow rez</vt:lpstr>
      <vt:lpstr>gm rez</vt:lpstr>
      <vt:lpstr>'gm podst'!Obszar_wydruku</vt:lpstr>
      <vt:lpstr>'gm rez'!Obszar_wydruku</vt:lpstr>
      <vt:lpstr>'pow podst'!Obszar_wydruku</vt:lpstr>
      <vt:lpstr>'pow rez'!Obszar_wydruku</vt:lpstr>
      <vt:lpstr>'TERC - "nazwa woj"'!Obszar_wydruku</vt:lpstr>
      <vt:lpstr>'gm podst'!Tytuły_wydruku</vt:lpstr>
      <vt:lpstr>'gm rez'!Tytuły_wydruku</vt:lpstr>
      <vt:lpstr>'pow podst'!Tytuły_wydruku</vt:lpstr>
      <vt:lpstr>'pow rez'!Tytuły_wydruku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Bielicka Marzena</dc:creator>
  <cp:lastModifiedBy>Michał Ochaciński</cp:lastModifiedBy>
  <cp:lastPrinted>2023-11-22T12:41:04Z</cp:lastPrinted>
  <dcterms:created xsi:type="dcterms:W3CDTF">2019-02-25T10:53:14Z</dcterms:created>
  <dcterms:modified xsi:type="dcterms:W3CDTF">2024-12-09T14:30:34Z</dcterms:modified>
</cp:coreProperties>
</file>