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yk\Desktop\MNiSW w domu\WZORY sprawozdań\"/>
    </mc:Choice>
  </mc:AlternateContent>
  <xr:revisionPtr revIDLastSave="0" documentId="13_ncr:1_{79F3D48B-0D73-41C6-8AB6-B2A3182187C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wzór opisu" sheetId="1" r:id="rId1"/>
    <sheet name="Formuły z &quot;Konwersja&quot;" sheetId="4" state="hidden" r:id="rId2"/>
    <sheet name="Konwersja" sheetId="5" state="hidden" r:id="rId3"/>
    <sheet name="Nazwy w &quot;Konwersja&quot;" sheetId="3" state="hidden" r:id="rId4"/>
  </sheets>
  <definedNames>
    <definedName name="Lista_1" localSheetId="2">Konwersja!$B$13:$C$111</definedName>
    <definedName name="Lista_1_000_000" localSheetId="2">Konwersja!$B$13:$D$111</definedName>
    <definedName name="Lista_100" localSheetId="2">Konwersja!$B$13:$F$21</definedName>
    <definedName name="Lista_100_tysięcy" localSheetId="2">Konwersja!$B$13:$G$21</definedName>
    <definedName name="Lista_1000" localSheetId="2">Konwersja!$B$13:$E$111</definedName>
    <definedName name="_xlnm.Print_Area" localSheetId="0">'wzór opisu'!$A$1:$J$57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" i="1" l="1"/>
  <c r="H19" i="1" l="1"/>
  <c r="D23" i="1" s="1"/>
  <c r="B20" i="1"/>
  <c r="I3" i="5"/>
  <c r="K6" i="5" s="1"/>
  <c r="I15" i="5"/>
  <c r="P18" i="5" s="1"/>
  <c r="P19" i="5" s="1"/>
  <c r="K18" i="5" l="1"/>
  <c r="K19" i="5" s="1"/>
  <c r="K24" i="5"/>
  <c r="K22" i="5"/>
  <c r="L6" i="5"/>
  <c r="L7" i="5" s="1"/>
  <c r="K7" i="5"/>
  <c r="P6" i="5"/>
  <c r="K12" i="5" s="1"/>
  <c r="K23" i="5"/>
  <c r="M6" i="5" l="1"/>
  <c r="M7" i="5" s="1"/>
  <c r="F26" i="1"/>
  <c r="F24" i="1" s="1"/>
  <c r="I27" i="5" s="1"/>
  <c r="K30" i="5" s="1"/>
  <c r="L18" i="5"/>
  <c r="L19" i="5" s="1"/>
  <c r="P7" i="5"/>
  <c r="K10" i="5" s="1"/>
  <c r="N6" i="5" l="1"/>
  <c r="N7" i="5" s="1"/>
  <c r="P30" i="5"/>
  <c r="K36" i="5" s="1"/>
  <c r="I39" i="5"/>
  <c r="M18" i="5"/>
  <c r="K11" i="5"/>
  <c r="L30" i="5"/>
  <c r="K31" i="5"/>
  <c r="O6" i="5" l="1"/>
  <c r="P31" i="5"/>
  <c r="K35" i="5" s="1"/>
  <c r="K42" i="5"/>
  <c r="L42" i="5" s="1"/>
  <c r="P42" i="5"/>
  <c r="K48" i="5" s="1"/>
  <c r="M19" i="5"/>
  <c r="N18" i="5"/>
  <c r="O7" i="5"/>
  <c r="K9" i="5" s="1"/>
  <c r="M30" i="5"/>
  <c r="M31" i="5" s="1"/>
  <c r="L31" i="5"/>
  <c r="K34" i="5" l="1"/>
  <c r="L43" i="5"/>
  <c r="M42" i="5"/>
  <c r="M43" i="5" s="1"/>
  <c r="P43" i="5"/>
  <c r="K46" i="5" s="1"/>
  <c r="K43" i="5"/>
  <c r="N19" i="5"/>
  <c r="O18" i="5"/>
  <c r="O19" i="5" s="1"/>
  <c r="K8" i="5"/>
  <c r="F13" i="1" s="1"/>
  <c r="N30" i="5"/>
  <c r="N42" i="5" l="1"/>
  <c r="N43" i="5" s="1"/>
  <c r="K47" i="5"/>
  <c r="K20" i="5"/>
  <c r="F14" i="1" s="1"/>
  <c r="K21" i="5"/>
  <c r="O30" i="5"/>
  <c r="O31" i="5" s="1"/>
  <c r="N31" i="5"/>
  <c r="O42" i="5" l="1"/>
  <c r="O43" i="5" s="1"/>
  <c r="K44" i="5" s="1"/>
  <c r="G26" i="1" s="1"/>
  <c r="K32" i="5"/>
  <c r="G24" i="1" s="1"/>
  <c r="K33" i="5"/>
  <c r="K4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patryk</author>
  </authors>
  <commentList>
    <comment ref="D13" authorId="0" shapeId="0" xr:uid="{CADC4221-CD1C-433F-BB0D-8712CA819FA7}">
      <text>
        <r>
          <rPr>
            <b/>
            <sz val="9"/>
            <color indexed="81"/>
            <rFont val="Tahoma"/>
            <charset val="1"/>
          </rPr>
          <t>Iwona Galicka:</t>
        </r>
        <r>
          <rPr>
            <sz val="9"/>
            <color indexed="81"/>
            <rFont val="Tahoma"/>
            <charset val="1"/>
          </rPr>
          <t xml:space="preserve">
kwota jast przykładowa</t>
        </r>
      </text>
    </comment>
  </commentList>
</comments>
</file>

<file path=xl/sharedStrings.xml><?xml version="1.0" encoding="utf-8"?>
<sst xmlns="http://schemas.openxmlformats.org/spreadsheetml/2006/main" count="495" uniqueCount="234">
  <si>
    <t xml:space="preserve">Warszawa, </t>
  </si>
  <si>
    <t>r.</t>
  </si>
  <si>
    <t>kwalifikacja do finansowania ze środków funduszy strukturalnych</t>
  </si>
  <si>
    <t>Opis merytoryczny</t>
  </si>
  <si>
    <t>Potwierdzam zgodność merytoryczną oraz konieczność poniesienia wydatku ze stanem faktycznym oraz umową.</t>
  </si>
  <si>
    <t>brutto</t>
  </si>
  <si>
    <t>Wnoszę o zatwierdzenie kwoty</t>
  </si>
  <si>
    <t>Oświadczenie o wysokości kosztów kwalifikowanych w całości wydatków:</t>
  </si>
  <si>
    <t>brutto, z</t>
  </si>
  <si>
    <t>kwota wydatku w wysokości:</t>
  </si>
  <si>
    <t>●</t>
  </si>
  <si>
    <t>Wydatek zgodny z projektem.</t>
  </si>
  <si>
    <t>Sprawdzono pod względem formalnym i merytorycznym.</t>
  </si>
  <si>
    <t>Usługa/dostawa zrealizowana.</t>
  </si>
  <si>
    <t>Sporządził</t>
  </si>
  <si>
    <t>……………………….</t>
  </si>
  <si>
    <t>Zatwierdził</t>
  </si>
  <si>
    <t>Zaakceptował</t>
  </si>
  <si>
    <t>Komórka połączona z innym arkuszem</t>
  </si>
  <si>
    <t>Separacja
liczby</t>
  </si>
  <si>
    <t>miliony</t>
  </si>
  <si>
    <t>setki tysięcy</t>
  </si>
  <si>
    <t>tysiące</t>
  </si>
  <si>
    <t>setki</t>
  </si>
  <si>
    <t>jednostki</t>
  </si>
  <si>
    <t>dziesiętne</t>
  </si>
  <si>
    <t>Konwersja:</t>
  </si>
  <si>
    <t>Rezultat</t>
  </si>
  <si>
    <t xml:space="preserve"> zł</t>
  </si>
  <si>
    <t xml:space="preserve"> gr.</t>
  </si>
  <si>
    <t>Lista 1</t>
  </si>
  <si>
    <t>Lista
1 000 000</t>
  </si>
  <si>
    <t>Lista
1 000</t>
  </si>
  <si>
    <t>Lista
100</t>
  </si>
  <si>
    <t>##/100</t>
  </si>
  <si>
    <t>jeden</t>
  </si>
  <si>
    <t>milion</t>
  </si>
  <si>
    <t>tysiąc</t>
  </si>
  <si>
    <t>sto</t>
  </si>
  <si>
    <t>tysięcy</t>
  </si>
  <si>
    <t>dwa</t>
  </si>
  <si>
    <t>dwieście</t>
  </si>
  <si>
    <t>trzy</t>
  </si>
  <si>
    <t>trzysta</t>
  </si>
  <si>
    <t>cztery</t>
  </si>
  <si>
    <t>czterysta</t>
  </si>
  <si>
    <t>pięć</t>
  </si>
  <si>
    <t>milionów</t>
  </si>
  <si>
    <t>pięćset</t>
  </si>
  <si>
    <t>sześć</t>
  </si>
  <si>
    <t>sześćset</t>
  </si>
  <si>
    <t>siedem</t>
  </si>
  <si>
    <t>siedemset</t>
  </si>
  <si>
    <t>osiem</t>
  </si>
  <si>
    <t>osiemset</t>
  </si>
  <si>
    <t>dziewięć</t>
  </si>
  <si>
    <t>dziewięćset</t>
  </si>
  <si>
    <t>dziesięć</t>
  </si>
  <si>
    <t>jedenaście</t>
  </si>
  <si>
    <t>dwanaście</t>
  </si>
  <si>
    <t>trzynaście</t>
  </si>
  <si>
    <t>czternaście</t>
  </si>
  <si>
    <t>piętnaście</t>
  </si>
  <si>
    <t>szesnaście</t>
  </si>
  <si>
    <t>siedemnaście</t>
  </si>
  <si>
    <t>osiemnaście</t>
  </si>
  <si>
    <t>dziewietnaście</t>
  </si>
  <si>
    <t>dwadzieścia</t>
  </si>
  <si>
    <t>dwadzieścia jeden</t>
  </si>
  <si>
    <t>dwadzieścia dwa</t>
  </si>
  <si>
    <t>dwadzieścia trzy</t>
  </si>
  <si>
    <t>dwadzieścia cztery</t>
  </si>
  <si>
    <t>dwadzieścia pięć</t>
  </si>
  <si>
    <t>dwadzieścia sześć</t>
  </si>
  <si>
    <t>dwadzieścia siedem</t>
  </si>
  <si>
    <t>dwadzieścia osiem</t>
  </si>
  <si>
    <t>dwadzieścia dziewięć</t>
  </si>
  <si>
    <t xml:space="preserve">trzydzieści </t>
  </si>
  <si>
    <t>trzydzieści jeden</t>
  </si>
  <si>
    <t>trzydzieści dwa</t>
  </si>
  <si>
    <t>trzydzieści trzy</t>
  </si>
  <si>
    <t>trzydzieści cztery</t>
  </si>
  <si>
    <t>trzydzieści pięć</t>
  </si>
  <si>
    <t>trzydzieści sześć</t>
  </si>
  <si>
    <t>trzydzieści siedem</t>
  </si>
  <si>
    <t>trzydzieści osiem</t>
  </si>
  <si>
    <t>trzydzieści dziewięć</t>
  </si>
  <si>
    <t xml:space="preserve">czterdzieści </t>
  </si>
  <si>
    <t>czterdzieści jeden</t>
  </si>
  <si>
    <t>czterdzieści dwa</t>
  </si>
  <si>
    <t>czterdzieści trzy</t>
  </si>
  <si>
    <t>czterdzieści cztery</t>
  </si>
  <si>
    <t>czterdzieści pięć</t>
  </si>
  <si>
    <t>czterdzieści sześć</t>
  </si>
  <si>
    <t>czterdzieści siedem</t>
  </si>
  <si>
    <t>czterdzieści osiem</t>
  </si>
  <si>
    <t>czterdzieści dziewięć</t>
  </si>
  <si>
    <t xml:space="preserve">pięćdziesiąt </t>
  </si>
  <si>
    <t>pięćdziesiąt jeden</t>
  </si>
  <si>
    <t>pięćdziesiąt dwa</t>
  </si>
  <si>
    <t>pięćdziesiąt trzy</t>
  </si>
  <si>
    <t>pięćdziesiąt cztery</t>
  </si>
  <si>
    <t>pięćdziesiąt pięć</t>
  </si>
  <si>
    <t>pięćdziesiąt sześć</t>
  </si>
  <si>
    <t>pięćdziesiąt siedem</t>
  </si>
  <si>
    <t>pięćdziesiąt osiem</t>
  </si>
  <si>
    <t>pięćdziesiąt dziewięć</t>
  </si>
  <si>
    <t xml:space="preserve">sześćdziesiąt </t>
  </si>
  <si>
    <t>sześćdziesiąt jeden</t>
  </si>
  <si>
    <t>sześćdziesiąt dwa</t>
  </si>
  <si>
    <t>sześćdziesiąt trzy</t>
  </si>
  <si>
    <t>sześćdziesiąt cztery</t>
  </si>
  <si>
    <t>sześćdziesiąt pięć</t>
  </si>
  <si>
    <t>sześćdziesiąt sześć</t>
  </si>
  <si>
    <t>sześćdziesiąt siedem</t>
  </si>
  <si>
    <t>sześćdziesiąt osiem</t>
  </si>
  <si>
    <t>sześćdziesiąt dziewięć</t>
  </si>
  <si>
    <t xml:space="preserve">siedemdziesiąt </t>
  </si>
  <si>
    <t>siedemdziesiąt jeden</t>
  </si>
  <si>
    <t>siedemdziesiąt dwa</t>
  </si>
  <si>
    <t>siedemdziesiąt trzy</t>
  </si>
  <si>
    <t>siedemdziesiąt cztery</t>
  </si>
  <si>
    <t>siedemdziesiąt pięć</t>
  </si>
  <si>
    <t>siedemdziesiąt sześć</t>
  </si>
  <si>
    <t>siedemdziesiąt siedem</t>
  </si>
  <si>
    <t>siedemdziesiąt osiem</t>
  </si>
  <si>
    <t>siedemdziesiąt dziewięć</t>
  </si>
  <si>
    <t xml:space="preserve">osiemdziesiąt </t>
  </si>
  <si>
    <t>osiemdziesiąt jeden</t>
  </si>
  <si>
    <t>osiemdziesiąt dwa</t>
  </si>
  <si>
    <t>osiemdziesiąt trzy</t>
  </si>
  <si>
    <t>osiemdziesiąt cztery</t>
  </si>
  <si>
    <t>osiemdziesiąt pięć</t>
  </si>
  <si>
    <t>osiemdziesiąt sześć</t>
  </si>
  <si>
    <t>osiemdziesiąt siedem</t>
  </si>
  <si>
    <t>osiemdziesiąt osiem</t>
  </si>
  <si>
    <t>osiemdziesiąt dziewięć</t>
  </si>
  <si>
    <t xml:space="preserve">dziewięćdziesiąt </t>
  </si>
  <si>
    <t>dziewięćdziesiąt jeden</t>
  </si>
  <si>
    <t>dziewięćdziesiąt dwa</t>
  </si>
  <si>
    <t>dziewięćdziesiąt trzy</t>
  </si>
  <si>
    <t>dziewięćdziesiąt cztery</t>
  </si>
  <si>
    <t>dziewięćdziesiąt pięć</t>
  </si>
  <si>
    <t>dziewięćdziesiąt sześć</t>
  </si>
  <si>
    <t>dziewięćdziesiąt siedem</t>
  </si>
  <si>
    <t>dziewięćdziesiąt osiem</t>
  </si>
  <si>
    <t>dziewięćdziesiąt dziewięć</t>
  </si>
  <si>
    <t>Adres</t>
  </si>
  <si>
    <t>Formuła</t>
  </si>
  <si>
    <t>I3</t>
  </si>
  <si>
    <t>=ZAOKR(Przykład!C2;2)</t>
  </si>
  <si>
    <t>LICZBY</t>
  </si>
  <si>
    <t>K6</t>
  </si>
  <si>
    <t>=LICZBA.CAŁK(I3/1000000;0)</t>
  </si>
  <si>
    <t>setki 
tysięcy</t>
  </si>
  <si>
    <t>L6</t>
  </si>
  <si>
    <t>=LICZBA.CAŁK(I3/100000;0)-K6*10</t>
  </si>
  <si>
    <t>M6</t>
  </si>
  <si>
    <t>=LICZBA.CAŁK(I3/1000;0)-K6*1000-L6*100</t>
  </si>
  <si>
    <t>N6</t>
  </si>
  <si>
    <t>=LICZBA.CAŁK(I3/100;0)-K6*10000-L6*1000-M6*10</t>
  </si>
  <si>
    <t>O6</t>
  </si>
  <si>
    <t>=LICZBA.CAŁK(I3;0)-K6*1000000-L6*100000-M6*1000-N6*100</t>
  </si>
  <si>
    <t>P6</t>
  </si>
  <si>
    <t>=ZAOKR((I3-LICZBA.CAŁK(I3))*100;0)</t>
  </si>
  <si>
    <t>Słownie</t>
  </si>
  <si>
    <t>milony</t>
  </si>
  <si>
    <t>K7</t>
  </si>
  <si>
    <t>=JEŻELI(K6=0;"";
                         INDEKS(Lista_1;K6;2)&amp;" "&amp;
                         INDEKS(Lista_1_000_000;K6;3))</t>
  </si>
  <si>
    <t>L7</t>
  </si>
  <si>
    <t>=JEŻELI(L6=0;"";
  JEŻELI(M6=0;INDEKS(Lista_100;L6;5)&amp;" "&amp;
                      INDEKS(Lista_100_tysięcy;L6;6);
                      INDEKS(Lista_100;L6;5)))</t>
  </si>
  <si>
    <t>M7</t>
  </si>
  <si>
    <t>=JEŻELI(M6=0;"";
                          INDEKS(Lista_1;M6;2)&amp;" "&amp;
  JEŻELI(ORAZ(M6=1;L6&gt;0);"tysięcy";
                          INDEKS(Lista_1000;M6;4)))</t>
  </si>
  <si>
    <t>N7</t>
  </si>
  <si>
    <t>=JEŻELI(N6=0;"";
  INDEKS(Lista_100;N6;5))</t>
  </si>
  <si>
    <t>O7</t>
  </si>
  <si>
    <t>=JEŻELI(O6=0;"";
  INDEKS(Lista_1;O6;2))</t>
  </si>
  <si>
    <t>P7</t>
  </si>
  <si>
    <t>=JEŻELI(P6=0;"";
  INDEKS(Lista_1;P6;2))</t>
  </si>
  <si>
    <t>K8</t>
  </si>
  <si>
    <t>=USUŃ.ZBĘDNE.ODSTĘPY(
JEŻELI(LUB(I3&gt;99999999,99;I3&lt;0,01);"Wartość większa niż 99,9 miliony zł";
JEŻELI(ORAZ(K6=0;L6=0;M6=0;N6=0;O6=0);"";K7&amp;" "&amp;L7&amp;" "&amp;M7&amp;" "&amp;N7&amp;" "&amp;O7&amp;J8)))</t>
  </si>
  <si>
    <t>K9</t>
  </si>
  <si>
    <t>=USUŃ.ZBĘDNE.ODSTĘPY(
JEŻELI(LUB(I3&gt;99999999,99;I3&lt;0,01);"Wartość większa niż 99,9 miliony zł";
JEŻELI(ORAZ(K6=0;L6=0;M6=0;N6=0;O6=0);"";K7&amp;" "&amp;L7&amp;" "&amp;M7&amp;" "&amp;N7&amp;" "&amp;O7&amp;" "&amp;
JEŻELI(O6=1;"złoty";
JEŻELI(ORAZ(11&lt;O6;O6&lt;15);"złotych";
JEŻELI(ORAZ(1&lt;MOD(O6;10);
                         MOD(O6;10)&lt;5);"złote";"złotych"))))))</t>
  </si>
  <si>
    <t>K10</t>
  </si>
  <si>
    <t>=JEŻELI(LUB(I3&gt;99999999,99;I3&lt;0,01);"lub mniejsza niż 1 gr - RADŹ  SOBIE  SAM";
  JEŻELI(P6=0;"";P7&amp;J10))</t>
  </si>
  <si>
    <t>K11</t>
  </si>
  <si>
    <t>=JEŻELI(LUB(I3&gt;99999999,99;I3&lt;0,01);"lub mniejsza niż 1 gr - RADŹ  SOBIE  SAM";
  JEŻELI(P6=0;"";P7&amp;" "&amp;
  JEŻELI(P6=1;"grosz";
  JEŻELI(ORAZ(11&lt;P6;P6&lt;15);"groszy";
  JEŻELI(ORAZ(1&lt;MOD(P6;10);
                           MOD(P6;10)&lt;5);"grosze";"groszy")))))</t>
  </si>
  <si>
    <t>K12</t>
  </si>
  <si>
    <t>=JEŻELI(LUB(I3&gt;99999999,99;I3&lt;0,01);"lub mniejsza niż 1 gr - RADŹ  SOBIE  SAM";
  JEŻELI(P6=0;"";P6&amp;"/100"))</t>
  </si>
  <si>
    <t>Nazwa</t>
  </si>
  <si>
    <t>Zakres</t>
  </si>
  <si>
    <t>zł</t>
  </si>
  <si>
    <t>=Konwersja!$K$8</t>
  </si>
  <si>
    <t>zł_p</t>
  </si>
  <si>
    <t>=Konwersja!$K$9</t>
  </si>
  <si>
    <t>gr</t>
  </si>
  <si>
    <t>=Konwersja!$K$10</t>
  </si>
  <si>
    <t>gr_p</t>
  </si>
  <si>
    <t>=Konwersja!$K$11</t>
  </si>
  <si>
    <t>gr_100</t>
  </si>
  <si>
    <t>=Konwersja!$K$12</t>
  </si>
  <si>
    <t>Lista_1</t>
  </si>
  <si>
    <t>=Konwersja!$B$13:$C$111</t>
  </si>
  <si>
    <t>Lista_100</t>
  </si>
  <si>
    <t>=Konwersja!$B$13:$F$21</t>
  </si>
  <si>
    <t>Lista_1000</t>
  </si>
  <si>
    <t>=Konwersja!$B$13:$E$111</t>
  </si>
  <si>
    <t>Lista_100_tysięcy</t>
  </si>
  <si>
    <t>=Konwersja!$B$13:$G$21</t>
  </si>
  <si>
    <t>Lista_1_000_000</t>
  </si>
  <si>
    <t>=Konwersja!$B$13:$D$111</t>
  </si>
  <si>
    <t xml:space="preserve"> zł.</t>
  </si>
  <si>
    <t>brutto stanowi koszty kwalifikowane. Pozostała kwota stanowi koszt niekwalifikowany w ramach</t>
  </si>
  <si>
    <t xml:space="preserve">OPIS </t>
  </si>
  <si>
    <t>Potwierdzam środki w budżecie projektu</t>
  </si>
  <si>
    <t>Rachunek wystawiono na kwotę</t>
  </si>
  <si>
    <t>projektu pozakonkursowego MNiSW POWER</t>
  </si>
  <si>
    <t>środki na współfinansowanie projektu pozakonkursowego (15,72% środków):</t>
  </si>
  <si>
    <t>środki na finansowanie z budżetu środków europejskich (84,28% środków):</t>
  </si>
  <si>
    <t>……………</t>
  </si>
  <si>
    <t>Numer księgowy/ewidencyjny dokumentu:</t>
  </si>
  <si>
    <t>(Kierownik jednostki organizacyjnej realizującej dany wydatek)</t>
  </si>
  <si>
    <t>(Pracownik odpowiedzialny za merytoryczną realizację wydatków)</t>
  </si>
  <si>
    <t>(Pracownik biura projektu)</t>
  </si>
  <si>
    <t xml:space="preserve">Kat. wydatku wynikająca z kosztorysu projektu: </t>
  </si>
  <si>
    <t>(Podpis i pieczątka osoby odpowiadającej za rozliczenie zadań w ramach  projektu)</t>
  </si>
  <si>
    <t>Numer zadania wynikający z kosztorysu projektu:</t>
  </si>
  <si>
    <t>FAKTURY/RACHUNKU</t>
  </si>
  <si>
    <t>Zał. 2. Wzór opisu dokumentu, np. faktury/rachunku</t>
  </si>
  <si>
    <t>Płatność ze środków budżetu …….</t>
  </si>
  <si>
    <t xml:space="preserve">Faktura/Rachunek nr 1 z dnia ………………. r. wystawiony przez ………………………. do umowy  nr .....……...z dnia …..…….. r.  </t>
  </si>
  <si>
    <r>
      <t xml:space="preserve">jako wydatku zrealizowanego w ramach Projektu nr </t>
    </r>
    <r>
      <rPr>
        <b/>
        <i/>
        <sz val="10"/>
        <rFont val="Times New Roman"/>
        <family val="1"/>
        <charset val="238"/>
      </rPr>
      <t>POWR.03.03.00-00-P019/18</t>
    </r>
  </si>
  <si>
    <t>Zgodność z procedurami i zasadami finansowania w ramach wydatków zakwalifikowanych do funduszy strukturalnych (sporządza pracownik rozliczający wydatki realizowane w ramach projektu pozakonkursowego MNiSW „Najlepsi z najlepszych! 4.0.”, realizowanego w ramach Programu Operacyjnego Wiedza Edukacja Rozwój 2014-2020 współfinansowanego ze środków Europejskiego Funduszu Społecznego  w ramach Osi priorytetowej III; Działania 3.3).</t>
  </si>
  <si>
    <t>Przedmiotem rachunku jest ……………………..w okresie …………………., na rzecz projektu pt " ………....………. " w ramach projektu pozakonkursowego o charakterze koncepcyjnym pt. „Najlepsi z najlepszych! 4.0.”, zgodnie z umową o dofinansowanie  nr ...................... z dnia ……….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</si>
</sst>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[$PLN];[Red]\-#,##0\ [$PLN]"/>
    <numFmt numFmtId="165" formatCode="#,##0.00\ [$PLN];[Red]\-#,##0.00\ [$PLN]"/>
    <numFmt numFmtId="166" formatCode="#,##0.00;\-#,##0.00;0.00;@"/>
    <numFmt numFmtId="167" formatCode="#,##0.00\ ;\-\ #,##0.00\ ;0.00\ ;@"/>
    <numFmt numFmtId="168" formatCode="#,##0;\-#,##0;0;@"/>
    <numFmt numFmtId="169" formatCode="#,##0\ ;\-\ #,##0\ ;0\ ;@"/>
    <numFmt numFmtId="170" formatCode="#,##0.00\ ;\-\ #,##0.00\ ;0.00\ "/>
  </numFmts>
  <fonts count="23" x14ac:knownFonts="1">
    <font>
      <sz val="10"/>
      <name val="Garamond"/>
      <charset val="238"/>
    </font>
    <font>
      <sz val="10"/>
      <name val="Times New Roman"/>
      <family val="1"/>
      <charset val="238"/>
    </font>
    <font>
      <sz val="8"/>
      <name val="Garamond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Garamond"/>
      <family val="1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8" fillId="0" borderId="0"/>
    <xf numFmtId="0" fontId="9" fillId="0" borderId="0"/>
  </cellStyleXfs>
  <cellXfs count="168">
    <xf numFmtId="0" fontId="0" fillId="0" borderId="0" xfId="0"/>
    <xf numFmtId="0" fontId="1" fillId="0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protection locked="0"/>
    </xf>
    <xf numFmtId="0" fontId="3" fillId="2" borderId="0" xfId="0" applyFont="1" applyFill="1" applyProtection="1"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horizontal="left" indent="1"/>
      <protection locked="0"/>
    </xf>
    <xf numFmtId="164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165" fontId="1" fillId="2" borderId="0" xfId="0" applyNumberFormat="1" applyFont="1" applyFill="1" applyAlignment="1" applyProtection="1">
      <alignment horizontal="left" vertical="top"/>
      <protection locked="0"/>
    </xf>
    <xf numFmtId="0" fontId="1" fillId="3" borderId="0" xfId="0" applyFont="1" applyFill="1" applyProtection="1">
      <protection locked="0"/>
    </xf>
    <xf numFmtId="165" fontId="6" fillId="3" borderId="0" xfId="0" applyNumberFormat="1" applyFont="1" applyFill="1" applyProtection="1"/>
    <xf numFmtId="165" fontId="3" fillId="3" borderId="0" xfId="0" applyNumberFormat="1" applyFont="1" applyFill="1" applyAlignment="1" applyProtection="1">
      <alignment horizontal="left"/>
    </xf>
    <xf numFmtId="165" fontId="1" fillId="3" borderId="0" xfId="0" applyNumberFormat="1" applyFont="1" applyFill="1" applyAlignment="1" applyProtection="1">
      <alignment horizontal="center" vertical="center"/>
    </xf>
    <xf numFmtId="0" fontId="1" fillId="3" borderId="0" xfId="0" applyFont="1" applyFill="1" applyProtection="1"/>
    <xf numFmtId="0" fontId="8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vertical="center"/>
    </xf>
    <xf numFmtId="166" fontId="8" fillId="3" borderId="0" xfId="2" applyNumberFormat="1" applyFont="1" applyFill="1" applyBorder="1" applyAlignment="1">
      <alignment vertical="center"/>
    </xf>
    <xf numFmtId="0" fontId="8" fillId="3" borderId="0" xfId="2" applyFont="1" applyFill="1" applyBorder="1" applyAlignment="1">
      <alignment vertical="center"/>
    </xf>
    <xf numFmtId="0" fontId="8" fillId="3" borderId="0" xfId="2" quotePrefix="1" applyFont="1" applyFill="1" applyBorder="1" applyAlignment="1">
      <alignment vertical="center"/>
    </xf>
    <xf numFmtId="167" fontId="10" fillId="3" borderId="1" xfId="2" quotePrefix="1" applyNumberFormat="1" applyFont="1" applyFill="1" applyBorder="1" applyAlignment="1" applyProtection="1">
      <alignment vertical="center"/>
    </xf>
    <xf numFmtId="168" fontId="12" fillId="3" borderId="0" xfId="2" quotePrefix="1" applyNumberFormat="1" applyFont="1" applyFill="1" applyBorder="1" applyAlignment="1">
      <alignment horizontal="left" vertical="center"/>
    </xf>
    <xf numFmtId="40" fontId="8" fillId="3" borderId="0" xfId="2" applyNumberFormat="1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4" fillId="3" borderId="2" xfId="2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0" fontId="13" fillId="3" borderId="0" xfId="2" applyFont="1" applyFill="1" applyBorder="1" applyAlignment="1">
      <alignment vertical="center"/>
    </xf>
    <xf numFmtId="168" fontId="12" fillId="3" borderId="5" xfId="2" quotePrefix="1" applyNumberFormat="1" applyFont="1" applyFill="1" applyBorder="1" applyAlignment="1">
      <alignment horizontal="center" vertical="center"/>
    </xf>
    <xf numFmtId="168" fontId="12" fillId="3" borderId="5" xfId="2" quotePrefix="1" applyNumberFormat="1" applyFont="1" applyFill="1" applyBorder="1" applyAlignment="1">
      <alignment horizontal="center" vertical="center" wrapText="1"/>
    </xf>
    <xf numFmtId="168" fontId="12" fillId="3" borderId="6" xfId="2" quotePrefix="1" applyNumberFormat="1" applyFont="1" applyFill="1" applyBorder="1" applyAlignment="1">
      <alignment horizontal="center" vertical="center"/>
    </xf>
    <xf numFmtId="169" fontId="12" fillId="3" borderId="7" xfId="2" quotePrefix="1" applyNumberFormat="1" applyFont="1" applyFill="1" applyBorder="1" applyAlignment="1">
      <alignment horizontal="center" vertical="center"/>
    </xf>
    <xf numFmtId="0" fontId="8" fillId="3" borderId="5" xfId="2" quotePrefix="1" applyFont="1" applyFill="1" applyBorder="1" applyAlignment="1">
      <alignment horizontal="center" vertical="center" wrapText="1"/>
    </xf>
    <xf numFmtId="0" fontId="8" fillId="3" borderId="6" xfId="2" quotePrefix="1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horizontal="center" vertical="center" wrapText="1"/>
    </xf>
    <xf numFmtId="0" fontId="11" fillId="3" borderId="8" xfId="2" quotePrefix="1" applyFont="1" applyFill="1" applyBorder="1" applyAlignment="1">
      <alignment horizontal="center" vertical="center"/>
    </xf>
    <xf numFmtId="0" fontId="11" fillId="3" borderId="9" xfId="2" quotePrefix="1" applyFont="1" applyFill="1" applyBorder="1" applyAlignment="1">
      <alignment horizontal="center" vertical="center"/>
    </xf>
    <xf numFmtId="0" fontId="11" fillId="3" borderId="10" xfId="2" quotePrefix="1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Continuous" vertical="center" wrapText="1"/>
    </xf>
    <xf numFmtId="0" fontId="13" fillId="3" borderId="12" xfId="2" quotePrefix="1" applyFont="1" applyFill="1" applyBorder="1" applyAlignment="1">
      <alignment horizontal="center" vertical="center" wrapText="1"/>
    </xf>
    <xf numFmtId="0" fontId="17" fillId="3" borderId="1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vertical="center"/>
    </xf>
    <xf numFmtId="0" fontId="8" fillId="3" borderId="16" xfId="2" quotePrefix="1" applyFont="1" applyFill="1" applyBorder="1" applyAlignment="1">
      <alignment vertical="center"/>
    </xf>
    <xf numFmtId="0" fontId="8" fillId="3" borderId="17" xfId="2" applyFont="1" applyFill="1" applyBorder="1" applyAlignment="1">
      <alignment vertical="center"/>
    </xf>
    <xf numFmtId="0" fontId="17" fillId="3" borderId="0" xfId="2" quotePrefix="1" applyFont="1" applyFill="1" applyBorder="1" applyAlignment="1">
      <alignment horizontal="center" vertical="center"/>
    </xf>
    <xf numFmtId="0" fontId="8" fillId="3" borderId="0" xfId="2" applyNumberFormat="1" applyFont="1" applyFill="1" applyAlignment="1">
      <alignment vertical="center"/>
    </xf>
    <xf numFmtId="0" fontId="0" fillId="3" borderId="0" xfId="0" applyFill="1"/>
    <xf numFmtId="0" fontId="8" fillId="3" borderId="0" xfId="2" quotePrefix="1" applyFont="1" applyFill="1" applyBorder="1" applyAlignment="1">
      <alignment horizontal="left" vertical="center"/>
    </xf>
    <xf numFmtId="0" fontId="8" fillId="3" borderId="16" xfId="2" applyFont="1" applyFill="1" applyBorder="1" applyAlignment="1">
      <alignment vertical="center"/>
    </xf>
    <xf numFmtId="0" fontId="8" fillId="3" borderId="0" xfId="2" quotePrefix="1" applyNumberFormat="1" applyFont="1" applyFill="1" applyAlignment="1">
      <alignment vertical="center" wrapText="1"/>
    </xf>
    <xf numFmtId="0" fontId="8" fillId="3" borderId="0" xfId="2" quotePrefix="1" applyFont="1" applyFill="1" applyAlignment="1">
      <alignment vertical="center"/>
    </xf>
    <xf numFmtId="0" fontId="8" fillId="3" borderId="18" xfId="2" applyFont="1" applyFill="1" applyBorder="1" applyAlignment="1">
      <alignment vertical="center"/>
    </xf>
    <xf numFmtId="0" fontId="9" fillId="3" borderId="0" xfId="2" applyFill="1" applyAlignment="1">
      <alignment vertical="center"/>
    </xf>
    <xf numFmtId="0" fontId="8" fillId="3" borderId="15" xfId="2" quotePrefix="1" applyFont="1" applyFill="1" applyBorder="1" applyAlignment="1">
      <alignment horizontal="left" vertical="center"/>
    </xf>
    <xf numFmtId="0" fontId="8" fillId="3" borderId="0" xfId="2" applyFont="1" applyFill="1" applyAlignment="1">
      <alignment horizontal="right" vertical="center"/>
    </xf>
    <xf numFmtId="0" fontId="8" fillId="3" borderId="19" xfId="2" applyFont="1" applyFill="1" applyBorder="1" applyAlignment="1">
      <alignment horizontal="center" vertical="center"/>
    </xf>
    <xf numFmtId="0" fontId="8" fillId="3" borderId="20" xfId="2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0" fillId="3" borderId="24" xfId="0" quotePrefix="1" applyFill="1" applyBorder="1" applyAlignment="1">
      <alignment horizontal="left" vertical="center" indent="1"/>
    </xf>
    <xf numFmtId="0" fontId="0" fillId="3" borderId="25" xfId="0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0" fillId="3" borderId="29" xfId="0" quotePrefix="1" applyFill="1" applyBorder="1" applyAlignment="1">
      <alignment horizontal="left" vertical="center" indent="1"/>
    </xf>
    <xf numFmtId="0" fontId="8" fillId="3" borderId="27" xfId="2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0" fillId="3" borderId="20" xfId="0" quotePrefix="1" applyFill="1" applyBorder="1" applyAlignment="1">
      <alignment horizontal="left" vertical="center" indent="1"/>
    </xf>
    <xf numFmtId="0" fontId="8" fillId="3" borderId="30" xfId="2" quotePrefix="1" applyFont="1" applyFill="1" applyBorder="1" applyAlignment="1">
      <alignment horizontal="left" vertical="center" wrapText="1" indent="1"/>
    </xf>
    <xf numFmtId="0" fontId="8" fillId="3" borderId="31" xfId="2" quotePrefix="1" applyFont="1" applyFill="1" applyBorder="1" applyAlignment="1">
      <alignment horizontal="left" vertical="center" wrapText="1" indent="1"/>
    </xf>
    <xf numFmtId="0" fontId="8" fillId="3" borderId="32" xfId="2" applyFont="1" applyFill="1" applyBorder="1" applyAlignment="1">
      <alignment horizontal="center" vertical="center"/>
    </xf>
    <xf numFmtId="0" fontId="8" fillId="3" borderId="33" xfId="2" quotePrefix="1" applyFont="1" applyFill="1" applyBorder="1" applyAlignment="1">
      <alignment horizontal="left" vertical="center" wrapText="1" indent="1"/>
    </xf>
    <xf numFmtId="0" fontId="11" fillId="3" borderId="34" xfId="2" quotePrefix="1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 wrapText="1" indent="1"/>
    </xf>
    <xf numFmtId="0" fontId="11" fillId="3" borderId="29" xfId="2" quotePrefix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7" fillId="3" borderId="37" xfId="2" quotePrefix="1" applyFont="1" applyFill="1" applyBorder="1" applyAlignment="1">
      <alignment horizontal="center" vertical="center" wrapText="1"/>
    </xf>
    <xf numFmtId="0" fontId="17" fillId="3" borderId="9" xfId="2" quotePrefix="1" applyFont="1" applyFill="1" applyBorder="1" applyAlignment="1">
      <alignment horizontal="center" vertical="center" wrapText="1"/>
    </xf>
    <xf numFmtId="170" fontId="13" fillId="3" borderId="0" xfId="0" applyNumberFormat="1" applyFont="1" applyFill="1" applyAlignment="1">
      <alignment vertical="center"/>
    </xf>
    <xf numFmtId="170" fontId="8" fillId="3" borderId="0" xfId="0" applyNumberFormat="1" applyFont="1" applyFill="1" applyAlignment="1">
      <alignment vertical="center"/>
    </xf>
    <xf numFmtId="170" fontId="13" fillId="3" borderId="21" xfId="0" applyNumberFormat="1" applyFont="1" applyFill="1" applyBorder="1" applyAlignment="1">
      <alignment horizontal="center" vertical="center"/>
    </xf>
    <xf numFmtId="170" fontId="13" fillId="3" borderId="11" xfId="0" applyNumberFormat="1" applyFont="1" applyFill="1" applyBorder="1" applyAlignment="1">
      <alignment horizontal="center" vertical="center"/>
    </xf>
    <xf numFmtId="0" fontId="8" fillId="3" borderId="35" xfId="2" applyNumberFormat="1" applyFont="1" applyFill="1" applyBorder="1" applyAlignment="1">
      <alignment horizontal="left" vertical="center" indent="1"/>
    </xf>
    <xf numFmtId="0" fontId="8" fillId="3" borderId="38" xfId="2" applyNumberFormat="1" applyFont="1" applyFill="1" applyBorder="1" applyAlignment="1">
      <alignment horizontal="left" vertical="center" indent="1"/>
    </xf>
    <xf numFmtId="0" fontId="8" fillId="3" borderId="14" xfId="2" applyNumberFormat="1" applyFont="1" applyFill="1" applyBorder="1" applyAlignment="1">
      <alignment horizontal="left" vertical="center" indent="1"/>
    </xf>
    <xf numFmtId="0" fontId="8" fillId="3" borderId="15" xfId="2" applyNumberFormat="1" applyFont="1" applyFill="1" applyBorder="1" applyAlignment="1">
      <alignment horizontal="left" vertical="center" indent="1"/>
    </xf>
    <xf numFmtId="0" fontId="0" fillId="3" borderId="15" xfId="0" applyNumberFormat="1" applyFill="1" applyBorder="1" applyAlignment="1">
      <alignment horizontal="left" indent="1"/>
    </xf>
    <xf numFmtId="0" fontId="8" fillId="3" borderId="19" xfId="2" applyNumberFormat="1" applyFont="1" applyFill="1" applyBorder="1" applyAlignment="1">
      <alignment horizontal="left" vertical="center" indent="1"/>
    </xf>
    <xf numFmtId="0" fontId="8" fillId="3" borderId="20" xfId="2" applyNumberFormat="1" applyFont="1" applyFill="1" applyBorder="1" applyAlignment="1">
      <alignment horizontal="left" vertical="center" indent="1"/>
    </xf>
    <xf numFmtId="0" fontId="1" fillId="2" borderId="0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165" fontId="1" fillId="3" borderId="0" xfId="0" applyNumberFormat="1" applyFont="1" applyFill="1" applyAlignment="1" applyProtection="1">
      <alignment horizontal="right" indent="2"/>
    </xf>
    <xf numFmtId="0" fontId="3" fillId="2" borderId="0" xfId="0" applyFont="1" applyFill="1" applyAlignment="1" applyProtection="1">
      <protection locked="0"/>
    </xf>
    <xf numFmtId="0" fontId="19" fillId="2" borderId="0" xfId="0" applyFont="1" applyFill="1" applyProtection="1">
      <protection locked="0"/>
    </xf>
    <xf numFmtId="0" fontId="5" fillId="2" borderId="0" xfId="0" applyFont="1" applyFill="1" applyAlignment="1" applyProtection="1">
      <alignment wrapText="1"/>
      <protection locked="0"/>
    </xf>
    <xf numFmtId="49" fontId="3" fillId="2" borderId="0" xfId="0" applyNumberFormat="1" applyFont="1" applyFill="1" applyProtection="1">
      <protection locked="0"/>
    </xf>
    <xf numFmtId="165" fontId="6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9" fontId="1" fillId="2" borderId="0" xfId="0" applyNumberFormat="1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protection locked="0"/>
    </xf>
    <xf numFmtId="14" fontId="1" fillId="3" borderId="0" xfId="0" applyNumberFormat="1" applyFont="1" applyFill="1" applyAlignment="1" applyProtection="1"/>
    <xf numFmtId="0" fontId="20" fillId="2" borderId="0" xfId="0" applyFont="1" applyFill="1" applyAlignment="1" applyProtection="1">
      <alignment horizontal="left" wrapText="1"/>
      <protection locked="0"/>
    </xf>
    <xf numFmtId="0" fontId="1" fillId="3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wrapText="1"/>
      <protection locked="0"/>
    </xf>
    <xf numFmtId="165" fontId="1" fillId="3" borderId="0" xfId="0" applyNumberFormat="1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top" wrapText="1"/>
    </xf>
    <xf numFmtId="0" fontId="1" fillId="3" borderId="0" xfId="0" applyFont="1" applyFill="1" applyAlignment="1" applyProtection="1">
      <alignment horizontal="left" vertical="top" wrapText="1"/>
    </xf>
    <xf numFmtId="0" fontId="5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right"/>
    </xf>
    <xf numFmtId="0" fontId="4" fillId="2" borderId="0" xfId="0" applyFont="1" applyFill="1" applyAlignment="1" applyProtection="1">
      <alignment horizontal="left"/>
      <protection locked="0"/>
    </xf>
    <xf numFmtId="0" fontId="1" fillId="2" borderId="0" xfId="0" applyNumberFormat="1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0" fontId="4" fillId="3" borderId="0" xfId="0" applyFont="1" applyFill="1" applyBorder="1" applyAlignment="1" applyProtection="1">
      <alignment horizontal="left" wrapText="1"/>
    </xf>
    <xf numFmtId="0" fontId="3" fillId="2" borderId="0" xfId="0" applyFont="1" applyFill="1" applyAlignment="1" applyProtection="1">
      <alignment horizontal="right"/>
      <protection locked="0"/>
    </xf>
    <xf numFmtId="0" fontId="14" fillId="3" borderId="39" xfId="0" applyFont="1" applyFill="1" applyBorder="1" applyAlignment="1">
      <alignment horizontal="center" vertical="center" textRotation="90"/>
    </xf>
    <xf numFmtId="0" fontId="14" fillId="3" borderId="40" xfId="0" applyFont="1" applyFill="1" applyBorder="1" applyAlignment="1">
      <alignment horizontal="center" vertical="center" textRotation="90"/>
    </xf>
    <xf numFmtId="0" fontId="14" fillId="3" borderId="18" xfId="0" applyFont="1" applyFill="1" applyBorder="1" applyAlignment="1">
      <alignment horizontal="center" vertical="center" textRotation="90"/>
    </xf>
    <xf numFmtId="0" fontId="14" fillId="3" borderId="39" xfId="2" quotePrefix="1" applyFont="1" applyFill="1" applyBorder="1" applyAlignment="1">
      <alignment horizontal="center" vertical="center" textRotation="90"/>
    </xf>
    <xf numFmtId="0" fontId="14" fillId="3" borderId="40" xfId="2" quotePrefix="1" applyFont="1" applyFill="1" applyBorder="1" applyAlignment="1">
      <alignment horizontal="center" vertical="center" textRotation="90"/>
    </xf>
    <xf numFmtId="0" fontId="14" fillId="3" borderId="18" xfId="2" quotePrefix="1" applyFont="1" applyFill="1" applyBorder="1" applyAlignment="1">
      <alignment horizontal="center" vertical="center" textRotation="90"/>
    </xf>
    <xf numFmtId="0" fontId="13" fillId="3" borderId="41" xfId="2" quotePrefix="1" applyFont="1" applyFill="1" applyBorder="1" applyAlignment="1">
      <alignment horizontal="center" vertical="center" wrapText="1"/>
    </xf>
    <xf numFmtId="0" fontId="13" fillId="3" borderId="11" xfId="2" quotePrefix="1" applyFont="1" applyFill="1" applyBorder="1" applyAlignment="1">
      <alignment horizontal="center" vertical="center" wrapText="1"/>
    </xf>
    <xf numFmtId="0" fontId="16" fillId="3" borderId="41" xfId="2" quotePrefix="1" applyFont="1" applyFill="1" applyBorder="1" applyAlignment="1">
      <alignment horizontal="center" vertical="center" wrapText="1"/>
    </xf>
    <xf numFmtId="0" fontId="16" fillId="3" borderId="11" xfId="2" quotePrefix="1" applyFont="1" applyFill="1" applyBorder="1" applyAlignment="1">
      <alignment horizontal="center" vertical="center" wrapText="1"/>
    </xf>
    <xf numFmtId="0" fontId="13" fillId="3" borderId="42" xfId="2" quotePrefix="1" applyFont="1" applyFill="1" applyBorder="1" applyAlignment="1">
      <alignment horizontal="left" vertical="center" wrapText="1" indent="1"/>
    </xf>
    <xf numFmtId="0" fontId="13" fillId="3" borderId="43" xfId="2" quotePrefix="1" applyFont="1" applyFill="1" applyBorder="1" applyAlignment="1">
      <alignment horizontal="left" vertical="center" indent="1"/>
    </xf>
    <xf numFmtId="0" fontId="13" fillId="3" borderId="44" xfId="2" quotePrefix="1" applyFont="1" applyFill="1" applyBorder="1" applyAlignment="1">
      <alignment horizontal="left" vertical="center" indent="1"/>
    </xf>
    <xf numFmtId="0" fontId="11" fillId="3" borderId="45" xfId="2" quotePrefix="1" applyFont="1" applyFill="1" applyBorder="1" applyAlignment="1">
      <alignment horizontal="center" vertical="center" wrapText="1"/>
    </xf>
    <xf numFmtId="0" fontId="11" fillId="3" borderId="46" xfId="2" quotePrefix="1" applyFont="1" applyFill="1" applyBorder="1" applyAlignment="1">
      <alignment horizontal="center" vertical="center" wrapText="1"/>
    </xf>
    <xf numFmtId="0" fontId="11" fillId="3" borderId="47" xfId="2" quotePrefix="1" applyFont="1" applyFill="1" applyBorder="1" applyAlignment="1">
      <alignment horizontal="center" vertical="center" wrapText="1"/>
    </xf>
    <xf numFmtId="0" fontId="12" fillId="3" borderId="48" xfId="2" quotePrefix="1" applyFont="1" applyFill="1" applyBorder="1" applyAlignment="1">
      <alignment horizontal="center" vertical="center" wrapText="1"/>
    </xf>
    <xf numFmtId="0" fontId="12" fillId="3" borderId="49" xfId="2" quotePrefix="1" applyFont="1" applyFill="1" applyBorder="1" applyAlignment="1">
      <alignment horizontal="center" vertical="center" wrapText="1"/>
    </xf>
    <xf numFmtId="0" fontId="12" fillId="3" borderId="50" xfId="2" quotePrefix="1" applyFont="1" applyFill="1" applyBorder="1" applyAlignment="1">
      <alignment horizontal="center" vertical="center" wrapText="1"/>
    </xf>
    <xf numFmtId="0" fontId="12" fillId="3" borderId="9" xfId="2" quotePrefix="1" applyFont="1" applyFill="1" applyBorder="1" applyAlignment="1">
      <alignment horizontal="center" vertical="center" wrapText="1"/>
    </xf>
    <xf numFmtId="0" fontId="14" fillId="3" borderId="51" xfId="2" applyFont="1" applyFill="1" applyBorder="1" applyAlignment="1">
      <alignment horizontal="center" vertical="center"/>
    </xf>
    <xf numFmtId="0" fontId="14" fillId="3" borderId="6" xfId="2" applyFont="1" applyFill="1" applyBorder="1" applyAlignment="1">
      <alignment horizontal="center" vertical="center"/>
    </xf>
    <xf numFmtId="0" fontId="15" fillId="3" borderId="52" xfId="2" quotePrefix="1" applyFont="1" applyFill="1" applyBorder="1" applyAlignment="1">
      <alignment horizontal="center" vertical="center" textRotation="90"/>
    </xf>
    <xf numFmtId="0" fontId="15" fillId="3" borderId="53" xfId="2" quotePrefix="1" applyFont="1" applyFill="1" applyBorder="1" applyAlignment="1">
      <alignment horizontal="center" vertical="center" textRotation="90"/>
    </xf>
    <xf numFmtId="0" fontId="15" fillId="3" borderId="54" xfId="2" quotePrefix="1" applyFont="1" applyFill="1" applyBorder="1" applyAlignment="1">
      <alignment horizontal="center" vertical="center" textRotation="90"/>
    </xf>
    <xf numFmtId="0" fontId="13" fillId="3" borderId="55" xfId="2" quotePrefix="1" applyFont="1" applyFill="1" applyBorder="1" applyAlignment="1">
      <alignment horizontal="left" vertical="center" wrapText="1" indent="1"/>
    </xf>
    <xf numFmtId="0" fontId="13" fillId="3" borderId="37" xfId="2" quotePrefix="1" applyFont="1" applyFill="1" applyBorder="1" applyAlignment="1">
      <alignment horizontal="left" vertical="center" indent="1"/>
    </xf>
    <xf numFmtId="0" fontId="13" fillId="3" borderId="56" xfId="2" quotePrefix="1" applyFont="1" applyFill="1" applyBorder="1" applyAlignment="1">
      <alignment horizontal="left" vertical="center" indent="1"/>
    </xf>
    <xf numFmtId="0" fontId="13" fillId="3" borderId="57" xfId="2" quotePrefix="1" applyFont="1" applyFill="1" applyBorder="1" applyAlignment="1">
      <alignment horizontal="left" vertical="center" wrapText="1" indent="1"/>
    </xf>
    <xf numFmtId="0" fontId="13" fillId="3" borderId="58" xfId="2" quotePrefix="1" applyFont="1" applyFill="1" applyBorder="1" applyAlignment="1">
      <alignment horizontal="left" vertical="center" indent="1"/>
    </xf>
    <xf numFmtId="0" fontId="13" fillId="3" borderId="59" xfId="2" quotePrefix="1" applyFont="1" applyFill="1" applyBorder="1" applyAlignment="1">
      <alignment horizontal="left" vertical="center" indent="1"/>
    </xf>
    <xf numFmtId="0" fontId="13" fillId="3" borderId="60" xfId="2" quotePrefix="1" applyFont="1" applyFill="1" applyBorder="1" applyAlignment="1">
      <alignment horizontal="left" vertical="center" wrapText="1" indent="1"/>
    </xf>
    <xf numFmtId="0" fontId="13" fillId="3" borderId="61" xfId="2" quotePrefix="1" applyFont="1" applyFill="1" applyBorder="1" applyAlignment="1">
      <alignment horizontal="left" vertical="center" indent="1"/>
    </xf>
    <xf numFmtId="0" fontId="13" fillId="3" borderId="62" xfId="2" quotePrefix="1" applyFont="1" applyFill="1" applyBorder="1" applyAlignment="1">
      <alignment horizontal="left" vertical="center" indent="1"/>
    </xf>
    <xf numFmtId="0" fontId="13" fillId="3" borderId="63" xfId="2" quotePrefix="1" applyFont="1" applyFill="1" applyBorder="1" applyAlignment="1">
      <alignment horizontal="left" vertical="center" wrapText="1" indent="1"/>
    </xf>
    <xf numFmtId="0" fontId="13" fillId="3" borderId="64" xfId="2" quotePrefix="1" applyFont="1" applyFill="1" applyBorder="1" applyAlignment="1">
      <alignment horizontal="left" vertical="center" wrapText="1" indent="1"/>
    </xf>
    <xf numFmtId="0" fontId="13" fillId="3" borderId="65" xfId="2" quotePrefix="1" applyFont="1" applyFill="1" applyBorder="1" applyAlignment="1">
      <alignment horizontal="left" vertical="center" wrapText="1" indent="1"/>
    </xf>
  </cellXfs>
  <cellStyles count="3">
    <cellStyle name="Normalny" xfId="0" builtinId="0"/>
    <cellStyle name="Normalny 2" xfId="1" xr:uid="{00000000-0005-0000-0000-000001000000}"/>
    <cellStyle name="Normalny_Number Converter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530038</xdr:colOff>
      <xdr:row>49</xdr:row>
      <xdr:rowOff>268942</xdr:rowOff>
    </xdr:from>
    <xdr:to>
      <xdr:col>8</xdr:col>
      <xdr:colOff>341779</xdr:colOff>
      <xdr:row>54</xdr:row>
      <xdr:rowOff>86847</xdr:rowOff>
    </xdr:to>
    <xdr:pic>
      <xdr:nvPicPr>
        <xdr:cNvPr id="6" name="Obraz 5" descr="FE_POWER_poziom_pl-1_rgb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332" y="9687486"/>
          <a:ext cx="5750859" cy="742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K53"/>
  <sheetViews>
    <sheetView tabSelected="1" view="pageBreakPreview" zoomScaleNormal="100" zoomScaleSheetLayoutView="100" workbookViewId="0">
      <selection activeCell="I1" sqref="I1"/>
    </sheetView>
  </sheetViews>
  <sheetFormatPr defaultColWidth="0" defaultRowHeight="13.2" x14ac:dyDescent="0.25"/>
  <cols>
    <col min="1" max="1" width="3.125" style="2" customWidth="1"/>
    <col min="2" max="2" width="18.625" style="2" customWidth="1"/>
    <col min="3" max="3" width="12.875" style="2" customWidth="1"/>
    <col min="4" max="4" width="18.375" style="2" customWidth="1"/>
    <col min="5" max="5" width="14.375" style="2" customWidth="1"/>
    <col min="6" max="6" width="16.375" style="2" customWidth="1"/>
    <col min="7" max="7" width="4.875" style="2" customWidth="1"/>
    <col min="8" max="8" width="18.625" style="2" customWidth="1"/>
    <col min="9" max="9" width="18.5" style="2" customWidth="1"/>
    <col min="10" max="10" width="8.125" style="2" customWidth="1"/>
    <col min="11" max="16384" width="0" style="2" hidden="1"/>
  </cols>
  <sheetData>
    <row r="1" spans="1:10" ht="13.2" customHeight="1" x14ac:dyDescent="0.25">
      <c r="A1" s="1"/>
      <c r="F1" s="3"/>
      <c r="G1" s="125" t="s">
        <v>0</v>
      </c>
      <c r="H1" s="125"/>
      <c r="I1" s="111">
        <f ca="1">TODAY()</f>
        <v>43913</v>
      </c>
      <c r="J1" s="17" t="s">
        <v>1</v>
      </c>
    </row>
    <row r="2" spans="1:10" ht="15.6" customHeight="1" x14ac:dyDescent="0.25">
      <c r="B2" s="6" t="s">
        <v>228</v>
      </c>
    </row>
    <row r="3" spans="1:10" x14ac:dyDescent="0.25">
      <c r="A3" s="130" t="s">
        <v>213</v>
      </c>
      <c r="B3" s="130"/>
      <c r="C3" s="130"/>
      <c r="D3" s="130"/>
      <c r="E3" s="102" t="s">
        <v>227</v>
      </c>
      <c r="F3" s="102"/>
      <c r="G3" s="102"/>
      <c r="H3" s="102"/>
      <c r="I3" s="102"/>
      <c r="J3" s="102"/>
    </row>
    <row r="4" spans="1:10" x14ac:dyDescent="0.25">
      <c r="A4" s="120" t="s">
        <v>2</v>
      </c>
      <c r="B4" s="120"/>
      <c r="C4" s="120"/>
      <c r="D4" s="120"/>
      <c r="E4" s="120"/>
      <c r="F4" s="120"/>
      <c r="G4" s="120"/>
      <c r="H4" s="120"/>
      <c r="I4" s="120"/>
      <c r="J4" s="120"/>
    </row>
    <row r="5" spans="1:10" ht="9.75" customHeight="1" x14ac:dyDescent="0.25"/>
    <row r="6" spans="1:10" x14ac:dyDescent="0.25">
      <c r="A6" s="4" t="s">
        <v>3</v>
      </c>
    </row>
    <row r="7" spans="1:10" ht="9.75" customHeight="1" x14ac:dyDescent="0.25"/>
    <row r="8" spans="1:10" x14ac:dyDescent="0.25">
      <c r="A8" s="116" t="s">
        <v>230</v>
      </c>
      <c r="B8" s="116"/>
      <c r="C8" s="116"/>
      <c r="D8" s="116"/>
      <c r="E8" s="116"/>
      <c r="F8" s="116"/>
      <c r="G8" s="116"/>
      <c r="H8" s="116"/>
      <c r="I8" s="116"/>
      <c r="J8" s="116"/>
    </row>
    <row r="9" spans="1:10" ht="12" customHeight="1" x14ac:dyDescent="0.25">
      <c r="A9" s="116"/>
      <c r="B9" s="116"/>
      <c r="C9" s="116"/>
      <c r="D9" s="116"/>
      <c r="E9" s="116"/>
      <c r="F9" s="116"/>
      <c r="G9" s="116"/>
      <c r="H9" s="116"/>
      <c r="I9" s="116"/>
      <c r="J9" s="3"/>
    </row>
    <row r="10" spans="1:10" s="5" customFormat="1" ht="40.5" customHeight="1" x14ac:dyDescent="0.25">
      <c r="A10" s="117" t="s">
        <v>233</v>
      </c>
      <c r="B10" s="116"/>
      <c r="C10" s="116"/>
      <c r="D10" s="116"/>
      <c r="E10" s="116"/>
      <c r="F10" s="116"/>
      <c r="G10" s="116"/>
      <c r="H10" s="116"/>
      <c r="I10" s="116"/>
      <c r="J10" s="116"/>
    </row>
    <row r="11" spans="1:10" ht="4.5" customHeight="1" x14ac:dyDescent="0.25"/>
    <row r="12" spans="1:10" x14ac:dyDescent="0.25">
      <c r="A12" s="126" t="s">
        <v>4</v>
      </c>
      <c r="B12" s="126"/>
      <c r="C12" s="126"/>
      <c r="D12" s="126"/>
      <c r="E12" s="126"/>
      <c r="F12" s="126"/>
      <c r="G12" s="126"/>
      <c r="H12" s="126"/>
      <c r="I12" s="126"/>
      <c r="J12" s="126"/>
    </row>
    <row r="13" spans="1:10" ht="24" customHeight="1" x14ac:dyDescent="0.3">
      <c r="A13" s="100" t="s">
        <v>215</v>
      </c>
      <c r="B13" s="99"/>
      <c r="C13" s="99"/>
      <c r="D13" s="106">
        <v>5000</v>
      </c>
      <c r="E13" s="100" t="s">
        <v>5</v>
      </c>
      <c r="F13" s="129" t="str">
        <f>CONCATENATE(Konwersja!K8," ",Konwersja!K10)</f>
        <v xml:space="preserve">pięć tysięcy zł. </v>
      </c>
      <c r="G13" s="129"/>
      <c r="H13" s="129"/>
      <c r="I13" s="129"/>
      <c r="J13" s="129"/>
    </row>
    <row r="14" spans="1:10" ht="30.75" customHeight="1" x14ac:dyDescent="0.3">
      <c r="A14" s="100" t="s">
        <v>6</v>
      </c>
      <c r="B14" s="99"/>
      <c r="C14" s="99"/>
      <c r="D14" s="106">
        <v>5000</v>
      </c>
      <c r="E14" s="100" t="s">
        <v>5</v>
      </c>
      <c r="F14" s="129" t="str">
        <f>CONCATENATE(Konwersja!K20,"  ",Konwersja!K22)</f>
        <v xml:space="preserve">pięć tysięcy zł.  </v>
      </c>
      <c r="G14" s="129"/>
      <c r="H14" s="129"/>
      <c r="I14" s="129"/>
      <c r="J14" s="129"/>
    </row>
    <row r="15" spans="1:10" ht="24" customHeight="1" x14ac:dyDescent="0.3">
      <c r="A15" s="6" t="s">
        <v>231</v>
      </c>
    </row>
    <row r="16" spans="1:10" ht="9.75" customHeight="1" x14ac:dyDescent="0.25"/>
    <row r="17" spans="1:11" ht="63" customHeight="1" x14ac:dyDescent="0.25">
      <c r="A17" s="128" t="s">
        <v>232</v>
      </c>
      <c r="B17" s="128"/>
      <c r="C17" s="128"/>
      <c r="D17" s="128"/>
      <c r="E17" s="128"/>
      <c r="F17" s="128"/>
      <c r="G17" s="128"/>
      <c r="H17" s="128"/>
      <c r="I17" s="128"/>
      <c r="J17" s="128"/>
    </row>
    <row r="18" spans="1:11" ht="9.75" customHeight="1" x14ac:dyDescent="0.25"/>
    <row r="19" spans="1:11" ht="13.8" x14ac:dyDescent="0.3">
      <c r="A19" s="7" t="s">
        <v>10</v>
      </c>
      <c r="B19" s="116" t="s">
        <v>7</v>
      </c>
      <c r="C19" s="116"/>
      <c r="D19" s="116"/>
      <c r="E19" s="116"/>
      <c r="F19" s="116"/>
      <c r="H19" s="14">
        <f>D14</f>
        <v>5000</v>
      </c>
      <c r="I19" s="8" t="s">
        <v>8</v>
      </c>
    </row>
    <row r="20" spans="1:11" x14ac:dyDescent="0.25">
      <c r="B20" s="15">
        <f>D13</f>
        <v>5000</v>
      </c>
      <c r="C20" s="127" t="s">
        <v>212</v>
      </c>
      <c r="D20" s="127"/>
      <c r="E20" s="127"/>
      <c r="F20" s="127"/>
      <c r="G20" s="127"/>
      <c r="H20" s="127"/>
      <c r="I20" s="127"/>
      <c r="J20" s="127"/>
    </row>
    <row r="21" spans="1:11" x14ac:dyDescent="0.25">
      <c r="B21" s="9" t="s">
        <v>216</v>
      </c>
    </row>
    <row r="22" spans="1:11" ht="9.75" customHeight="1" x14ac:dyDescent="0.25"/>
    <row r="23" spans="1:11" ht="16.5" customHeight="1" x14ac:dyDescent="0.25">
      <c r="B23" s="116" t="s">
        <v>9</v>
      </c>
      <c r="C23" s="116"/>
      <c r="D23" s="101">
        <f>H19</f>
        <v>5000</v>
      </c>
      <c r="E23" s="116"/>
      <c r="F23" s="116"/>
      <c r="G23" s="116"/>
      <c r="H23" s="116"/>
      <c r="I23" s="116"/>
      <c r="J23" s="116"/>
    </row>
    <row r="24" spans="1:11" ht="30.75" customHeight="1" x14ac:dyDescent="0.25">
      <c r="B24" s="105"/>
      <c r="C24" s="118" t="s">
        <v>218</v>
      </c>
      <c r="D24" s="118"/>
      <c r="E24" s="118"/>
      <c r="F24" s="16">
        <f>H19-F26</f>
        <v>4214</v>
      </c>
      <c r="G24" s="113" t="str">
        <f>CONCATENATE(Konwersja!K32," ",Konwersja!K34)</f>
        <v xml:space="preserve">cztery tysiące dwieście czternaście zł. </v>
      </c>
      <c r="H24" s="113"/>
      <c r="I24" s="113"/>
      <c r="J24" s="113"/>
      <c r="K24" s="113"/>
    </row>
    <row r="25" spans="1:11" ht="5.25" customHeight="1" x14ac:dyDescent="0.25">
      <c r="C25" s="118"/>
      <c r="D25" s="118"/>
      <c r="E25" s="118"/>
      <c r="F25" s="12"/>
      <c r="G25" s="11"/>
      <c r="H25" s="11"/>
      <c r="I25" s="11"/>
    </row>
    <row r="26" spans="1:11" x14ac:dyDescent="0.25">
      <c r="B26" s="4"/>
      <c r="C26" s="122" t="s">
        <v>217</v>
      </c>
      <c r="D26" s="122"/>
      <c r="E26" s="122"/>
      <c r="F26" s="115">
        <f>ROUNDUP(D23*15.72%,2)</f>
        <v>786</v>
      </c>
      <c r="G26" s="123" t="str">
        <f>CONCATENATE(Konwersja!K44," ",Konwersja!K46)</f>
        <v xml:space="preserve">siedemset osiemdziesiąt sześć zł. </v>
      </c>
      <c r="H26" s="123"/>
      <c r="I26" s="123"/>
      <c r="J26" s="13"/>
    </row>
    <row r="27" spans="1:11" x14ac:dyDescent="0.25">
      <c r="C27" s="122"/>
      <c r="D27" s="122"/>
      <c r="E27" s="122"/>
      <c r="F27" s="115"/>
      <c r="G27" s="123"/>
      <c r="H27" s="123"/>
      <c r="I27" s="123"/>
      <c r="J27" s="13"/>
    </row>
    <row r="28" spans="1:11" ht="9.75" customHeight="1" x14ac:dyDescent="0.25"/>
    <row r="29" spans="1:11" x14ac:dyDescent="0.25">
      <c r="A29" s="7"/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1" x14ac:dyDescent="0.25">
      <c r="B30" s="121" t="s">
        <v>224</v>
      </c>
      <c r="C30" s="121"/>
      <c r="D30" s="121"/>
      <c r="E30" s="107"/>
      <c r="F30" s="108" t="s">
        <v>219</v>
      </c>
      <c r="G30" s="108"/>
      <c r="H30" s="108"/>
      <c r="I30" s="108"/>
    </row>
    <row r="31" spans="1:11" x14ac:dyDescent="0.25">
      <c r="B31" s="109" t="s">
        <v>226</v>
      </c>
      <c r="C31" s="108"/>
      <c r="D31" s="108"/>
      <c r="E31" s="108"/>
      <c r="F31" s="108" t="s">
        <v>219</v>
      </c>
      <c r="G31" s="108"/>
      <c r="H31" s="108"/>
      <c r="I31" s="108"/>
    </row>
    <row r="32" spans="1:11" x14ac:dyDescent="0.25">
      <c r="B32" s="112" t="s">
        <v>220</v>
      </c>
      <c r="C32" s="112"/>
      <c r="D32" s="112"/>
      <c r="F32" s="108" t="s">
        <v>219</v>
      </c>
    </row>
    <row r="33" spans="1:10" x14ac:dyDescent="0.25">
      <c r="B33" s="116"/>
      <c r="C33" s="116"/>
      <c r="D33" s="116"/>
    </row>
    <row r="34" spans="1:10" ht="12.75" customHeight="1" x14ac:dyDescent="0.25">
      <c r="B34" s="116" t="s">
        <v>229</v>
      </c>
      <c r="C34" s="116"/>
      <c r="D34" s="116"/>
    </row>
    <row r="35" spans="1:10" ht="9.75" customHeight="1" x14ac:dyDescent="0.25">
      <c r="A35" s="119"/>
      <c r="B35" s="119"/>
      <c r="C35" s="119"/>
      <c r="D35" s="119"/>
      <c r="E35" s="119"/>
    </row>
    <row r="36" spans="1:10" x14ac:dyDescent="0.25">
      <c r="A36" s="119"/>
      <c r="B36" s="119"/>
      <c r="C36" s="119"/>
      <c r="D36" s="119"/>
      <c r="E36" s="119"/>
      <c r="F36" s="120"/>
      <c r="G36" s="120"/>
      <c r="H36" s="120"/>
      <c r="I36" s="120"/>
      <c r="J36" s="3"/>
    </row>
    <row r="37" spans="1:10" x14ac:dyDescent="0.25">
      <c r="A37" s="2" t="s">
        <v>11</v>
      </c>
    </row>
    <row r="38" spans="1:10" x14ac:dyDescent="0.25">
      <c r="A38" s="2" t="s">
        <v>13</v>
      </c>
    </row>
    <row r="39" spans="1:10" x14ac:dyDescent="0.25">
      <c r="A39" s="116" t="s">
        <v>12</v>
      </c>
      <c r="B39" s="116"/>
      <c r="C39" s="116"/>
      <c r="D39" s="116"/>
    </row>
    <row r="40" spans="1:10" ht="9.75" customHeight="1" x14ac:dyDescent="0.25"/>
    <row r="41" spans="1:10" x14ac:dyDescent="0.25">
      <c r="A41" s="2" t="s">
        <v>14</v>
      </c>
      <c r="G41" s="2" t="s">
        <v>16</v>
      </c>
    </row>
    <row r="43" spans="1:10" x14ac:dyDescent="0.25">
      <c r="A43" s="2" t="s">
        <v>15</v>
      </c>
      <c r="G43" s="2" t="s">
        <v>15</v>
      </c>
    </row>
    <row r="44" spans="1:10" ht="24.75" customHeight="1" x14ac:dyDescent="0.25">
      <c r="A44" s="114" t="s">
        <v>222</v>
      </c>
      <c r="B44" s="114"/>
      <c r="C44" s="114"/>
      <c r="G44" s="114" t="s">
        <v>225</v>
      </c>
      <c r="H44" s="114"/>
      <c r="I44" s="114"/>
    </row>
    <row r="45" spans="1:10" ht="9.75" customHeight="1" x14ac:dyDescent="0.25">
      <c r="A45" s="10"/>
      <c r="B45" s="10"/>
      <c r="C45" s="10"/>
      <c r="G45" s="10"/>
      <c r="H45" s="10"/>
      <c r="I45" s="10"/>
    </row>
    <row r="46" spans="1:10" x14ac:dyDescent="0.25">
      <c r="A46" s="2" t="s">
        <v>17</v>
      </c>
      <c r="D46" s="103"/>
      <c r="G46" s="103" t="s">
        <v>214</v>
      </c>
    </row>
    <row r="48" spans="1:10" x14ac:dyDescent="0.25">
      <c r="A48" s="2" t="s">
        <v>15</v>
      </c>
      <c r="G48" s="2" t="s">
        <v>15</v>
      </c>
    </row>
    <row r="49" spans="1:8" ht="22.5" customHeight="1" x14ac:dyDescent="0.25">
      <c r="A49" s="124" t="s">
        <v>221</v>
      </c>
      <c r="B49" s="124"/>
      <c r="C49" s="124"/>
      <c r="G49" s="110" t="s">
        <v>223</v>
      </c>
      <c r="H49" s="104"/>
    </row>
    <row r="50" spans="1:8" ht="21.75" customHeight="1" x14ac:dyDescent="0.25">
      <c r="A50" s="124"/>
      <c r="B50" s="124"/>
      <c r="C50" s="124"/>
    </row>
    <row r="53" spans="1:8" x14ac:dyDescent="0.25">
      <c r="B53"/>
    </row>
  </sheetData>
  <sheetProtection formatCells="0" formatColumns="0" formatRows="0" insertColumns="0" insertRows="0" insertHyperlinks="0" deleteColumns="0" deleteRows="0" sort="0" autoFilter="0" pivotTables="0"/>
  <mergeCells count="31">
    <mergeCell ref="A49:C49"/>
    <mergeCell ref="A50:C50"/>
    <mergeCell ref="G1:H1"/>
    <mergeCell ref="A12:J12"/>
    <mergeCell ref="A4:J4"/>
    <mergeCell ref="C20:J20"/>
    <mergeCell ref="B23:C23"/>
    <mergeCell ref="B19:F19"/>
    <mergeCell ref="A17:J17"/>
    <mergeCell ref="E23:J23"/>
    <mergeCell ref="F13:J13"/>
    <mergeCell ref="A3:D3"/>
    <mergeCell ref="A9:I9"/>
    <mergeCell ref="F14:J14"/>
    <mergeCell ref="A10:J10"/>
    <mergeCell ref="A8:J8"/>
    <mergeCell ref="B32:D32"/>
    <mergeCell ref="G24:K24"/>
    <mergeCell ref="G44:I44"/>
    <mergeCell ref="F26:F27"/>
    <mergeCell ref="A39:D39"/>
    <mergeCell ref="B29:J29"/>
    <mergeCell ref="C24:E25"/>
    <mergeCell ref="B34:D34"/>
    <mergeCell ref="A35:E36"/>
    <mergeCell ref="F36:I36"/>
    <mergeCell ref="B30:D30"/>
    <mergeCell ref="C26:E27"/>
    <mergeCell ref="G26:I27"/>
    <mergeCell ref="A44:C44"/>
    <mergeCell ref="B33:D33"/>
  </mergeCells>
  <phoneticPr fontId="2" type="noConversion"/>
  <pageMargins left="0.39370078740157483" right="0.39370078740157483" top="0.39370078740157483" bottom="0.19685039370078741" header="0" footer="0"/>
  <pageSetup paperSize="9" scale="8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topLeftCell="A2" zoomScale="55" workbookViewId="0">
      <selection activeCell="D15" sqref="D15"/>
    </sheetView>
  </sheetViews>
  <sheetFormatPr defaultColWidth="9.375" defaultRowHeight="13.2" x14ac:dyDescent="0.25"/>
  <cols>
    <col min="1" max="1" width="9.375" style="51"/>
    <col min="2" max="2" width="12.375" style="51" bestFit="1" customWidth="1"/>
    <col min="3" max="3" width="11.375" style="51" bestFit="1" customWidth="1"/>
    <col min="4" max="4" width="126" style="51" customWidth="1"/>
    <col min="5" max="16384" width="9.375" style="51"/>
  </cols>
  <sheetData>
    <row r="1" spans="1:4" ht="18" thickBot="1" x14ac:dyDescent="0.3">
      <c r="A1" s="62"/>
      <c r="B1" s="63"/>
      <c r="C1" s="64" t="s">
        <v>147</v>
      </c>
      <c r="D1" s="65" t="s">
        <v>148</v>
      </c>
    </row>
    <row r="2" spans="1:4" ht="13.8" thickBot="1" x14ac:dyDescent="0.3">
      <c r="A2" s="62"/>
      <c r="B2" s="63"/>
      <c r="C2" s="66" t="s">
        <v>149</v>
      </c>
      <c r="D2" s="67" t="s">
        <v>150</v>
      </c>
    </row>
    <row r="3" spans="1:4" x14ac:dyDescent="0.25">
      <c r="A3" s="131" t="s">
        <v>151</v>
      </c>
      <c r="B3" s="68" t="s">
        <v>20</v>
      </c>
      <c r="C3" s="69" t="s">
        <v>152</v>
      </c>
      <c r="D3" s="67" t="s">
        <v>153</v>
      </c>
    </row>
    <row r="4" spans="1:4" ht="26.4" x14ac:dyDescent="0.25">
      <c r="A4" s="132"/>
      <c r="B4" s="70" t="s">
        <v>154</v>
      </c>
      <c r="C4" s="71" t="s">
        <v>155</v>
      </c>
      <c r="D4" s="72" t="s">
        <v>156</v>
      </c>
    </row>
    <row r="5" spans="1:4" x14ac:dyDescent="0.25">
      <c r="A5" s="132"/>
      <c r="B5" s="73" t="s">
        <v>22</v>
      </c>
      <c r="C5" s="71" t="s">
        <v>157</v>
      </c>
      <c r="D5" s="72" t="s">
        <v>158</v>
      </c>
    </row>
    <row r="6" spans="1:4" x14ac:dyDescent="0.25">
      <c r="A6" s="132"/>
      <c r="B6" s="73" t="s">
        <v>23</v>
      </c>
      <c r="C6" s="71" t="s">
        <v>159</v>
      </c>
      <c r="D6" s="72" t="s">
        <v>160</v>
      </c>
    </row>
    <row r="7" spans="1:4" x14ac:dyDescent="0.25">
      <c r="A7" s="132"/>
      <c r="B7" s="73" t="s">
        <v>24</v>
      </c>
      <c r="C7" s="71" t="s">
        <v>161</v>
      </c>
      <c r="D7" s="72" t="s">
        <v>162</v>
      </c>
    </row>
    <row r="8" spans="1:4" ht="13.8" thickBot="1" x14ac:dyDescent="0.3">
      <c r="A8" s="133"/>
      <c r="B8" s="74" t="s">
        <v>25</v>
      </c>
      <c r="C8" s="75" t="s">
        <v>163</v>
      </c>
      <c r="D8" s="76" t="s">
        <v>164</v>
      </c>
    </row>
    <row r="9" spans="1:4" ht="39.6" x14ac:dyDescent="0.25">
      <c r="A9" s="131" t="s">
        <v>165</v>
      </c>
      <c r="B9" s="68" t="s">
        <v>166</v>
      </c>
      <c r="C9" s="69" t="s">
        <v>167</v>
      </c>
      <c r="D9" s="77" t="s">
        <v>168</v>
      </c>
    </row>
    <row r="10" spans="1:4" ht="52.8" x14ac:dyDescent="0.25">
      <c r="A10" s="132"/>
      <c r="B10" s="70" t="s">
        <v>154</v>
      </c>
      <c r="C10" s="71" t="s">
        <v>169</v>
      </c>
      <c r="D10" s="78" t="s">
        <v>170</v>
      </c>
    </row>
    <row r="11" spans="1:4" ht="52.8" x14ac:dyDescent="0.25">
      <c r="A11" s="132"/>
      <c r="B11" s="73" t="s">
        <v>22</v>
      </c>
      <c r="C11" s="71" t="s">
        <v>171</v>
      </c>
      <c r="D11" s="78" t="s">
        <v>172</v>
      </c>
    </row>
    <row r="12" spans="1:4" ht="26.4" x14ac:dyDescent="0.25">
      <c r="A12" s="132"/>
      <c r="B12" s="73" t="s">
        <v>23</v>
      </c>
      <c r="C12" s="71" t="s">
        <v>173</v>
      </c>
      <c r="D12" s="78" t="s">
        <v>174</v>
      </c>
    </row>
    <row r="13" spans="1:4" ht="26.4" x14ac:dyDescent="0.25">
      <c r="A13" s="132"/>
      <c r="B13" s="73" t="s">
        <v>24</v>
      </c>
      <c r="C13" s="71" t="s">
        <v>175</v>
      </c>
      <c r="D13" s="78" t="s">
        <v>176</v>
      </c>
    </row>
    <row r="14" spans="1:4" ht="27" thickBot="1" x14ac:dyDescent="0.3">
      <c r="A14" s="132"/>
      <c r="B14" s="79" t="s">
        <v>25</v>
      </c>
      <c r="C14" s="71" t="s">
        <v>177</v>
      </c>
      <c r="D14" s="80" t="s">
        <v>178</v>
      </c>
    </row>
    <row r="15" spans="1:4" ht="39.6" x14ac:dyDescent="0.25">
      <c r="A15" s="134" t="s">
        <v>27</v>
      </c>
      <c r="B15" s="81" t="s">
        <v>28</v>
      </c>
      <c r="C15" s="82" t="s">
        <v>179</v>
      </c>
      <c r="D15" s="83" t="s">
        <v>180</v>
      </c>
    </row>
    <row r="16" spans="1:4" ht="92.4" x14ac:dyDescent="0.25">
      <c r="A16" s="135"/>
      <c r="B16" s="84"/>
      <c r="C16" s="71" t="s">
        <v>181</v>
      </c>
      <c r="D16" s="78" t="s">
        <v>182</v>
      </c>
    </row>
    <row r="17" spans="1:4" ht="26.4" x14ac:dyDescent="0.25">
      <c r="A17" s="135"/>
      <c r="B17" s="41" t="s">
        <v>29</v>
      </c>
      <c r="C17" s="85" t="s">
        <v>183</v>
      </c>
      <c r="D17" s="83" t="s">
        <v>184</v>
      </c>
    </row>
    <row r="18" spans="1:4" ht="79.2" x14ac:dyDescent="0.25">
      <c r="A18" s="135"/>
      <c r="B18" s="86"/>
      <c r="C18" s="85" t="s">
        <v>185</v>
      </c>
      <c r="D18" s="83" t="s">
        <v>186</v>
      </c>
    </row>
    <row r="19" spans="1:4" ht="27" thickBot="1" x14ac:dyDescent="0.3">
      <c r="A19" s="136"/>
      <c r="B19" s="87" t="s">
        <v>34</v>
      </c>
      <c r="C19" s="75" t="s">
        <v>187</v>
      </c>
      <c r="D19" s="80" t="s">
        <v>188</v>
      </c>
    </row>
  </sheetData>
  <sheetProtection password="C606" sheet="1" formatCells="0" formatColumns="0" formatRows="0" insertColumns="0" insertRows="0" insertHyperlinks="0" deleteColumns="0" deleteRows="0" sort="0" autoFilter="0" pivotTables="0"/>
  <mergeCells count="3">
    <mergeCell ref="A3:A8"/>
    <mergeCell ref="A9:A14"/>
    <mergeCell ref="A15:A19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111"/>
  <sheetViews>
    <sheetView topLeftCell="A24" workbookViewId="0">
      <selection activeCell="D15" sqref="D15"/>
    </sheetView>
  </sheetViews>
  <sheetFormatPr defaultColWidth="9.125" defaultRowHeight="13.2" outlineLevelCol="1" x14ac:dyDescent="0.25"/>
  <cols>
    <col min="1" max="1" width="1" style="19" customWidth="1"/>
    <col min="2" max="2" width="3.5" style="18" hidden="1" customWidth="1" outlineLevel="1"/>
    <col min="3" max="3" width="27.375" style="19" hidden="1" customWidth="1" outlineLevel="1"/>
    <col min="4" max="4" width="11" style="19" hidden="1" customWidth="1" outlineLevel="1"/>
    <col min="5" max="5" width="8.375" style="19" hidden="1" customWidth="1" outlineLevel="1"/>
    <col min="6" max="6" width="12.5" style="19" hidden="1" customWidth="1" outlineLevel="1"/>
    <col min="7" max="7" width="8.125" style="19" hidden="1" customWidth="1" outlineLevel="1"/>
    <col min="8" max="8" width="1" style="19" customWidth="1" collapsed="1"/>
    <col min="9" max="9" width="13" style="19" customWidth="1"/>
    <col min="10" max="10" width="7.5" style="19" bestFit="1" customWidth="1"/>
    <col min="11" max="11" width="18.5" style="19" customWidth="1"/>
    <col min="12" max="12" width="20.875" style="19" customWidth="1"/>
    <col min="13" max="13" width="22" style="19" bestFit="1" customWidth="1"/>
    <col min="14" max="15" width="23.875" style="19" customWidth="1"/>
    <col min="16" max="16" width="23.875" style="19" bestFit="1" customWidth="1"/>
    <col min="17" max="16384" width="9.125" style="19"/>
  </cols>
  <sheetData>
    <row r="1" spans="2:16" ht="6" customHeight="1" x14ac:dyDescent="0.25">
      <c r="K1" s="20"/>
      <c r="L1" s="21"/>
      <c r="N1" s="21"/>
    </row>
    <row r="2" spans="2:16" ht="6" customHeight="1" thickBot="1" x14ac:dyDescent="0.3">
      <c r="M2" s="22"/>
      <c r="N2" s="21"/>
      <c r="O2" s="21"/>
      <c r="P2" s="21"/>
    </row>
    <row r="3" spans="2:16" ht="18.75" customHeight="1" thickTop="1" thickBot="1" x14ac:dyDescent="0.3">
      <c r="H3" s="21"/>
      <c r="I3" s="23">
        <f>ROUND('wzór opisu'!D13,2)</f>
        <v>5000</v>
      </c>
      <c r="J3" s="144" t="s">
        <v>18</v>
      </c>
      <c r="K3" s="145"/>
      <c r="L3" s="145"/>
      <c r="M3" s="146"/>
      <c r="N3" s="24"/>
      <c r="O3" s="25"/>
    </row>
    <row r="4" spans="2:16" ht="18.75" customHeight="1" thickTop="1" thickBot="1" x14ac:dyDescent="0.3">
      <c r="H4" s="21"/>
      <c r="J4" s="26"/>
      <c r="K4" s="26"/>
      <c r="L4" s="26"/>
    </row>
    <row r="5" spans="2:16" ht="37.5" customHeight="1" thickTop="1" thickBot="1" x14ac:dyDescent="0.3">
      <c r="H5" s="21"/>
      <c r="I5" s="147" t="s">
        <v>19</v>
      </c>
      <c r="J5" s="148"/>
      <c r="K5" s="27" t="s">
        <v>20</v>
      </c>
      <c r="L5" s="27" t="s">
        <v>21</v>
      </c>
      <c r="M5" s="27" t="s">
        <v>22</v>
      </c>
      <c r="N5" s="28" t="s">
        <v>23</v>
      </c>
      <c r="O5" s="27" t="s">
        <v>24</v>
      </c>
      <c r="P5" s="29" t="s">
        <v>25</v>
      </c>
    </row>
    <row r="6" spans="2:16" s="26" customFormat="1" ht="39.75" customHeight="1" thickBot="1" x14ac:dyDescent="0.3">
      <c r="B6" s="30"/>
      <c r="H6" s="31"/>
      <c r="I6" s="149"/>
      <c r="J6" s="150"/>
      <c r="K6" s="32">
        <f>TRUNC(I3/1000000,0)</f>
        <v>0</v>
      </c>
      <c r="L6" s="32">
        <f>TRUNC(I3/100000,0)-K6*10</f>
        <v>0</v>
      </c>
      <c r="M6" s="33">
        <f>TRUNC(I3/1000,0)-K6*1000-L6*100</f>
        <v>5</v>
      </c>
      <c r="N6" s="34">
        <f>TRUNC(I3/100,0)-K6*10000-L6*1000-M6*10</f>
        <v>0</v>
      </c>
      <c r="O6" s="32">
        <f>TRUNC(I3,0)-K6*1000000-L6*100000-M6*1000-N6*100</f>
        <v>0</v>
      </c>
      <c r="P6" s="35">
        <f>ROUND((I3-TRUNC(I3))*100,0)</f>
        <v>0</v>
      </c>
    </row>
    <row r="7" spans="2:16" ht="29.1" customHeight="1" thickBot="1" x14ac:dyDescent="0.3">
      <c r="H7" s="21"/>
      <c r="I7" s="151" t="s">
        <v>26</v>
      </c>
      <c r="J7" s="152"/>
      <c r="K7" s="36" t="str">
        <f>IF(K6=0,"",
                         INDEX(Lista_1,K6,2)&amp;" "&amp;
                         INDEX(Lista_1_000_000,K6,3))</f>
        <v/>
      </c>
      <c r="L7" s="36" t="str">
        <f>IF(L6=0,"",
  IF(M6=0,INDEX(Lista_100,L6,5)&amp;" "&amp;
                      INDEX(Lista_100_tysięcy,L6,6),
                      INDEX(Lista_100,L6,5)))</f>
        <v/>
      </c>
      <c r="M7" s="36" t="str">
        <f>IF(M6=0,"",
                          INDEX(Lista_1,M6,2)&amp;" "&amp;
  IF(AND(M6=1,L6&gt;0),"tysięcy",
                          INDEX(Lista_1000,M6,4)))</f>
        <v>pięć tysięcy</v>
      </c>
      <c r="N7" s="37" t="str">
        <f>IF(N6=0,"",
  INDEX(Lista_100,N6,5))</f>
        <v/>
      </c>
      <c r="O7" s="36" t="str">
        <f>IF(O6=0,"",
  INDEX(Lista_1,O6,2))</f>
        <v/>
      </c>
      <c r="P7" s="38" t="str">
        <f>IF(P6=0,"",
  INDEX(Lista_1,P6,2))</f>
        <v/>
      </c>
    </row>
    <row r="8" spans="2:16" ht="23.25" customHeight="1" x14ac:dyDescent="0.25">
      <c r="H8" s="21"/>
      <c r="I8" s="153" t="s">
        <v>27</v>
      </c>
      <c r="J8" s="39" t="s">
        <v>211</v>
      </c>
      <c r="K8" s="156" t="str">
        <f>TRIM(
IF(OR(I3&gt;99999999.99,I3&lt;0.01),"Wartość większa niż 99,9 miliony zł",
IF(AND(K6=0,L6=0,M6=0,N6=0,O6=0),"",K7&amp;" "&amp;L7&amp;" "&amp;M7&amp;" "&amp;N7&amp;" "&amp;O7&amp;J8)))</f>
        <v>pięć tysięcy zł.</v>
      </c>
      <c r="L8" s="157"/>
      <c r="M8" s="157"/>
      <c r="N8" s="157"/>
      <c r="O8" s="157"/>
      <c r="P8" s="158"/>
    </row>
    <row r="9" spans="2:16" ht="23.25" customHeight="1" thickBot="1" x14ac:dyDescent="0.3">
      <c r="H9" s="21"/>
      <c r="I9" s="154"/>
      <c r="J9" s="40"/>
      <c r="K9" s="159" t="str">
        <f>TRIM(
IF(OR(I3&gt;99999999.99,I3&lt;0.01),"Wartość większa niż 99,9 miliony zł",
IF(AND(K6=0,L6=0,M6=0,N6=0,O6=0),"",K7&amp;" "&amp;L7&amp;" "&amp;M7&amp;" "&amp;N7&amp;" "&amp;O7&amp;" "&amp;
IF(O6=1,"złoty",
IF(AND(11&lt;O6,O6&lt;15),"złotych",
IF(AND(1&lt;MOD(O6,10),
                         MOD(O6,10)&lt;5),"złote","złotych"))))))</f>
        <v>pięć tysięcy złotych</v>
      </c>
      <c r="L9" s="160"/>
      <c r="M9" s="160"/>
      <c r="N9" s="160"/>
      <c r="O9" s="160"/>
      <c r="P9" s="161"/>
    </row>
    <row r="10" spans="2:16" ht="21" customHeight="1" x14ac:dyDescent="0.25">
      <c r="C10" s="21"/>
      <c r="D10" s="21"/>
      <c r="H10" s="21"/>
      <c r="I10" s="154"/>
      <c r="J10" s="41" t="s">
        <v>29</v>
      </c>
      <c r="K10" s="162" t="str">
        <f>IF(OR(I3&gt;99999999.99,I3&lt;0.01),"lub mniejsza niż 1 gr - RADŹ  SOBIE  SAM",
  IF(P6=0,"",P7&amp;J10))</f>
        <v/>
      </c>
      <c r="L10" s="163"/>
      <c r="M10" s="163"/>
      <c r="N10" s="163"/>
      <c r="O10" s="163"/>
      <c r="P10" s="164"/>
    </row>
    <row r="11" spans="2:16" ht="21" customHeight="1" thickBot="1" x14ac:dyDescent="0.3">
      <c r="C11" s="21"/>
      <c r="D11" s="21"/>
      <c r="H11" s="21"/>
      <c r="I11" s="154"/>
      <c r="J11" s="41"/>
      <c r="K11" s="165" t="str">
        <f>IF(OR(I3&gt;99999999.99,I3&lt;0.01),"lub mniejsza niż 1 gr - RADŹ  SOBIE  SAM",
  IF(P6=0,"",P7&amp;" "&amp;
  IF(P6=1,"grosz",
  IF(AND(11&lt;P6,P6&lt;15),"groszy",
  IF(AND(1&lt;MOD(P6,10),
                           MOD(P6,10)&lt;5),"grosze","groszy")))))</f>
        <v/>
      </c>
      <c r="L11" s="166"/>
      <c r="M11" s="166"/>
      <c r="N11" s="166"/>
      <c r="O11" s="166"/>
      <c r="P11" s="167"/>
    </row>
    <row r="12" spans="2:16" ht="27" customHeight="1" thickBot="1" x14ac:dyDescent="0.3">
      <c r="B12" s="137" t="s">
        <v>30</v>
      </c>
      <c r="C12" s="138"/>
      <c r="D12" s="42" t="s">
        <v>31</v>
      </c>
      <c r="E12" s="43" t="s">
        <v>32</v>
      </c>
      <c r="F12" s="139" t="s">
        <v>33</v>
      </c>
      <c r="G12" s="140"/>
      <c r="H12" s="21"/>
      <c r="I12" s="155"/>
      <c r="J12" s="44" t="s">
        <v>34</v>
      </c>
      <c r="K12" s="141" t="str">
        <f>IF(OR(I3&gt;99999999.99,I3&lt;0.01),"lub mniejsza niż 1 gr - RADŹ  SOBIE  SAM",
  IF(P6=0,"",P6&amp;"/100"))</f>
        <v/>
      </c>
      <c r="L12" s="142"/>
      <c r="M12" s="142"/>
      <c r="N12" s="142"/>
      <c r="O12" s="142"/>
      <c r="P12" s="143"/>
    </row>
    <row r="13" spans="2:16" x14ac:dyDescent="0.25">
      <c r="B13" s="45">
        <v>1</v>
      </c>
      <c r="C13" s="46" t="s">
        <v>35</v>
      </c>
      <c r="D13" s="46" t="s">
        <v>36</v>
      </c>
      <c r="E13" s="47" t="s">
        <v>37</v>
      </c>
      <c r="F13" s="48" t="s">
        <v>38</v>
      </c>
      <c r="G13" s="48" t="s">
        <v>39</v>
      </c>
      <c r="H13" s="21"/>
      <c r="I13" s="49"/>
      <c r="K13" s="50"/>
      <c r="L13" s="51"/>
      <c r="M13" s="52"/>
    </row>
    <row r="14" spans="2:16" ht="13.8" thickBot="1" x14ac:dyDescent="0.3">
      <c r="B14" s="45">
        <v>2</v>
      </c>
      <c r="C14" s="46" t="s">
        <v>40</v>
      </c>
      <c r="D14" s="46" t="s">
        <v>20</v>
      </c>
      <c r="E14" s="47" t="s">
        <v>22</v>
      </c>
      <c r="F14" s="53" t="s">
        <v>41</v>
      </c>
      <c r="G14" s="53" t="s">
        <v>39</v>
      </c>
      <c r="H14" s="21"/>
      <c r="K14" s="54"/>
      <c r="L14" s="51"/>
      <c r="M14" s="55"/>
    </row>
    <row r="15" spans="2:16" ht="18.600000000000001" thickTop="1" thickBot="1" x14ac:dyDescent="0.3">
      <c r="B15" s="45">
        <v>3</v>
      </c>
      <c r="C15" s="46" t="s">
        <v>42</v>
      </c>
      <c r="D15" s="46" t="s">
        <v>20</v>
      </c>
      <c r="E15" s="47" t="s">
        <v>22</v>
      </c>
      <c r="F15" s="53" t="s">
        <v>43</v>
      </c>
      <c r="G15" s="53" t="s">
        <v>39</v>
      </c>
      <c r="H15" s="21"/>
      <c r="I15" s="23">
        <f>ROUND('wzór opisu'!D14,2)</f>
        <v>5000</v>
      </c>
      <c r="J15" s="144" t="s">
        <v>18</v>
      </c>
      <c r="K15" s="145"/>
      <c r="L15" s="145"/>
      <c r="M15" s="146"/>
      <c r="N15" s="24"/>
      <c r="O15" s="25"/>
    </row>
    <row r="16" spans="2:16" ht="14.4" thickTop="1" thickBot="1" x14ac:dyDescent="0.3">
      <c r="B16" s="45">
        <v>4</v>
      </c>
      <c r="C16" s="46" t="s">
        <v>44</v>
      </c>
      <c r="D16" s="46" t="s">
        <v>20</v>
      </c>
      <c r="E16" s="47" t="s">
        <v>22</v>
      </c>
      <c r="F16" s="53" t="s">
        <v>45</v>
      </c>
      <c r="G16" s="53" t="s">
        <v>39</v>
      </c>
      <c r="H16" s="21"/>
      <c r="J16" s="26"/>
      <c r="K16" s="26"/>
      <c r="L16" s="26"/>
    </row>
    <row r="17" spans="2:16" ht="16.8" thickTop="1" thickBot="1" x14ac:dyDescent="0.3">
      <c r="B17" s="45">
        <v>5</v>
      </c>
      <c r="C17" s="46" t="s">
        <v>46</v>
      </c>
      <c r="D17" s="46" t="s">
        <v>47</v>
      </c>
      <c r="E17" s="53" t="s">
        <v>39</v>
      </c>
      <c r="F17" s="53" t="s">
        <v>48</v>
      </c>
      <c r="G17" s="53" t="s">
        <v>39</v>
      </c>
      <c r="H17" s="21"/>
      <c r="I17" s="147" t="s">
        <v>19</v>
      </c>
      <c r="J17" s="148"/>
      <c r="K17" s="27" t="s">
        <v>20</v>
      </c>
      <c r="L17" s="27" t="s">
        <v>21</v>
      </c>
      <c r="M17" s="27" t="s">
        <v>22</v>
      </c>
      <c r="N17" s="28" t="s">
        <v>23</v>
      </c>
      <c r="O17" s="27" t="s">
        <v>24</v>
      </c>
      <c r="P17" s="29" t="s">
        <v>25</v>
      </c>
    </row>
    <row r="18" spans="2:16" ht="18" thickBot="1" x14ac:dyDescent="0.3">
      <c r="B18" s="45">
        <v>6</v>
      </c>
      <c r="C18" s="46" t="s">
        <v>49</v>
      </c>
      <c r="D18" s="46" t="s">
        <v>47</v>
      </c>
      <c r="E18" s="53" t="s">
        <v>39</v>
      </c>
      <c r="F18" s="53" t="s">
        <v>50</v>
      </c>
      <c r="G18" s="53" t="s">
        <v>39</v>
      </c>
      <c r="H18" s="21"/>
      <c r="I18" s="149"/>
      <c r="J18" s="150"/>
      <c r="K18" s="32">
        <f>TRUNC(I15/1000000,0)</f>
        <v>0</v>
      </c>
      <c r="L18" s="32">
        <f>TRUNC(I15/100000,0)-K18*10</f>
        <v>0</v>
      </c>
      <c r="M18" s="33">
        <f>TRUNC(I15/1000,0)-K18*1000-L18*100</f>
        <v>5</v>
      </c>
      <c r="N18" s="34">
        <f>TRUNC(I15/100,0)-K18*10000-L18*1000-M18*10</f>
        <v>0</v>
      </c>
      <c r="O18" s="32">
        <f>TRUNC(I15,0)-K18*1000000-L18*100000-M18*1000-N18*100</f>
        <v>0</v>
      </c>
      <c r="P18" s="35">
        <f>ROUND((I15-TRUNC(I15))*100,0)</f>
        <v>0</v>
      </c>
    </row>
    <row r="19" spans="2:16" ht="16.2" thickBot="1" x14ac:dyDescent="0.3">
      <c r="B19" s="45">
        <v>7</v>
      </c>
      <c r="C19" s="46" t="s">
        <v>51</v>
      </c>
      <c r="D19" s="46" t="s">
        <v>47</v>
      </c>
      <c r="E19" s="53" t="s">
        <v>39</v>
      </c>
      <c r="F19" s="53" t="s">
        <v>52</v>
      </c>
      <c r="G19" s="53" t="s">
        <v>39</v>
      </c>
      <c r="H19" s="21"/>
      <c r="I19" s="151" t="s">
        <v>26</v>
      </c>
      <c r="J19" s="152"/>
      <c r="K19" s="36" t="str">
        <f>IF(K18=0,"",
                         INDEX(Lista_1,K18,2)&amp;" "&amp;
                         INDEX(Lista_1_000_000,K18,3))</f>
        <v/>
      </c>
      <c r="L19" s="36" t="str">
        <f>IF(L18=0,"",
  IF(M18=0,INDEX(Lista_100,L18,5)&amp;" "&amp;
                      INDEX(Lista_100_tysięcy,L18,6),
                      INDEX(Lista_100,L18,5)))</f>
        <v/>
      </c>
      <c r="M19" s="36" t="str">
        <f>IF(M18=0,"",
                          INDEX(Lista_1,M18,2)&amp;" "&amp;
  IF(AND(M18=1,L18&gt;0),"tysięcy",
                          INDEX(Lista_1000,M18,4)))</f>
        <v>pięć tysięcy</v>
      </c>
      <c r="N19" s="37" t="str">
        <f>IF(N18=0,"",
  INDEX(Lista_100,N18,5))</f>
        <v/>
      </c>
      <c r="O19" s="36" t="str">
        <f>IF(O18=0,"",
  INDEX(Lista_1,O18,2))</f>
        <v/>
      </c>
      <c r="P19" s="38" t="str">
        <f>IF(P18=0,"",
  INDEX(Lista_1,P18,2))</f>
        <v/>
      </c>
    </row>
    <row r="20" spans="2:16" ht="13.8" x14ac:dyDescent="0.25">
      <c r="B20" s="45">
        <v>8</v>
      </c>
      <c r="C20" s="46" t="s">
        <v>53</v>
      </c>
      <c r="D20" s="46" t="s">
        <v>47</v>
      </c>
      <c r="E20" s="53" t="s">
        <v>39</v>
      </c>
      <c r="F20" s="53" t="s">
        <v>54</v>
      </c>
      <c r="G20" s="53" t="s">
        <v>39</v>
      </c>
      <c r="H20" s="21"/>
      <c r="I20" s="153" t="s">
        <v>27</v>
      </c>
      <c r="J20" s="39" t="s">
        <v>211</v>
      </c>
      <c r="K20" s="156" t="str">
        <f>TRIM(
IF(OR(I15&gt;99999999.99,I15&lt;0.01),"Wartość większa niż 99,9 miliony zł",
IF(AND(K18=0,L18=0,M18=0,N18=0,O18=0),"",K19&amp;" "&amp;L19&amp;" "&amp;M19&amp;" "&amp;N19&amp;" "&amp;O19&amp;J20)))</f>
        <v>pięć tysięcy zł.</v>
      </c>
      <c r="L20" s="157"/>
      <c r="M20" s="157"/>
      <c r="N20" s="157"/>
      <c r="O20" s="157"/>
      <c r="P20" s="158"/>
    </row>
    <row r="21" spans="2:16" ht="14.4" thickBot="1" x14ac:dyDescent="0.3">
      <c r="B21" s="45">
        <v>9</v>
      </c>
      <c r="C21" s="46" t="s">
        <v>55</v>
      </c>
      <c r="D21" s="46" t="s">
        <v>47</v>
      </c>
      <c r="E21" s="53" t="s">
        <v>39</v>
      </c>
      <c r="F21" s="56" t="s">
        <v>56</v>
      </c>
      <c r="G21" s="56" t="s">
        <v>39</v>
      </c>
      <c r="H21" s="21"/>
      <c r="I21" s="154"/>
      <c r="J21" s="40"/>
      <c r="K21" s="159" t="str">
        <f>TRIM(
IF(OR(I15&gt;99999999.99,I15&lt;0.01),"Wartość większa niż 99,9 miliony zł",
IF(AND(K18=0,L18=0,M18=0,N18=0,O18=0),"",K19&amp;" "&amp;L19&amp;" "&amp;M19&amp;" "&amp;N19&amp;" "&amp;O19&amp;" "&amp;
IF(O18=1,"złoty",
IF(AND(11&lt;O18,O18&lt;15),"złotych",
IF(AND(1&lt;MOD(O18,10),
                         MOD(O18,10)&lt;5),"złote","złotych"))))))</f>
        <v>pięć tysięcy złotych</v>
      </c>
      <c r="L21" s="160"/>
      <c r="M21" s="160"/>
      <c r="N21" s="160"/>
      <c r="O21" s="160"/>
      <c r="P21" s="161"/>
    </row>
    <row r="22" spans="2:16" ht="13.8" x14ac:dyDescent="0.25">
      <c r="B22" s="45">
        <v>10</v>
      </c>
      <c r="C22" s="46" t="s">
        <v>57</v>
      </c>
      <c r="D22" s="46" t="s">
        <v>47</v>
      </c>
      <c r="E22" s="53" t="s">
        <v>39</v>
      </c>
      <c r="F22" s="21"/>
      <c r="G22" s="21"/>
      <c r="H22" s="21"/>
      <c r="I22" s="154"/>
      <c r="J22" s="41" t="s">
        <v>29</v>
      </c>
      <c r="K22" s="162" t="str">
        <f>IF(OR(I15&gt;99999999.99,I15&lt;0.01),"lub mniejsza niż 1 gr - RADŹ  SOBIE  SAM",
  IF(P18=0,"",P19&amp;J22))</f>
        <v/>
      </c>
      <c r="L22" s="163"/>
      <c r="M22" s="163"/>
      <c r="N22" s="163"/>
      <c r="O22" s="163"/>
      <c r="P22" s="164"/>
    </row>
    <row r="23" spans="2:16" ht="13.8" x14ac:dyDescent="0.25">
      <c r="B23" s="45">
        <v>11</v>
      </c>
      <c r="C23" s="46" t="s">
        <v>58</v>
      </c>
      <c r="D23" s="46" t="s">
        <v>47</v>
      </c>
      <c r="E23" s="53" t="s">
        <v>39</v>
      </c>
      <c r="F23" s="21"/>
      <c r="G23" s="21"/>
      <c r="H23" s="52"/>
      <c r="I23" s="154"/>
      <c r="J23" s="41"/>
      <c r="K23" s="165" t="str">
        <f>IF(OR(I15&gt;99999999.99,I15&lt;0.01),"lub mniejsza niż 1 gr - RADŹ  SOBIE  SAM",
  IF(P18=0,"",P19&amp;" "&amp;
  IF(P18=1,"grosz",
  IF(AND(11&lt;P18,P18&lt;15),"groszy",
  IF(AND(1&lt;MOD(P18,10),
                           MOD(P18,10)&lt;5),"grosze","groszy")))))</f>
        <v/>
      </c>
      <c r="L23" s="166"/>
      <c r="M23" s="166"/>
      <c r="N23" s="166"/>
      <c r="O23" s="166"/>
      <c r="P23" s="167"/>
    </row>
    <row r="24" spans="2:16" ht="13.5" customHeight="1" thickBot="1" x14ac:dyDescent="0.3">
      <c r="B24" s="45">
        <v>12</v>
      </c>
      <c r="C24" s="46" t="s">
        <v>59</v>
      </c>
      <c r="D24" s="46" t="s">
        <v>47</v>
      </c>
      <c r="E24" s="53" t="s">
        <v>39</v>
      </c>
      <c r="F24" s="21"/>
      <c r="G24" s="21"/>
      <c r="H24" s="21"/>
      <c r="I24" s="155"/>
      <c r="J24" s="44" t="s">
        <v>34</v>
      </c>
      <c r="K24" s="141" t="str">
        <f>IF(OR(I15&gt;99999999.99,I15&lt;0.01),"lub mniejsza niż 1 gr - RADŹ  SOBIE  SAM",
  IF(P18=0,"",P18&amp;"/100"))</f>
        <v/>
      </c>
      <c r="L24" s="142"/>
      <c r="M24" s="142"/>
      <c r="N24" s="142"/>
      <c r="O24" s="142"/>
      <c r="P24" s="143"/>
    </row>
    <row r="25" spans="2:16" ht="13.8" thickTop="1" x14ac:dyDescent="0.25">
      <c r="B25" s="45">
        <v>13</v>
      </c>
      <c r="C25" s="46" t="s">
        <v>60</v>
      </c>
      <c r="D25" s="46" t="s">
        <v>47</v>
      </c>
      <c r="E25" s="53" t="s">
        <v>39</v>
      </c>
      <c r="F25" s="21"/>
      <c r="G25" s="21"/>
      <c r="H25" s="21"/>
      <c r="K25" s="50"/>
      <c r="L25" s="50"/>
    </row>
    <row r="26" spans="2:16" ht="13.8" thickBot="1" x14ac:dyDescent="0.3">
      <c r="B26" s="45">
        <v>14</v>
      </c>
      <c r="C26" s="46" t="s">
        <v>61</v>
      </c>
      <c r="D26" s="46" t="s">
        <v>47</v>
      </c>
      <c r="E26" s="53" t="s">
        <v>39</v>
      </c>
      <c r="F26" s="21"/>
      <c r="G26" s="21"/>
      <c r="H26" s="21"/>
    </row>
    <row r="27" spans="2:16" ht="18.600000000000001" thickTop="1" thickBot="1" x14ac:dyDescent="0.3">
      <c r="B27" s="45">
        <v>15</v>
      </c>
      <c r="C27" s="46" t="s">
        <v>62</v>
      </c>
      <c r="D27" s="46" t="s">
        <v>47</v>
      </c>
      <c r="E27" s="53" t="s">
        <v>39</v>
      </c>
      <c r="F27" s="21"/>
      <c r="G27" s="21"/>
      <c r="H27" s="21"/>
      <c r="I27" s="23">
        <f>ROUND('wzór opisu'!F24,2)</f>
        <v>4214</v>
      </c>
      <c r="J27" s="144" t="s">
        <v>18</v>
      </c>
      <c r="K27" s="145"/>
      <c r="L27" s="145"/>
      <c r="M27" s="146"/>
      <c r="N27" s="24"/>
      <c r="O27" s="25"/>
    </row>
    <row r="28" spans="2:16" ht="14.4" thickTop="1" thickBot="1" x14ac:dyDescent="0.3">
      <c r="B28" s="45">
        <v>16</v>
      </c>
      <c r="C28" s="46" t="s">
        <v>63</v>
      </c>
      <c r="D28" s="46" t="s">
        <v>47</v>
      </c>
      <c r="E28" s="53" t="s">
        <v>39</v>
      </c>
      <c r="F28" s="21"/>
      <c r="G28" s="21"/>
      <c r="H28" s="21"/>
      <c r="J28" s="26"/>
      <c r="K28" s="26"/>
      <c r="L28" s="26"/>
    </row>
    <row r="29" spans="2:16" ht="16.8" thickTop="1" thickBot="1" x14ac:dyDescent="0.3">
      <c r="B29" s="45">
        <v>17</v>
      </c>
      <c r="C29" s="46" t="s">
        <v>64</v>
      </c>
      <c r="D29" s="46" t="s">
        <v>47</v>
      </c>
      <c r="E29" s="53" t="s">
        <v>39</v>
      </c>
      <c r="F29" s="52"/>
      <c r="G29" s="52"/>
      <c r="H29" s="21"/>
      <c r="I29" s="147" t="s">
        <v>19</v>
      </c>
      <c r="J29" s="148"/>
      <c r="K29" s="27" t="s">
        <v>20</v>
      </c>
      <c r="L29" s="27" t="s">
        <v>21</v>
      </c>
      <c r="M29" s="27" t="s">
        <v>22</v>
      </c>
      <c r="N29" s="28" t="s">
        <v>23</v>
      </c>
      <c r="O29" s="27" t="s">
        <v>24</v>
      </c>
      <c r="P29" s="29" t="s">
        <v>25</v>
      </c>
    </row>
    <row r="30" spans="2:16" ht="18" thickBot="1" x14ac:dyDescent="0.3">
      <c r="B30" s="45">
        <v>18</v>
      </c>
      <c r="C30" s="46" t="s">
        <v>65</v>
      </c>
      <c r="D30" s="46" t="s">
        <v>47</v>
      </c>
      <c r="E30" s="53" t="s">
        <v>39</v>
      </c>
      <c r="F30" s="21"/>
      <c r="G30" s="21"/>
      <c r="H30" s="21"/>
      <c r="I30" s="149"/>
      <c r="J30" s="150"/>
      <c r="K30" s="32">
        <f>TRUNC(I27/1000000,0)</f>
        <v>0</v>
      </c>
      <c r="L30" s="32">
        <f>TRUNC(I27/100000,0)-K30*10</f>
        <v>0</v>
      </c>
      <c r="M30" s="33">
        <f>TRUNC(I27/1000,0)-K30*1000-L30*100</f>
        <v>4</v>
      </c>
      <c r="N30" s="34">
        <f>TRUNC(I27/100,0)-K30*10000-L30*1000-M30*10</f>
        <v>2</v>
      </c>
      <c r="O30" s="32">
        <f>TRUNC(I27,0)-K30*1000000-L30*100000-M30*1000-N30*100</f>
        <v>14</v>
      </c>
      <c r="P30" s="35">
        <f>ROUND((I27-TRUNC(I27))*100,0)</f>
        <v>0</v>
      </c>
    </row>
    <row r="31" spans="2:16" ht="16.2" thickBot="1" x14ac:dyDescent="0.3">
      <c r="B31" s="45">
        <v>19</v>
      </c>
      <c r="C31" s="46" t="s">
        <v>66</v>
      </c>
      <c r="D31" s="46" t="s">
        <v>47</v>
      </c>
      <c r="E31" s="53" t="s">
        <v>39</v>
      </c>
      <c r="F31" s="21"/>
      <c r="G31" s="21"/>
      <c r="H31" s="21"/>
      <c r="I31" s="151" t="s">
        <v>26</v>
      </c>
      <c r="J31" s="152"/>
      <c r="K31" s="36" t="str">
        <f>IF(K30=0,"",
                         INDEX(Lista_1,K30,2)&amp;" "&amp;
                         INDEX(Lista_1_000_000,K30,3))</f>
        <v/>
      </c>
      <c r="L31" s="36" t="str">
        <f>IF(L30=0,"",
  IF(M30=0,INDEX(Lista_100,L30,5)&amp;" "&amp;
                      INDEX(Lista_100_tysięcy,L30,6),
                      INDEX(Lista_100,L30,5)))</f>
        <v/>
      </c>
      <c r="M31" s="36" t="str">
        <f>IF(M30=0,"",
                          INDEX(Lista_1,M30,2)&amp;" "&amp;
  IF(AND(M30=1,L30&gt;0),"tysięcy",
                          INDEX(Lista_1000,M30,4)))</f>
        <v>cztery tysiące</v>
      </c>
      <c r="N31" s="37" t="str">
        <f>IF(N30=0,"",
  INDEX(Lista_100,N30,5))</f>
        <v>dwieście</v>
      </c>
      <c r="O31" s="36" t="str">
        <f>IF(O30=0,"",
  INDEX(Lista_1,O30,2))</f>
        <v>czternaście</v>
      </c>
      <c r="P31" s="38" t="str">
        <f>IF(P30=0,"",
  INDEX(Lista_1,P30,2))</f>
        <v/>
      </c>
    </row>
    <row r="32" spans="2:16" ht="13.8" x14ac:dyDescent="0.25">
      <c r="B32" s="45">
        <v>20</v>
      </c>
      <c r="C32" s="46" t="s">
        <v>67</v>
      </c>
      <c r="D32" s="46" t="s">
        <v>47</v>
      </c>
      <c r="E32" s="53" t="s">
        <v>39</v>
      </c>
      <c r="F32" s="21"/>
      <c r="G32" s="21"/>
      <c r="H32" s="21"/>
      <c r="I32" s="153" t="s">
        <v>27</v>
      </c>
      <c r="J32" s="39" t="s">
        <v>211</v>
      </c>
      <c r="K32" s="156" t="str">
        <f>TRIM(
IF(OR(I27&gt;99999999.99,I27&lt;0.01),"Wartość większa niż 99,9 miliony zł",
IF(AND(K30=0,L30=0,M30=0,N30=0,O30=0),"",K31&amp;" "&amp;L31&amp;" "&amp;M31&amp;" "&amp;N31&amp;" "&amp;O31&amp;J32)))</f>
        <v>cztery tysiące dwieście czternaście zł.</v>
      </c>
      <c r="L32" s="157"/>
      <c r="M32" s="157"/>
      <c r="N32" s="157"/>
      <c r="O32" s="157"/>
      <c r="P32" s="158"/>
    </row>
    <row r="33" spans="2:16" ht="14.4" thickBot="1" x14ac:dyDescent="0.3">
      <c r="B33" s="45">
        <v>21</v>
      </c>
      <c r="C33" s="46" t="s">
        <v>68</v>
      </c>
      <c r="D33" s="46" t="s">
        <v>47</v>
      </c>
      <c r="E33" s="53" t="s">
        <v>39</v>
      </c>
      <c r="F33" s="21"/>
      <c r="G33" s="21"/>
      <c r="H33" s="52"/>
      <c r="I33" s="154"/>
      <c r="J33" s="40"/>
      <c r="K33" s="159" t="str">
        <f>TRIM(
IF(OR(I27&gt;99999999.99,I27&lt;0.01),"Wartość większa niż 99,9 miliony zł",
IF(AND(K30=0,L30=0,M30=0,N30=0,O30=0),"",K31&amp;" "&amp;L31&amp;" "&amp;M31&amp;" "&amp;N31&amp;" "&amp;O31&amp;" "&amp;
IF(O30=1,"złoty",
IF(AND(11&lt;O30,O30&lt;15),"złotych",
IF(AND(1&lt;MOD(O30,10),
                         MOD(O30,10)&lt;5),"złote","złotych"))))))</f>
        <v>cztery tysiące dwieście czternaście złotych</v>
      </c>
      <c r="L33" s="160"/>
      <c r="M33" s="160"/>
      <c r="N33" s="160"/>
      <c r="O33" s="160"/>
      <c r="P33" s="161"/>
    </row>
    <row r="34" spans="2:16" ht="13.8" x14ac:dyDescent="0.25">
      <c r="B34" s="45">
        <v>22</v>
      </c>
      <c r="C34" s="46" t="s">
        <v>69</v>
      </c>
      <c r="D34" s="46" t="s">
        <v>20</v>
      </c>
      <c r="E34" s="53" t="s">
        <v>22</v>
      </c>
      <c r="F34" s="21"/>
      <c r="G34" s="21"/>
      <c r="H34" s="21"/>
      <c r="I34" s="154"/>
      <c r="J34" s="41" t="s">
        <v>29</v>
      </c>
      <c r="K34" s="162" t="str">
        <f>IF(OR(I27&gt;99999999.99,I27&lt;0.01),"lub mniejsza niż 1 gr - RADŹ  SOBIE  SAM",
  IF(P30=0,"",P31&amp;J34))</f>
        <v/>
      </c>
      <c r="L34" s="163"/>
      <c r="M34" s="163"/>
      <c r="N34" s="163"/>
      <c r="O34" s="163"/>
      <c r="P34" s="164"/>
    </row>
    <row r="35" spans="2:16" ht="13.8" x14ac:dyDescent="0.25">
      <c r="B35" s="45">
        <v>23</v>
      </c>
      <c r="C35" s="46" t="s">
        <v>70</v>
      </c>
      <c r="D35" s="46" t="s">
        <v>20</v>
      </c>
      <c r="E35" s="53" t="s">
        <v>22</v>
      </c>
      <c r="F35" s="21"/>
      <c r="G35" s="21"/>
      <c r="H35" s="21"/>
      <c r="I35" s="154"/>
      <c r="J35" s="41"/>
      <c r="K35" s="165" t="str">
        <f>IF(OR(I27&gt;99999999.99,I27&lt;0.01),"lub mniejsza niż 1 gr - RADŹ  SOBIE  SAM",
  IF(P30=0,"",P31&amp;" "&amp;
  IF(P30=1,"grosz",
  IF(AND(11&lt;P30,P30&lt;15),"groszy",
  IF(AND(1&lt;MOD(P30,10),
                           MOD(P30,10)&lt;5),"grosze","groszy")))))</f>
        <v/>
      </c>
      <c r="L35" s="166"/>
      <c r="M35" s="166"/>
      <c r="N35" s="166"/>
      <c r="O35" s="166"/>
      <c r="P35" s="167"/>
    </row>
    <row r="36" spans="2:16" ht="13.8" thickBot="1" x14ac:dyDescent="0.3">
      <c r="B36" s="45">
        <v>24</v>
      </c>
      <c r="C36" s="46" t="s">
        <v>71</v>
      </c>
      <c r="D36" s="46" t="s">
        <v>20</v>
      </c>
      <c r="E36" s="53" t="s">
        <v>22</v>
      </c>
      <c r="F36" s="21"/>
      <c r="G36" s="21"/>
      <c r="H36" s="21"/>
      <c r="I36" s="155"/>
      <c r="J36" s="44" t="s">
        <v>34</v>
      </c>
      <c r="K36" s="141" t="str">
        <f>IF(OR(I27&gt;99999999.99,I27&lt;0.01),"lub mniejsza niż 1 gr - RADŹ  SOBIE  SAM",
  IF(P30=0,"",P30&amp;"/100"))</f>
        <v/>
      </c>
      <c r="L36" s="142"/>
      <c r="M36" s="142"/>
      <c r="N36" s="142"/>
      <c r="O36" s="142"/>
      <c r="P36" s="143"/>
    </row>
    <row r="37" spans="2:16" ht="13.8" thickTop="1" x14ac:dyDescent="0.25">
      <c r="B37" s="45">
        <v>25</v>
      </c>
      <c r="C37" s="46" t="s">
        <v>72</v>
      </c>
      <c r="D37" s="46" t="s">
        <v>47</v>
      </c>
      <c r="E37" s="53" t="s">
        <v>39</v>
      </c>
      <c r="F37" s="21"/>
      <c r="G37" s="21"/>
      <c r="H37" s="21"/>
      <c r="J37" s="57"/>
      <c r="K37" s="57"/>
      <c r="L37" s="57"/>
    </row>
    <row r="38" spans="2:16" ht="13.8" thickBot="1" x14ac:dyDescent="0.3">
      <c r="B38" s="45">
        <v>26</v>
      </c>
      <c r="C38" s="46" t="s">
        <v>73</v>
      </c>
      <c r="D38" s="46" t="s">
        <v>47</v>
      </c>
      <c r="E38" s="53" t="s">
        <v>39</v>
      </c>
      <c r="F38" s="21"/>
      <c r="G38" s="21"/>
      <c r="H38" s="21"/>
      <c r="J38" s="57"/>
      <c r="K38" s="57"/>
      <c r="L38" s="57"/>
    </row>
    <row r="39" spans="2:16" ht="18.600000000000001" thickTop="1" thickBot="1" x14ac:dyDescent="0.3">
      <c r="B39" s="45">
        <v>27</v>
      </c>
      <c r="C39" s="46" t="s">
        <v>74</v>
      </c>
      <c r="D39" s="46" t="s">
        <v>47</v>
      </c>
      <c r="E39" s="53" t="s">
        <v>39</v>
      </c>
      <c r="F39" s="21"/>
      <c r="G39" s="21"/>
      <c r="H39" s="21"/>
      <c r="I39" s="23">
        <f>ROUND('wzór opisu'!F26,2)</f>
        <v>786</v>
      </c>
      <c r="J39" s="144" t="s">
        <v>18</v>
      </c>
      <c r="K39" s="145"/>
      <c r="L39" s="145"/>
      <c r="M39" s="146"/>
      <c r="N39" s="24"/>
      <c r="O39" s="25"/>
    </row>
    <row r="40" spans="2:16" ht="14.4" thickTop="1" thickBot="1" x14ac:dyDescent="0.3">
      <c r="B40" s="45">
        <v>28</v>
      </c>
      <c r="C40" s="46" t="s">
        <v>75</v>
      </c>
      <c r="D40" s="46" t="s">
        <v>47</v>
      </c>
      <c r="E40" s="53" t="s">
        <v>39</v>
      </c>
      <c r="F40" s="21"/>
      <c r="G40" s="21"/>
      <c r="H40" s="21"/>
      <c r="J40" s="26"/>
      <c r="K40" s="26"/>
      <c r="L40" s="26"/>
    </row>
    <row r="41" spans="2:16" ht="16.8" thickTop="1" thickBot="1" x14ac:dyDescent="0.3">
      <c r="B41" s="45">
        <v>29</v>
      </c>
      <c r="C41" s="46" t="s">
        <v>76</v>
      </c>
      <c r="D41" s="46" t="s">
        <v>47</v>
      </c>
      <c r="E41" s="53" t="s">
        <v>39</v>
      </c>
      <c r="F41" s="21"/>
      <c r="G41" s="21"/>
      <c r="H41" s="21"/>
      <c r="I41" s="147" t="s">
        <v>19</v>
      </c>
      <c r="J41" s="148"/>
      <c r="K41" s="27" t="s">
        <v>20</v>
      </c>
      <c r="L41" s="27" t="s">
        <v>21</v>
      </c>
      <c r="M41" s="27" t="s">
        <v>22</v>
      </c>
      <c r="N41" s="28" t="s">
        <v>23</v>
      </c>
      <c r="O41" s="27" t="s">
        <v>24</v>
      </c>
      <c r="P41" s="29" t="s">
        <v>25</v>
      </c>
    </row>
    <row r="42" spans="2:16" ht="18" thickBot="1" x14ac:dyDescent="0.3">
      <c r="B42" s="45">
        <v>30</v>
      </c>
      <c r="C42" s="58" t="s">
        <v>77</v>
      </c>
      <c r="D42" s="46" t="s">
        <v>47</v>
      </c>
      <c r="E42" s="53" t="s">
        <v>39</v>
      </c>
      <c r="F42" s="21"/>
      <c r="G42" s="21"/>
      <c r="H42" s="21"/>
      <c r="I42" s="149"/>
      <c r="J42" s="150"/>
      <c r="K42" s="32">
        <f>TRUNC(I39/1000000,0)</f>
        <v>0</v>
      </c>
      <c r="L42" s="32">
        <f>TRUNC(I39/100000,0)-K42*10</f>
        <v>0</v>
      </c>
      <c r="M42" s="33">
        <f>TRUNC(I39/1000,0)-K42*1000-L42*100</f>
        <v>0</v>
      </c>
      <c r="N42" s="34">
        <f>TRUNC(I39/100,0)-K42*10000-L42*1000-M42*10</f>
        <v>7</v>
      </c>
      <c r="O42" s="32">
        <f>TRUNC(I39,0)-K42*1000000-L42*100000-M42*1000-N42*100</f>
        <v>86</v>
      </c>
      <c r="P42" s="35">
        <f>ROUND((I39-TRUNC(I39))*100,0)</f>
        <v>0</v>
      </c>
    </row>
    <row r="43" spans="2:16" ht="16.2" thickBot="1" x14ac:dyDescent="0.3">
      <c r="B43" s="45">
        <v>31</v>
      </c>
      <c r="C43" s="46" t="s">
        <v>78</v>
      </c>
      <c r="D43" s="46" t="s">
        <v>47</v>
      </c>
      <c r="E43" s="53" t="s">
        <v>39</v>
      </c>
      <c r="F43" s="21"/>
      <c r="G43" s="21"/>
      <c r="H43" s="21"/>
      <c r="I43" s="151" t="s">
        <v>26</v>
      </c>
      <c r="J43" s="152"/>
      <c r="K43" s="36" t="str">
        <f>IF(K42=0,"",
                         INDEX(Lista_1,K42,2)&amp;" "&amp;
                         INDEX(Lista_1_000_000,K42,3))</f>
        <v/>
      </c>
      <c r="L43" s="36" t="str">
        <f>IF(L42=0,"",
  IF(M42=0,INDEX(Lista_100,L42,5)&amp;" "&amp;
                      INDEX(Lista_100_tysięcy,L42,6),
                      INDEX(Lista_100,L42,5)))</f>
        <v/>
      </c>
      <c r="M43" s="36" t="str">
        <f>IF(M42=0,"",
                          INDEX(Lista_1,M42,2)&amp;" "&amp;
  IF(AND(M42=1,L42&gt;0),"tysięcy",
                          INDEX(Lista_1000,M42,4)))</f>
        <v/>
      </c>
      <c r="N43" s="37" t="str">
        <f>IF(N42=0,"",
  INDEX(Lista_100,N42,5))</f>
        <v>siedemset</v>
      </c>
      <c r="O43" s="36" t="str">
        <f>IF(O42=0,"",
  INDEX(Lista_1,O42,2))</f>
        <v>osiemdziesiąt sześć</v>
      </c>
      <c r="P43" s="38" t="str">
        <f>IF(P42=0,"",
  INDEX(Lista_1,P42,2))</f>
        <v/>
      </c>
    </row>
    <row r="44" spans="2:16" ht="13.8" x14ac:dyDescent="0.25">
      <c r="B44" s="45">
        <v>32</v>
      </c>
      <c r="C44" s="46" t="s">
        <v>79</v>
      </c>
      <c r="D44" s="46" t="s">
        <v>20</v>
      </c>
      <c r="E44" s="53" t="s">
        <v>22</v>
      </c>
      <c r="F44" s="21"/>
      <c r="G44" s="21"/>
      <c r="H44" s="21"/>
      <c r="I44" s="153" t="s">
        <v>27</v>
      </c>
      <c r="J44" s="39" t="s">
        <v>211</v>
      </c>
      <c r="K44" s="156" t="str">
        <f>TRIM(
IF(OR(I39&gt;99999999.99,I39&lt;0.01),"Wartość większa niż 99,9 miliony zł",
IF(AND(K42=0,L42=0,M42=0,N42=0,O42=0),"",K43&amp;" "&amp;L43&amp;" "&amp;M43&amp;" "&amp;N43&amp;" "&amp;O43&amp;J44)))</f>
        <v>siedemset osiemdziesiąt sześć zł.</v>
      </c>
      <c r="L44" s="157"/>
      <c r="M44" s="157"/>
      <c r="N44" s="157"/>
      <c r="O44" s="157"/>
      <c r="P44" s="158"/>
    </row>
    <row r="45" spans="2:16" ht="14.4" thickBot="1" x14ac:dyDescent="0.3">
      <c r="B45" s="45">
        <v>33</v>
      </c>
      <c r="C45" s="46" t="s">
        <v>80</v>
      </c>
      <c r="D45" s="46" t="s">
        <v>20</v>
      </c>
      <c r="E45" s="53" t="s">
        <v>22</v>
      </c>
      <c r="F45" s="21"/>
      <c r="G45" s="21"/>
      <c r="H45" s="21"/>
      <c r="I45" s="154"/>
      <c r="J45" s="40"/>
      <c r="K45" s="159" t="str">
        <f>TRIM(
IF(OR(I39&gt;99999999.99,I39&lt;0.01),"Wartość większa niż 99,9 miliony zł",
IF(AND(K42=0,L42=0,M42=0,N42=0,O42=0),"",K43&amp;" "&amp;L43&amp;" "&amp;M43&amp;" "&amp;N43&amp;" "&amp;O43&amp;" "&amp;
IF(O42=1,"złoty",
IF(AND(11&lt;O42,O42&lt;15),"złotych",
IF(AND(1&lt;MOD(O42,10),
                         MOD(O42,10)&lt;5),"złote","złotych"))))))</f>
        <v>siedemset osiemdziesiąt sześć złotych</v>
      </c>
      <c r="L45" s="160"/>
      <c r="M45" s="160"/>
      <c r="N45" s="160"/>
      <c r="O45" s="160"/>
      <c r="P45" s="161"/>
    </row>
    <row r="46" spans="2:16" ht="13.8" x14ac:dyDescent="0.25">
      <c r="B46" s="45">
        <v>34</v>
      </c>
      <c r="C46" s="46" t="s">
        <v>81</v>
      </c>
      <c r="D46" s="46" t="s">
        <v>20</v>
      </c>
      <c r="E46" s="53" t="s">
        <v>22</v>
      </c>
      <c r="F46" s="21"/>
      <c r="G46" s="21"/>
      <c r="H46" s="21"/>
      <c r="I46" s="154"/>
      <c r="J46" s="41" t="s">
        <v>29</v>
      </c>
      <c r="K46" s="162" t="str">
        <f>IF(OR(I39&gt;99999999.99,I39&lt;0.01),"lub mniejsza niż 1 gr - RADŹ  SOBIE  SAM",
  IF(P42=0,"",P43&amp;J46))</f>
        <v/>
      </c>
      <c r="L46" s="163"/>
      <c r="M46" s="163"/>
      <c r="N46" s="163"/>
      <c r="O46" s="163"/>
      <c r="P46" s="164"/>
    </row>
    <row r="47" spans="2:16" ht="13.8" x14ac:dyDescent="0.25">
      <c r="B47" s="45">
        <v>35</v>
      </c>
      <c r="C47" s="46" t="s">
        <v>82</v>
      </c>
      <c r="D47" s="46" t="s">
        <v>47</v>
      </c>
      <c r="E47" s="53" t="s">
        <v>39</v>
      </c>
      <c r="F47" s="21"/>
      <c r="G47" s="21"/>
      <c r="H47" s="21"/>
      <c r="I47" s="154"/>
      <c r="J47" s="41"/>
      <c r="K47" s="165" t="str">
        <f>IF(OR(I39&gt;99999999.99,I39&lt;0.01),"lub mniejsza niż 1 gr - RADŹ  SOBIE  SAM",
  IF(P42=0,"",P43&amp;" "&amp;
  IF(P42=1,"grosz",
  IF(AND(11&lt;P42,P42&lt;15),"groszy",
  IF(AND(1&lt;MOD(P42,10),
                           MOD(P42,10)&lt;5),"grosze","groszy")))))</f>
        <v/>
      </c>
      <c r="L47" s="166"/>
      <c r="M47" s="166"/>
      <c r="N47" s="166"/>
      <c r="O47" s="166"/>
      <c r="P47" s="167"/>
    </row>
    <row r="48" spans="2:16" ht="13.8" thickBot="1" x14ac:dyDescent="0.3">
      <c r="B48" s="45">
        <v>36</v>
      </c>
      <c r="C48" s="46" t="s">
        <v>83</v>
      </c>
      <c r="D48" s="46" t="s">
        <v>47</v>
      </c>
      <c r="E48" s="53" t="s">
        <v>39</v>
      </c>
      <c r="F48" s="21"/>
      <c r="G48" s="21"/>
      <c r="H48" s="21"/>
      <c r="I48" s="155"/>
      <c r="J48" s="44" t="s">
        <v>34</v>
      </c>
      <c r="K48" s="141" t="str">
        <f>IF(OR(I39&gt;99999999.99,I39&lt;0.01),"lub mniejsza niż 1 gr - RADŹ  SOBIE  SAM",
  IF(P42=0,"",P42&amp;"/100"))</f>
        <v/>
      </c>
      <c r="L48" s="142"/>
      <c r="M48" s="142"/>
      <c r="N48" s="142"/>
      <c r="O48" s="142"/>
      <c r="P48" s="143"/>
    </row>
    <row r="49" spans="2:12" ht="13.8" thickTop="1" x14ac:dyDescent="0.25">
      <c r="B49" s="45">
        <v>37</v>
      </c>
      <c r="C49" s="46" t="s">
        <v>84</v>
      </c>
      <c r="D49" s="46" t="s">
        <v>47</v>
      </c>
      <c r="E49" s="53" t="s">
        <v>39</v>
      </c>
      <c r="F49" s="21"/>
      <c r="G49" s="21"/>
      <c r="H49" s="21"/>
      <c r="J49" s="57"/>
      <c r="K49" s="57"/>
      <c r="L49" s="57"/>
    </row>
    <row r="50" spans="2:12" x14ac:dyDescent="0.25">
      <c r="B50" s="45">
        <v>38</v>
      </c>
      <c r="C50" s="46" t="s">
        <v>85</v>
      </c>
      <c r="D50" s="46" t="s">
        <v>47</v>
      </c>
      <c r="E50" s="53" t="s">
        <v>39</v>
      </c>
      <c r="F50" s="21"/>
      <c r="G50" s="21"/>
      <c r="H50" s="21"/>
      <c r="J50" s="57"/>
      <c r="K50" s="57"/>
      <c r="L50" s="57"/>
    </row>
    <row r="51" spans="2:12" x14ac:dyDescent="0.25">
      <c r="B51" s="45">
        <v>39</v>
      </c>
      <c r="C51" s="46" t="s">
        <v>86</v>
      </c>
      <c r="D51" s="46" t="s">
        <v>47</v>
      </c>
      <c r="E51" s="53" t="s">
        <v>39</v>
      </c>
      <c r="F51" s="21"/>
      <c r="G51" s="21"/>
      <c r="H51" s="21"/>
      <c r="J51" s="57"/>
      <c r="K51" s="57"/>
      <c r="L51" s="57"/>
    </row>
    <row r="52" spans="2:12" x14ac:dyDescent="0.25">
      <c r="B52" s="45">
        <v>40</v>
      </c>
      <c r="C52" s="58" t="s">
        <v>87</v>
      </c>
      <c r="D52" s="46" t="s">
        <v>47</v>
      </c>
      <c r="E52" s="53" t="s">
        <v>39</v>
      </c>
      <c r="F52" s="21"/>
      <c r="G52" s="21"/>
      <c r="H52" s="21"/>
      <c r="J52" s="57"/>
      <c r="K52" s="57"/>
      <c r="L52" s="57"/>
    </row>
    <row r="53" spans="2:12" x14ac:dyDescent="0.25">
      <c r="B53" s="45">
        <v>41</v>
      </c>
      <c r="C53" s="46" t="s">
        <v>88</v>
      </c>
      <c r="D53" s="46" t="s">
        <v>47</v>
      </c>
      <c r="E53" s="53" t="s">
        <v>39</v>
      </c>
      <c r="F53" s="21"/>
      <c r="G53" s="21"/>
      <c r="H53" s="21"/>
      <c r="J53" s="57"/>
      <c r="K53" s="57"/>
      <c r="L53" s="57"/>
    </row>
    <row r="54" spans="2:12" x14ac:dyDescent="0.25">
      <c r="B54" s="45">
        <v>42</v>
      </c>
      <c r="C54" s="46" t="s">
        <v>89</v>
      </c>
      <c r="D54" s="46" t="s">
        <v>20</v>
      </c>
      <c r="E54" s="53" t="s">
        <v>22</v>
      </c>
      <c r="F54" s="21"/>
      <c r="G54" s="21"/>
      <c r="H54" s="21"/>
      <c r="J54" s="57"/>
      <c r="K54" s="57"/>
      <c r="L54" s="57"/>
    </row>
    <row r="55" spans="2:12" x14ac:dyDescent="0.25">
      <c r="B55" s="45">
        <v>43</v>
      </c>
      <c r="C55" s="46" t="s">
        <v>90</v>
      </c>
      <c r="D55" s="46" t="s">
        <v>20</v>
      </c>
      <c r="E55" s="53" t="s">
        <v>22</v>
      </c>
      <c r="F55" s="21"/>
      <c r="G55" s="21"/>
      <c r="H55" s="21"/>
      <c r="J55" s="57"/>
      <c r="K55" s="57"/>
      <c r="L55" s="57"/>
    </row>
    <row r="56" spans="2:12" x14ac:dyDescent="0.25">
      <c r="B56" s="45">
        <v>44</v>
      </c>
      <c r="C56" s="46" t="s">
        <v>91</v>
      </c>
      <c r="D56" s="46" t="s">
        <v>20</v>
      </c>
      <c r="E56" s="53" t="s">
        <v>22</v>
      </c>
      <c r="F56" s="21"/>
      <c r="G56" s="21"/>
      <c r="H56" s="21"/>
      <c r="J56" s="57"/>
      <c r="K56" s="57"/>
      <c r="L56" s="57"/>
    </row>
    <row r="57" spans="2:12" x14ac:dyDescent="0.25">
      <c r="B57" s="45">
        <v>45</v>
      </c>
      <c r="C57" s="46" t="s">
        <v>92</v>
      </c>
      <c r="D57" s="46" t="s">
        <v>47</v>
      </c>
      <c r="E57" s="53" t="s">
        <v>39</v>
      </c>
      <c r="F57" s="21"/>
      <c r="G57" s="21"/>
      <c r="H57" s="21"/>
      <c r="J57" s="57"/>
      <c r="K57" s="57"/>
      <c r="L57" s="57"/>
    </row>
    <row r="58" spans="2:12" x14ac:dyDescent="0.25">
      <c r="B58" s="45">
        <v>46</v>
      </c>
      <c r="C58" s="46" t="s">
        <v>93</v>
      </c>
      <c r="D58" s="46" t="s">
        <v>47</v>
      </c>
      <c r="E58" s="53" t="s">
        <v>39</v>
      </c>
      <c r="F58" s="21"/>
      <c r="G58" s="21"/>
      <c r="H58" s="21"/>
      <c r="J58" s="57"/>
      <c r="K58" s="57"/>
      <c r="L58" s="57"/>
    </row>
    <row r="59" spans="2:12" x14ac:dyDescent="0.25">
      <c r="B59" s="45">
        <v>47</v>
      </c>
      <c r="C59" s="46" t="s">
        <v>94</v>
      </c>
      <c r="D59" s="46" t="s">
        <v>47</v>
      </c>
      <c r="E59" s="53" t="s">
        <v>39</v>
      </c>
      <c r="F59" s="21"/>
      <c r="G59" s="21"/>
      <c r="H59" s="21"/>
      <c r="J59" s="57"/>
      <c r="K59" s="57"/>
      <c r="L59" s="57"/>
    </row>
    <row r="60" spans="2:12" x14ac:dyDescent="0.25">
      <c r="B60" s="45">
        <v>48</v>
      </c>
      <c r="C60" s="46" t="s">
        <v>95</v>
      </c>
      <c r="D60" s="46" t="s">
        <v>47</v>
      </c>
      <c r="E60" s="53" t="s">
        <v>39</v>
      </c>
      <c r="F60" s="21"/>
      <c r="G60" s="21"/>
      <c r="H60" s="21"/>
      <c r="J60" s="57"/>
      <c r="K60" s="57"/>
      <c r="L60" s="57"/>
    </row>
    <row r="61" spans="2:12" x14ac:dyDescent="0.25">
      <c r="B61" s="45">
        <v>49</v>
      </c>
      <c r="C61" s="46" t="s">
        <v>96</v>
      </c>
      <c r="D61" s="46" t="s">
        <v>47</v>
      </c>
      <c r="E61" s="53" t="s">
        <v>39</v>
      </c>
      <c r="F61" s="21"/>
      <c r="G61" s="21"/>
      <c r="H61" s="21"/>
      <c r="J61" s="57"/>
      <c r="K61" s="57"/>
      <c r="L61" s="57"/>
    </row>
    <row r="62" spans="2:12" x14ac:dyDescent="0.25">
      <c r="B62" s="45">
        <v>50</v>
      </c>
      <c r="C62" s="46" t="s">
        <v>97</v>
      </c>
      <c r="D62" s="46" t="s">
        <v>47</v>
      </c>
      <c r="E62" s="53" t="s">
        <v>39</v>
      </c>
      <c r="F62" s="21"/>
      <c r="G62" s="21"/>
      <c r="H62" s="21"/>
      <c r="J62" s="57"/>
      <c r="K62" s="57"/>
      <c r="L62" s="57"/>
    </row>
    <row r="63" spans="2:12" x14ac:dyDescent="0.25">
      <c r="B63" s="45">
        <v>51</v>
      </c>
      <c r="C63" s="46" t="s">
        <v>98</v>
      </c>
      <c r="D63" s="46" t="s">
        <v>47</v>
      </c>
      <c r="E63" s="53" t="s">
        <v>39</v>
      </c>
      <c r="F63" s="21"/>
      <c r="G63" s="21"/>
      <c r="H63" s="21"/>
      <c r="J63" s="57"/>
      <c r="K63" s="57"/>
      <c r="L63" s="57"/>
    </row>
    <row r="64" spans="2:12" x14ac:dyDescent="0.25">
      <c r="B64" s="45">
        <v>52</v>
      </c>
      <c r="C64" s="46" t="s">
        <v>99</v>
      </c>
      <c r="D64" s="46" t="s">
        <v>20</v>
      </c>
      <c r="E64" s="53" t="s">
        <v>22</v>
      </c>
      <c r="F64" s="21"/>
      <c r="G64" s="21"/>
      <c r="H64" s="21"/>
      <c r="J64" s="57"/>
      <c r="K64" s="57"/>
      <c r="L64" s="57"/>
    </row>
    <row r="65" spans="2:12" x14ac:dyDescent="0.25">
      <c r="B65" s="45">
        <v>53</v>
      </c>
      <c r="C65" s="46" t="s">
        <v>100</v>
      </c>
      <c r="D65" s="46" t="s">
        <v>20</v>
      </c>
      <c r="E65" s="53" t="s">
        <v>22</v>
      </c>
      <c r="F65" s="21"/>
      <c r="G65" s="21"/>
      <c r="H65" s="21"/>
      <c r="J65" s="57"/>
      <c r="K65" s="57"/>
      <c r="L65" s="57"/>
    </row>
    <row r="66" spans="2:12" x14ac:dyDescent="0.25">
      <c r="B66" s="45">
        <v>54</v>
      </c>
      <c r="C66" s="46" t="s">
        <v>101</v>
      </c>
      <c r="D66" s="46" t="s">
        <v>20</v>
      </c>
      <c r="E66" s="53" t="s">
        <v>22</v>
      </c>
      <c r="F66" s="21"/>
      <c r="G66" s="21"/>
      <c r="H66" s="21"/>
      <c r="J66" s="57"/>
      <c r="K66" s="57"/>
      <c r="L66" s="57"/>
    </row>
    <row r="67" spans="2:12" x14ac:dyDescent="0.25">
      <c r="B67" s="45">
        <v>55</v>
      </c>
      <c r="C67" s="46" t="s">
        <v>102</v>
      </c>
      <c r="D67" s="46" t="s">
        <v>47</v>
      </c>
      <c r="E67" s="53" t="s">
        <v>39</v>
      </c>
      <c r="F67" s="21"/>
      <c r="G67" s="21"/>
      <c r="H67" s="21"/>
      <c r="J67" s="57"/>
      <c r="K67" s="57"/>
      <c r="L67" s="57"/>
    </row>
    <row r="68" spans="2:12" x14ac:dyDescent="0.25">
      <c r="B68" s="45">
        <v>56</v>
      </c>
      <c r="C68" s="46" t="s">
        <v>103</v>
      </c>
      <c r="D68" s="46" t="s">
        <v>47</v>
      </c>
      <c r="E68" s="53" t="s">
        <v>39</v>
      </c>
      <c r="F68" s="21"/>
      <c r="G68" s="21"/>
      <c r="H68" s="21"/>
      <c r="J68" s="57"/>
      <c r="K68" s="57"/>
      <c r="L68" s="57"/>
    </row>
    <row r="69" spans="2:12" x14ac:dyDescent="0.25">
      <c r="B69" s="45">
        <v>57</v>
      </c>
      <c r="C69" s="46" t="s">
        <v>104</v>
      </c>
      <c r="D69" s="46" t="s">
        <v>47</v>
      </c>
      <c r="E69" s="53" t="s">
        <v>39</v>
      </c>
      <c r="F69" s="21"/>
      <c r="G69" s="21"/>
      <c r="H69" s="21"/>
      <c r="J69" s="57"/>
      <c r="K69" s="57"/>
      <c r="L69" s="57"/>
    </row>
    <row r="70" spans="2:12" x14ac:dyDescent="0.25">
      <c r="B70" s="45">
        <v>58</v>
      </c>
      <c r="C70" s="46" t="s">
        <v>105</v>
      </c>
      <c r="D70" s="46" t="s">
        <v>47</v>
      </c>
      <c r="E70" s="53" t="s">
        <v>39</v>
      </c>
      <c r="F70" s="21"/>
      <c r="G70" s="21"/>
      <c r="H70" s="21"/>
      <c r="J70" s="57"/>
      <c r="K70" s="57"/>
      <c r="L70" s="57"/>
    </row>
    <row r="71" spans="2:12" x14ac:dyDescent="0.25">
      <c r="B71" s="45">
        <v>59</v>
      </c>
      <c r="C71" s="46" t="s">
        <v>106</v>
      </c>
      <c r="D71" s="46" t="s">
        <v>47</v>
      </c>
      <c r="E71" s="53" t="s">
        <v>39</v>
      </c>
      <c r="F71" s="21"/>
      <c r="G71" s="21"/>
      <c r="H71" s="21"/>
      <c r="J71" s="57"/>
      <c r="K71" s="57"/>
      <c r="L71" s="57"/>
    </row>
    <row r="72" spans="2:12" x14ac:dyDescent="0.25">
      <c r="B72" s="45">
        <v>60</v>
      </c>
      <c r="C72" s="46" t="s">
        <v>107</v>
      </c>
      <c r="D72" s="46" t="s">
        <v>47</v>
      </c>
      <c r="E72" s="53" t="s">
        <v>39</v>
      </c>
      <c r="F72" s="21"/>
      <c r="G72" s="21"/>
      <c r="H72" s="21"/>
      <c r="J72" s="57"/>
      <c r="K72" s="57"/>
      <c r="L72" s="57"/>
    </row>
    <row r="73" spans="2:12" x14ac:dyDescent="0.25">
      <c r="B73" s="45">
        <v>61</v>
      </c>
      <c r="C73" s="46" t="s">
        <v>108</v>
      </c>
      <c r="D73" s="46" t="s">
        <v>47</v>
      </c>
      <c r="E73" s="53" t="s">
        <v>39</v>
      </c>
      <c r="F73" s="21"/>
      <c r="G73" s="21"/>
      <c r="H73" s="21"/>
      <c r="J73" s="57"/>
      <c r="K73" s="57"/>
      <c r="L73" s="57"/>
    </row>
    <row r="74" spans="2:12" x14ac:dyDescent="0.25">
      <c r="B74" s="45">
        <v>62</v>
      </c>
      <c r="C74" s="46" t="s">
        <v>109</v>
      </c>
      <c r="D74" s="46" t="s">
        <v>20</v>
      </c>
      <c r="E74" s="53" t="s">
        <v>22</v>
      </c>
      <c r="F74" s="21"/>
      <c r="G74" s="21"/>
      <c r="H74" s="21"/>
      <c r="J74" s="57"/>
      <c r="K74" s="57"/>
      <c r="L74" s="57"/>
    </row>
    <row r="75" spans="2:12" x14ac:dyDescent="0.25">
      <c r="B75" s="45">
        <v>63</v>
      </c>
      <c r="C75" s="46" t="s">
        <v>110</v>
      </c>
      <c r="D75" s="46" t="s">
        <v>20</v>
      </c>
      <c r="E75" s="53" t="s">
        <v>22</v>
      </c>
      <c r="F75" s="21"/>
      <c r="G75" s="21"/>
      <c r="H75" s="21"/>
      <c r="J75" s="57"/>
      <c r="K75" s="57"/>
      <c r="L75" s="57"/>
    </row>
    <row r="76" spans="2:12" x14ac:dyDescent="0.25">
      <c r="B76" s="45">
        <v>64</v>
      </c>
      <c r="C76" s="46" t="s">
        <v>111</v>
      </c>
      <c r="D76" s="46" t="s">
        <v>20</v>
      </c>
      <c r="E76" s="53" t="s">
        <v>22</v>
      </c>
      <c r="F76" s="21"/>
      <c r="G76" s="21"/>
      <c r="H76" s="21"/>
      <c r="J76" s="57"/>
      <c r="K76" s="57"/>
      <c r="L76" s="57"/>
    </row>
    <row r="77" spans="2:12" x14ac:dyDescent="0.25">
      <c r="B77" s="45">
        <v>65</v>
      </c>
      <c r="C77" s="46" t="s">
        <v>112</v>
      </c>
      <c r="D77" s="46" t="s">
        <v>47</v>
      </c>
      <c r="E77" s="53" t="s">
        <v>39</v>
      </c>
      <c r="F77" s="21"/>
      <c r="G77" s="21"/>
      <c r="H77" s="21"/>
      <c r="J77" s="57"/>
      <c r="K77" s="57"/>
      <c r="L77" s="57"/>
    </row>
    <row r="78" spans="2:12" x14ac:dyDescent="0.25">
      <c r="B78" s="45">
        <v>66</v>
      </c>
      <c r="C78" s="46" t="s">
        <v>113</v>
      </c>
      <c r="D78" s="46" t="s">
        <v>47</v>
      </c>
      <c r="E78" s="53" t="s">
        <v>39</v>
      </c>
      <c r="F78" s="21"/>
      <c r="G78" s="21"/>
      <c r="H78" s="21"/>
      <c r="J78" s="57"/>
      <c r="K78" s="57"/>
      <c r="L78" s="57"/>
    </row>
    <row r="79" spans="2:12" x14ac:dyDescent="0.25">
      <c r="B79" s="45">
        <v>67</v>
      </c>
      <c r="C79" s="46" t="s">
        <v>114</v>
      </c>
      <c r="D79" s="46" t="s">
        <v>47</v>
      </c>
      <c r="E79" s="53" t="s">
        <v>39</v>
      </c>
      <c r="F79" s="21"/>
      <c r="G79" s="21"/>
      <c r="H79" s="21"/>
      <c r="J79" s="57"/>
      <c r="K79" s="57"/>
      <c r="L79" s="57"/>
    </row>
    <row r="80" spans="2:12" x14ac:dyDescent="0.25">
      <c r="B80" s="45">
        <v>68</v>
      </c>
      <c r="C80" s="46" t="s">
        <v>115</v>
      </c>
      <c r="D80" s="46" t="s">
        <v>47</v>
      </c>
      <c r="E80" s="53" t="s">
        <v>39</v>
      </c>
      <c r="F80" s="21"/>
      <c r="G80" s="21"/>
      <c r="H80" s="21"/>
      <c r="J80" s="57"/>
      <c r="K80" s="57"/>
      <c r="L80" s="57"/>
    </row>
    <row r="81" spans="2:12" x14ac:dyDescent="0.25">
      <c r="B81" s="45">
        <v>69</v>
      </c>
      <c r="C81" s="46" t="s">
        <v>116</v>
      </c>
      <c r="D81" s="46" t="s">
        <v>47</v>
      </c>
      <c r="E81" s="53" t="s">
        <v>39</v>
      </c>
      <c r="F81" s="21"/>
      <c r="G81" s="21"/>
      <c r="H81" s="21"/>
      <c r="J81" s="57"/>
      <c r="K81" s="57"/>
      <c r="L81" s="57"/>
    </row>
    <row r="82" spans="2:12" x14ac:dyDescent="0.25">
      <c r="B82" s="45">
        <v>70</v>
      </c>
      <c r="C82" s="46" t="s">
        <v>117</v>
      </c>
      <c r="D82" s="46" t="s">
        <v>47</v>
      </c>
      <c r="E82" s="53" t="s">
        <v>39</v>
      </c>
      <c r="F82" s="21"/>
      <c r="G82" s="21"/>
      <c r="H82" s="21"/>
      <c r="J82" s="57"/>
      <c r="K82" s="57"/>
      <c r="L82" s="57"/>
    </row>
    <row r="83" spans="2:12" x14ac:dyDescent="0.25">
      <c r="B83" s="45">
        <v>71</v>
      </c>
      <c r="C83" s="46" t="s">
        <v>118</v>
      </c>
      <c r="D83" s="46" t="s">
        <v>47</v>
      </c>
      <c r="E83" s="53" t="s">
        <v>39</v>
      </c>
      <c r="F83" s="21"/>
      <c r="G83" s="21"/>
      <c r="H83" s="21"/>
      <c r="J83" s="57"/>
      <c r="K83" s="57"/>
      <c r="L83" s="57"/>
    </row>
    <row r="84" spans="2:12" x14ac:dyDescent="0.25">
      <c r="B84" s="45">
        <v>72</v>
      </c>
      <c r="C84" s="46" t="s">
        <v>119</v>
      </c>
      <c r="D84" s="46" t="s">
        <v>20</v>
      </c>
      <c r="E84" s="53" t="s">
        <v>22</v>
      </c>
      <c r="F84" s="21"/>
      <c r="G84" s="21"/>
      <c r="H84" s="21"/>
      <c r="J84" s="57"/>
      <c r="K84" s="57"/>
      <c r="L84" s="57"/>
    </row>
    <row r="85" spans="2:12" x14ac:dyDescent="0.25">
      <c r="B85" s="45">
        <v>73</v>
      </c>
      <c r="C85" s="46" t="s">
        <v>120</v>
      </c>
      <c r="D85" s="46" t="s">
        <v>20</v>
      </c>
      <c r="E85" s="53" t="s">
        <v>22</v>
      </c>
      <c r="F85" s="21"/>
      <c r="G85" s="21"/>
      <c r="H85" s="21"/>
      <c r="J85" s="57"/>
      <c r="K85" s="57"/>
      <c r="L85" s="57"/>
    </row>
    <row r="86" spans="2:12" x14ac:dyDescent="0.25">
      <c r="B86" s="45">
        <v>74</v>
      </c>
      <c r="C86" s="46" t="s">
        <v>121</v>
      </c>
      <c r="D86" s="46" t="s">
        <v>20</v>
      </c>
      <c r="E86" s="53" t="s">
        <v>22</v>
      </c>
      <c r="F86" s="21"/>
      <c r="G86" s="21"/>
      <c r="H86" s="21"/>
      <c r="J86" s="57"/>
      <c r="K86" s="57"/>
      <c r="L86" s="57"/>
    </row>
    <row r="87" spans="2:12" x14ac:dyDescent="0.25">
      <c r="B87" s="45">
        <v>75</v>
      </c>
      <c r="C87" s="46" t="s">
        <v>122</v>
      </c>
      <c r="D87" s="46" t="s">
        <v>47</v>
      </c>
      <c r="E87" s="53" t="s">
        <v>39</v>
      </c>
      <c r="F87" s="21"/>
      <c r="G87" s="21"/>
      <c r="H87" s="21"/>
      <c r="J87" s="57"/>
      <c r="K87" s="57"/>
      <c r="L87" s="57"/>
    </row>
    <row r="88" spans="2:12" x14ac:dyDescent="0.25">
      <c r="B88" s="45">
        <v>76</v>
      </c>
      <c r="C88" s="46" t="s">
        <v>123</v>
      </c>
      <c r="D88" s="46" t="s">
        <v>47</v>
      </c>
      <c r="E88" s="53" t="s">
        <v>39</v>
      </c>
      <c r="F88" s="21"/>
      <c r="G88" s="21"/>
      <c r="H88" s="21"/>
      <c r="J88" s="57"/>
      <c r="K88" s="57"/>
      <c r="L88" s="57"/>
    </row>
    <row r="89" spans="2:12" x14ac:dyDescent="0.25">
      <c r="B89" s="45">
        <v>77</v>
      </c>
      <c r="C89" s="46" t="s">
        <v>124</v>
      </c>
      <c r="D89" s="46" t="s">
        <v>47</v>
      </c>
      <c r="E89" s="53" t="s">
        <v>39</v>
      </c>
      <c r="H89" s="21"/>
      <c r="J89" s="57"/>
      <c r="K89" s="57"/>
      <c r="L89" s="57"/>
    </row>
    <row r="90" spans="2:12" x14ac:dyDescent="0.25">
      <c r="B90" s="45">
        <v>78</v>
      </c>
      <c r="C90" s="46" t="s">
        <v>125</v>
      </c>
      <c r="D90" s="46" t="s">
        <v>47</v>
      </c>
      <c r="E90" s="53" t="s">
        <v>39</v>
      </c>
      <c r="H90" s="21"/>
      <c r="J90" s="57"/>
      <c r="K90" s="57"/>
      <c r="L90" s="57"/>
    </row>
    <row r="91" spans="2:12" x14ac:dyDescent="0.25">
      <c r="B91" s="45">
        <v>79</v>
      </c>
      <c r="C91" s="46" t="s">
        <v>126</v>
      </c>
      <c r="D91" s="46" t="s">
        <v>47</v>
      </c>
      <c r="E91" s="53" t="s">
        <v>39</v>
      </c>
      <c r="H91" s="21"/>
      <c r="J91" s="57"/>
      <c r="K91" s="57"/>
      <c r="L91" s="57"/>
    </row>
    <row r="92" spans="2:12" x14ac:dyDescent="0.25">
      <c r="B92" s="45">
        <v>80</v>
      </c>
      <c r="C92" s="46" t="s">
        <v>127</v>
      </c>
      <c r="D92" s="46" t="s">
        <v>47</v>
      </c>
      <c r="E92" s="53" t="s">
        <v>39</v>
      </c>
      <c r="H92" s="21"/>
      <c r="J92" s="57"/>
      <c r="K92" s="57"/>
      <c r="L92" s="57"/>
    </row>
    <row r="93" spans="2:12" x14ac:dyDescent="0.25">
      <c r="B93" s="45">
        <v>81</v>
      </c>
      <c r="C93" s="46" t="s">
        <v>128</v>
      </c>
      <c r="D93" s="46" t="s">
        <v>47</v>
      </c>
      <c r="E93" s="53" t="s">
        <v>39</v>
      </c>
      <c r="J93" s="59"/>
      <c r="K93" s="59"/>
      <c r="L93" s="59"/>
    </row>
    <row r="94" spans="2:12" x14ac:dyDescent="0.25">
      <c r="B94" s="45">
        <v>82</v>
      </c>
      <c r="C94" s="46" t="s">
        <v>129</v>
      </c>
      <c r="D94" s="46" t="s">
        <v>20</v>
      </c>
      <c r="E94" s="53" t="s">
        <v>22</v>
      </c>
      <c r="J94" s="59"/>
      <c r="K94" s="59"/>
      <c r="L94" s="59"/>
    </row>
    <row r="95" spans="2:12" x14ac:dyDescent="0.25">
      <c r="B95" s="45">
        <v>83</v>
      </c>
      <c r="C95" s="46" t="s">
        <v>130</v>
      </c>
      <c r="D95" s="46" t="s">
        <v>20</v>
      </c>
      <c r="E95" s="53" t="s">
        <v>22</v>
      </c>
      <c r="J95" s="59"/>
      <c r="K95" s="59"/>
      <c r="L95" s="59"/>
    </row>
    <row r="96" spans="2:12" x14ac:dyDescent="0.25">
      <c r="B96" s="45">
        <v>84</v>
      </c>
      <c r="C96" s="46" t="s">
        <v>131</v>
      </c>
      <c r="D96" s="46" t="s">
        <v>20</v>
      </c>
      <c r="E96" s="53" t="s">
        <v>22</v>
      </c>
      <c r="J96" s="59"/>
      <c r="K96" s="59"/>
      <c r="L96" s="59"/>
    </row>
    <row r="97" spans="2:12" x14ac:dyDescent="0.25">
      <c r="B97" s="45">
        <v>85</v>
      </c>
      <c r="C97" s="46" t="s">
        <v>132</v>
      </c>
      <c r="D97" s="46" t="s">
        <v>47</v>
      </c>
      <c r="E97" s="53" t="s">
        <v>39</v>
      </c>
      <c r="J97" s="59"/>
      <c r="K97" s="59"/>
      <c r="L97" s="59"/>
    </row>
    <row r="98" spans="2:12" x14ac:dyDescent="0.25">
      <c r="B98" s="45">
        <v>86</v>
      </c>
      <c r="C98" s="46" t="s">
        <v>133</v>
      </c>
      <c r="D98" s="46" t="s">
        <v>47</v>
      </c>
      <c r="E98" s="53" t="s">
        <v>39</v>
      </c>
      <c r="J98" s="59"/>
      <c r="K98" s="59"/>
      <c r="L98" s="59"/>
    </row>
    <row r="99" spans="2:12" x14ac:dyDescent="0.25">
      <c r="B99" s="45">
        <v>87</v>
      </c>
      <c r="C99" s="46" t="s">
        <v>134</v>
      </c>
      <c r="D99" s="46" t="s">
        <v>47</v>
      </c>
      <c r="E99" s="53" t="s">
        <v>39</v>
      </c>
      <c r="J99" s="59"/>
      <c r="K99" s="59"/>
      <c r="L99" s="59"/>
    </row>
    <row r="100" spans="2:12" x14ac:dyDescent="0.25">
      <c r="B100" s="45">
        <v>88</v>
      </c>
      <c r="C100" s="46" t="s">
        <v>135</v>
      </c>
      <c r="D100" s="46" t="s">
        <v>47</v>
      </c>
      <c r="E100" s="53" t="s">
        <v>39</v>
      </c>
      <c r="J100" s="59"/>
      <c r="K100" s="59"/>
      <c r="L100" s="59"/>
    </row>
    <row r="101" spans="2:12" x14ac:dyDescent="0.25">
      <c r="B101" s="45">
        <v>89</v>
      </c>
      <c r="C101" s="46" t="s">
        <v>136</v>
      </c>
      <c r="D101" s="46" t="s">
        <v>47</v>
      </c>
      <c r="E101" s="53" t="s">
        <v>39</v>
      </c>
      <c r="J101" s="59"/>
      <c r="K101" s="59"/>
      <c r="L101" s="59"/>
    </row>
    <row r="102" spans="2:12" x14ac:dyDescent="0.25">
      <c r="B102" s="45">
        <v>90</v>
      </c>
      <c r="C102" s="46" t="s">
        <v>137</v>
      </c>
      <c r="D102" s="46" t="s">
        <v>47</v>
      </c>
      <c r="E102" s="53" t="s">
        <v>39</v>
      </c>
      <c r="J102" s="59"/>
      <c r="K102" s="59"/>
      <c r="L102" s="59"/>
    </row>
    <row r="103" spans="2:12" x14ac:dyDescent="0.25">
      <c r="B103" s="45">
        <v>91</v>
      </c>
      <c r="C103" s="46" t="s">
        <v>138</v>
      </c>
      <c r="D103" s="46" t="s">
        <v>47</v>
      </c>
      <c r="E103" s="53" t="s">
        <v>39</v>
      </c>
      <c r="J103" s="59"/>
      <c r="K103" s="59"/>
      <c r="L103" s="59"/>
    </row>
    <row r="104" spans="2:12" x14ac:dyDescent="0.25">
      <c r="B104" s="45">
        <v>92</v>
      </c>
      <c r="C104" s="46" t="s">
        <v>139</v>
      </c>
      <c r="D104" s="46" t="s">
        <v>20</v>
      </c>
      <c r="E104" s="53" t="s">
        <v>22</v>
      </c>
      <c r="J104" s="59"/>
      <c r="K104" s="59"/>
      <c r="L104" s="59"/>
    </row>
    <row r="105" spans="2:12" x14ac:dyDescent="0.25">
      <c r="B105" s="45">
        <v>93</v>
      </c>
      <c r="C105" s="46" t="s">
        <v>140</v>
      </c>
      <c r="D105" s="46" t="s">
        <v>20</v>
      </c>
      <c r="E105" s="53" t="s">
        <v>22</v>
      </c>
      <c r="J105" s="59"/>
      <c r="K105" s="59"/>
      <c r="L105" s="59"/>
    </row>
    <row r="106" spans="2:12" x14ac:dyDescent="0.25">
      <c r="B106" s="45">
        <v>94</v>
      </c>
      <c r="C106" s="46" t="s">
        <v>141</v>
      </c>
      <c r="D106" s="46" t="s">
        <v>20</v>
      </c>
      <c r="E106" s="53" t="s">
        <v>22</v>
      </c>
      <c r="J106" s="59"/>
      <c r="K106" s="59"/>
      <c r="L106" s="59"/>
    </row>
    <row r="107" spans="2:12" x14ac:dyDescent="0.25">
      <c r="B107" s="45">
        <v>95</v>
      </c>
      <c r="C107" s="46" t="s">
        <v>142</v>
      </c>
      <c r="D107" s="46" t="s">
        <v>47</v>
      </c>
      <c r="E107" s="53" t="s">
        <v>39</v>
      </c>
      <c r="J107" s="59"/>
      <c r="K107" s="59"/>
      <c r="L107" s="59"/>
    </row>
    <row r="108" spans="2:12" x14ac:dyDescent="0.25">
      <c r="B108" s="45">
        <v>96</v>
      </c>
      <c r="C108" s="46" t="s">
        <v>143</v>
      </c>
      <c r="D108" s="46" t="s">
        <v>47</v>
      </c>
      <c r="E108" s="53" t="s">
        <v>39</v>
      </c>
      <c r="J108" s="59"/>
      <c r="K108" s="59"/>
      <c r="L108" s="59"/>
    </row>
    <row r="109" spans="2:12" x14ac:dyDescent="0.25">
      <c r="B109" s="45">
        <v>97</v>
      </c>
      <c r="C109" s="46" t="s">
        <v>144</v>
      </c>
      <c r="D109" s="46" t="s">
        <v>47</v>
      </c>
      <c r="E109" s="53" t="s">
        <v>39</v>
      </c>
      <c r="J109" s="59"/>
      <c r="K109" s="59"/>
      <c r="L109" s="59"/>
    </row>
    <row r="110" spans="2:12" x14ac:dyDescent="0.25">
      <c r="B110" s="45">
        <v>98</v>
      </c>
      <c r="C110" s="46" t="s">
        <v>145</v>
      </c>
      <c r="D110" s="46" t="s">
        <v>47</v>
      </c>
      <c r="E110" s="53" t="s">
        <v>39</v>
      </c>
      <c r="J110" s="59"/>
      <c r="K110" s="59"/>
      <c r="L110" s="59"/>
    </row>
    <row r="111" spans="2:12" ht="13.8" thickBot="1" x14ac:dyDescent="0.3">
      <c r="B111" s="60">
        <v>99</v>
      </c>
      <c r="C111" s="61" t="s">
        <v>146</v>
      </c>
      <c r="D111" s="61" t="s">
        <v>47</v>
      </c>
      <c r="E111" s="56" t="s">
        <v>39</v>
      </c>
      <c r="J111" s="59"/>
      <c r="K111" s="59"/>
      <c r="L111" s="59"/>
    </row>
  </sheetData>
  <sheetProtection password="C606" sheet="1" formatCells="0" formatColumns="0" formatRows="0" insertColumns="0" insertRows="0" insertHyperlinks="0" deleteColumns="0" deleteRows="0" sort="0" autoFilter="0" pivotTables="0"/>
  <mergeCells count="38">
    <mergeCell ref="J39:M39"/>
    <mergeCell ref="I41:J42"/>
    <mergeCell ref="I43:J43"/>
    <mergeCell ref="I44:I48"/>
    <mergeCell ref="K44:P44"/>
    <mergeCell ref="K45:P45"/>
    <mergeCell ref="K46:P46"/>
    <mergeCell ref="K47:P47"/>
    <mergeCell ref="K48:P48"/>
    <mergeCell ref="J27:M27"/>
    <mergeCell ref="I29:J30"/>
    <mergeCell ref="I31:J31"/>
    <mergeCell ref="I32:I36"/>
    <mergeCell ref="K32:P32"/>
    <mergeCell ref="K33:P33"/>
    <mergeCell ref="K34:P34"/>
    <mergeCell ref="K35:P35"/>
    <mergeCell ref="K36:P36"/>
    <mergeCell ref="I17:J18"/>
    <mergeCell ref="I19:J19"/>
    <mergeCell ref="I20:I24"/>
    <mergeCell ref="K20:P20"/>
    <mergeCell ref="K21:P21"/>
    <mergeCell ref="K22:P22"/>
    <mergeCell ref="K23:P23"/>
    <mergeCell ref="K24:P24"/>
    <mergeCell ref="B12:C12"/>
    <mergeCell ref="F12:G12"/>
    <mergeCell ref="K12:P12"/>
    <mergeCell ref="J15:M15"/>
    <mergeCell ref="J3:M3"/>
    <mergeCell ref="I5:J6"/>
    <mergeCell ref="I7:J7"/>
    <mergeCell ref="I8:I12"/>
    <mergeCell ref="K8:P8"/>
    <mergeCell ref="K9:P9"/>
    <mergeCell ref="K10:P10"/>
    <mergeCell ref="K11:P11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workbookViewId="0">
      <selection activeCell="D15" sqref="D15"/>
    </sheetView>
  </sheetViews>
  <sheetFormatPr defaultColWidth="9.375" defaultRowHeight="18" customHeight="1" x14ac:dyDescent="0.25"/>
  <cols>
    <col min="1" max="1" width="1.875" style="89" customWidth="1"/>
    <col min="2" max="2" width="21" style="89" bestFit="1" customWidth="1"/>
    <col min="3" max="3" width="29.875" style="89" bestFit="1" customWidth="1"/>
    <col min="4" max="16384" width="9.375" style="89"/>
  </cols>
  <sheetData>
    <row r="1" spans="1:3" ht="8.25" customHeight="1" thickBot="1" x14ac:dyDescent="0.3">
      <c r="A1" s="88"/>
    </row>
    <row r="2" spans="1:3" ht="18" customHeight="1" thickBot="1" x14ac:dyDescent="0.3">
      <c r="B2" s="90" t="s">
        <v>189</v>
      </c>
      <c r="C2" s="91" t="s">
        <v>190</v>
      </c>
    </row>
    <row r="3" spans="1:3" ht="18" customHeight="1" x14ac:dyDescent="0.25">
      <c r="B3" s="92" t="s">
        <v>191</v>
      </c>
      <c r="C3" s="93" t="s">
        <v>192</v>
      </c>
    </row>
    <row r="4" spans="1:3" ht="18" customHeight="1" x14ac:dyDescent="0.25">
      <c r="B4" s="94" t="s">
        <v>193</v>
      </c>
      <c r="C4" s="95" t="s">
        <v>194</v>
      </c>
    </row>
    <row r="5" spans="1:3" ht="18" customHeight="1" x14ac:dyDescent="0.25">
      <c r="B5" s="94" t="s">
        <v>195</v>
      </c>
      <c r="C5" s="96" t="s">
        <v>196</v>
      </c>
    </row>
    <row r="6" spans="1:3" ht="18" customHeight="1" x14ac:dyDescent="0.25">
      <c r="B6" s="94" t="s">
        <v>197</v>
      </c>
      <c r="C6" s="95" t="s">
        <v>198</v>
      </c>
    </row>
    <row r="7" spans="1:3" ht="18" customHeight="1" x14ac:dyDescent="0.25">
      <c r="B7" s="94" t="s">
        <v>199</v>
      </c>
      <c r="C7" s="95" t="s">
        <v>200</v>
      </c>
    </row>
    <row r="8" spans="1:3" ht="18" customHeight="1" x14ac:dyDescent="0.25">
      <c r="B8" s="94" t="s">
        <v>201</v>
      </c>
      <c r="C8" s="95" t="s">
        <v>202</v>
      </c>
    </row>
    <row r="9" spans="1:3" ht="18" customHeight="1" x14ac:dyDescent="0.25">
      <c r="B9" s="94" t="s">
        <v>203</v>
      </c>
      <c r="C9" s="95" t="s">
        <v>204</v>
      </c>
    </row>
    <row r="10" spans="1:3" ht="18" customHeight="1" x14ac:dyDescent="0.25">
      <c r="B10" s="94" t="s">
        <v>205</v>
      </c>
      <c r="C10" s="95" t="s">
        <v>206</v>
      </c>
    </row>
    <row r="11" spans="1:3" ht="18" customHeight="1" x14ac:dyDescent="0.25">
      <c r="B11" s="94" t="s">
        <v>207</v>
      </c>
      <c r="C11" s="95" t="s">
        <v>208</v>
      </c>
    </row>
    <row r="12" spans="1:3" ht="18" customHeight="1" thickBot="1" x14ac:dyDescent="0.3">
      <c r="B12" s="97" t="s">
        <v>209</v>
      </c>
      <c r="C12" s="98" t="s">
        <v>210</v>
      </c>
    </row>
  </sheetData>
  <sheetProtection password="C606" sheet="1" formatCells="0" formatColumns="0" formatRows="0" insertColumns="0" insertRows="0" insertHyperlinks="0" deleteColumns="0" deleteRows="0" sort="0" autoFilter="0" pivotTables="0"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6</vt:i4>
      </vt:variant>
    </vt:vector>
  </HeadingPairs>
  <TitlesOfParts>
    <vt:vector size="10" baseType="lpstr">
      <vt:lpstr>wzór opisu</vt:lpstr>
      <vt:lpstr>Formuły z "Konwersja"</vt:lpstr>
      <vt:lpstr>Konwersja</vt:lpstr>
      <vt:lpstr>Nazwy w "Konwersja"</vt:lpstr>
      <vt:lpstr>Konwersja!Lista_1</vt:lpstr>
      <vt:lpstr>Konwersja!Lista_1_000_000</vt:lpstr>
      <vt:lpstr>Konwersja!Lista_100</vt:lpstr>
      <vt:lpstr>Konwersja!Lista_100_tysięcy</vt:lpstr>
      <vt:lpstr>Konwersja!Lista_1000</vt:lpstr>
      <vt:lpstr>'wzór opisu'!Obszar_wydruku</vt:lpstr>
    </vt:vector>
  </TitlesOfParts>
  <Company>MEiN-nauka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Pukas-Turek Beata</dc:creator>
  <cp:lastModifiedBy>patryk</cp:lastModifiedBy>
  <cp:lastPrinted>2020-03-23T16:05:13Z</cp:lastPrinted>
  <dcterms:created xsi:type="dcterms:W3CDTF">2010-01-19T12:34:04Z</dcterms:created>
  <dcterms:modified xsi:type="dcterms:W3CDTF">2020-03-23T20:12:52Z</dcterms:modified>
</cp:coreProperties>
</file>