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Users\mbielicka\Desktop\REMONTY Zmiany PREMIERA\Listy do podpisu do PRM\"/>
    </mc:Choice>
  </mc:AlternateContent>
  <xr:revisionPtr revIDLastSave="0" documentId="13_ncr:1_{B1888758-64A8-4044-BF6B-A6F2CEE0FA9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TERC - &quot;zachodniopomorskie&quot;" sheetId="7" r:id="rId1"/>
    <sheet name="pow podst" sheetId="3" r:id="rId2"/>
    <sheet name="gm podst" sheetId="13" r:id="rId3"/>
    <sheet name="pow rez" sheetId="14" r:id="rId4"/>
    <sheet name="gm rez" sheetId="15" r:id="rId5"/>
  </sheets>
  <definedNames>
    <definedName name="_xlnm._FilterDatabase" localSheetId="2" hidden="1">'gm podst'!$A$1:$O$35</definedName>
    <definedName name="_xlnm._FilterDatabase" localSheetId="4" hidden="1">'gm rez'!$A$2:$S$13</definedName>
    <definedName name="_xlnm._FilterDatabase" localSheetId="1" hidden="1">'pow podst'!$A$2:$T$2</definedName>
    <definedName name="_xlnm.Print_Area" localSheetId="2">'gm podst'!$A$1:$O$39</definedName>
    <definedName name="_xlnm.Print_Area" localSheetId="4">'gm rez'!$A$1:$O$17</definedName>
    <definedName name="_xlnm.Print_Area" localSheetId="1">'pow podst'!$A$1:$N$22</definedName>
    <definedName name="_xlnm.Print_Area" localSheetId="3">'pow rez'!$A$1:$N$11</definedName>
    <definedName name="_xlnm.Print_Area" localSheetId="0">'TERC - "zachodniopomorskie"'!$A$1:$G$24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</workbook>
</file>

<file path=xl/calcChain.xml><?xml version="1.0" encoding="utf-8"?>
<calcChain xmlns="http://schemas.openxmlformats.org/spreadsheetml/2006/main">
  <c r="P4" i="15" l="1"/>
  <c r="Q4" i="15"/>
  <c r="R4" i="15"/>
  <c r="S4" i="15"/>
  <c r="P33" i="13"/>
  <c r="Q33" i="13"/>
  <c r="R33" i="13"/>
  <c r="S33" i="13"/>
  <c r="L4" i="13"/>
  <c r="O4" i="13"/>
  <c r="P4" i="13"/>
  <c r="Q4" i="13"/>
  <c r="R4" i="13"/>
  <c r="M4" i="13"/>
  <c r="S4" i="13"/>
  <c r="L33" i="13"/>
  <c r="O33" i="13"/>
  <c r="M33" i="13"/>
  <c r="L34" i="13"/>
  <c r="O34" i="13"/>
  <c r="M34" i="13"/>
  <c r="L3" i="15"/>
  <c r="O3" i="15"/>
  <c r="M3" i="15"/>
  <c r="L4" i="15"/>
  <c r="O4" i="15"/>
  <c r="M4" i="15"/>
  <c r="L31" i="13"/>
  <c r="O31" i="13"/>
  <c r="P31" i="13"/>
  <c r="Q31" i="13"/>
  <c r="R31" i="13"/>
  <c r="M31" i="13"/>
  <c r="S31" i="13"/>
  <c r="L32" i="13"/>
  <c r="O32" i="13"/>
  <c r="P32" i="13"/>
  <c r="Q32" i="13"/>
  <c r="R32" i="13"/>
  <c r="M32" i="13"/>
  <c r="S32" i="13"/>
  <c r="K13" i="3"/>
  <c r="N13" i="3"/>
  <c r="O13" i="3"/>
  <c r="P13" i="3"/>
  <c r="Q13" i="3"/>
  <c r="L13" i="3"/>
  <c r="R13" i="3"/>
  <c r="K14" i="3"/>
  <c r="N14" i="3"/>
  <c r="O14" i="3"/>
  <c r="P14" i="3"/>
  <c r="Q14" i="3"/>
  <c r="L14" i="3"/>
  <c r="R14" i="3"/>
  <c r="K15" i="3"/>
  <c r="N15" i="3"/>
  <c r="O15" i="3"/>
  <c r="P15" i="3"/>
  <c r="Q15" i="3"/>
  <c r="L15" i="3"/>
  <c r="R15" i="3"/>
  <c r="K16" i="3"/>
  <c r="N16" i="3"/>
  <c r="O16" i="3"/>
  <c r="P16" i="3"/>
  <c r="Q16" i="3"/>
  <c r="L16" i="3"/>
  <c r="R16" i="3"/>
  <c r="K17" i="3"/>
  <c r="N17" i="3"/>
  <c r="L17" i="3"/>
  <c r="L3" i="13"/>
  <c r="L5" i="13"/>
  <c r="L6" i="13"/>
  <c r="L7" i="13"/>
  <c r="L8" i="13"/>
  <c r="L9" i="13"/>
  <c r="L10" i="13"/>
  <c r="L12" i="13"/>
  <c r="L14" i="13"/>
  <c r="L15" i="13"/>
  <c r="L16" i="13"/>
  <c r="L19" i="13"/>
  <c r="L20" i="13"/>
  <c r="L21" i="13"/>
  <c r="L27" i="13"/>
  <c r="L28" i="13"/>
  <c r="L29" i="13"/>
  <c r="L12" i="15"/>
  <c r="O12" i="15"/>
  <c r="M12" i="15"/>
  <c r="L11" i="15"/>
  <c r="O11" i="15"/>
  <c r="M11" i="15"/>
  <c r="L10" i="15"/>
  <c r="O10" i="15"/>
  <c r="M10" i="15"/>
  <c r="L9" i="15"/>
  <c r="O9" i="15"/>
  <c r="M9" i="15"/>
  <c r="L8" i="15"/>
  <c r="O8" i="15"/>
  <c r="M8" i="15"/>
  <c r="L7" i="15"/>
  <c r="O7" i="15"/>
  <c r="M7" i="15"/>
  <c r="L6" i="15"/>
  <c r="O6" i="15"/>
  <c r="M6" i="15"/>
  <c r="L5" i="15"/>
  <c r="O5" i="15"/>
  <c r="M5" i="15"/>
  <c r="K3" i="14"/>
  <c r="N3" i="14"/>
  <c r="O3" i="14"/>
  <c r="P3" i="14"/>
  <c r="Q3" i="14"/>
  <c r="L3" i="14"/>
  <c r="R3" i="14"/>
  <c r="K4" i="14"/>
  <c r="N4" i="14"/>
  <c r="O4" i="14"/>
  <c r="P4" i="14"/>
  <c r="Q4" i="14"/>
  <c r="L4" i="14"/>
  <c r="R4" i="14"/>
  <c r="K5" i="14"/>
  <c r="N5" i="14"/>
  <c r="O5" i="14"/>
  <c r="P5" i="14"/>
  <c r="Q5" i="14"/>
  <c r="L5" i="14"/>
  <c r="R5" i="14"/>
  <c r="K6" i="14"/>
  <c r="N6" i="14"/>
  <c r="O6" i="14"/>
  <c r="P6" i="14"/>
  <c r="Q6" i="14"/>
  <c r="L6" i="14"/>
  <c r="R6" i="14"/>
  <c r="K3" i="3"/>
  <c r="N3" i="3"/>
  <c r="K4" i="3"/>
  <c r="N4" i="3"/>
  <c r="K5" i="3"/>
  <c r="N5" i="3"/>
  <c r="K6" i="3"/>
  <c r="N6" i="3"/>
  <c r="K7" i="3"/>
  <c r="N7" i="3"/>
  <c r="K8" i="3"/>
  <c r="N8" i="3"/>
  <c r="K9" i="3"/>
  <c r="N9" i="3"/>
  <c r="K10" i="3"/>
  <c r="N10" i="3"/>
  <c r="K11" i="3"/>
  <c r="N11" i="3"/>
  <c r="K12" i="3"/>
  <c r="N12" i="3"/>
  <c r="G18" i="7"/>
  <c r="F18" i="7"/>
  <c r="L3" i="3"/>
  <c r="L4" i="3"/>
  <c r="L5" i="3"/>
  <c r="L6" i="3"/>
  <c r="L7" i="3"/>
  <c r="L8" i="3"/>
  <c r="L9" i="3"/>
  <c r="L10" i="3"/>
  <c r="L11" i="3"/>
  <c r="L12" i="3"/>
  <c r="E18" i="7"/>
  <c r="D18" i="7"/>
  <c r="C18" i="7"/>
  <c r="N18" i="3"/>
  <c r="L18" i="3"/>
  <c r="K18" i="3"/>
  <c r="J18" i="3"/>
  <c r="H18" i="3"/>
  <c r="M5" i="13"/>
  <c r="M7" i="13"/>
  <c r="M8" i="13"/>
  <c r="M9" i="13"/>
  <c r="Q10" i="13"/>
  <c r="R10" i="13"/>
  <c r="L11" i="13"/>
  <c r="M11" i="13"/>
  <c r="L13" i="13"/>
  <c r="M13" i="13"/>
  <c r="M14" i="13"/>
  <c r="L17" i="13"/>
  <c r="M17" i="13"/>
  <c r="M19" i="13"/>
  <c r="L18" i="13"/>
  <c r="M18" i="13"/>
  <c r="M15" i="13"/>
  <c r="M21" i="13"/>
  <c r="L22" i="13"/>
  <c r="M22" i="13"/>
  <c r="L24" i="13"/>
  <c r="L23" i="13"/>
  <c r="M23" i="13"/>
  <c r="L26" i="13"/>
  <c r="M27" i="13"/>
  <c r="L25" i="13"/>
  <c r="Q25" i="13"/>
  <c r="R25" i="13"/>
  <c r="M29" i="13"/>
  <c r="M28" i="13"/>
  <c r="L30" i="13"/>
  <c r="M30" i="13"/>
  <c r="O11" i="13"/>
  <c r="P11" i="13"/>
  <c r="S28" i="13"/>
  <c r="O5" i="3"/>
  <c r="R5" i="3"/>
  <c r="R7" i="3"/>
  <c r="R10" i="3"/>
  <c r="P8" i="3"/>
  <c r="Q8" i="3"/>
  <c r="P11" i="3"/>
  <c r="Q11" i="3"/>
  <c r="R17" i="3"/>
  <c r="P17" i="3"/>
  <c r="Q17" i="3"/>
  <c r="O17" i="3"/>
  <c r="P10" i="3"/>
  <c r="Q10" i="3"/>
  <c r="R8" i="3"/>
  <c r="P7" i="3"/>
  <c r="Q7" i="3"/>
  <c r="P5" i="3"/>
  <c r="Q5" i="3"/>
  <c r="F22" i="7"/>
  <c r="F21" i="7"/>
  <c r="O3" i="13"/>
  <c r="D22" i="7"/>
  <c r="G22" i="7"/>
  <c r="G21" i="7"/>
  <c r="D21" i="7"/>
  <c r="S9" i="13"/>
  <c r="Q11" i="13"/>
  <c r="R11" i="13"/>
  <c r="O18" i="13"/>
  <c r="P18" i="13"/>
  <c r="Q19" i="13"/>
  <c r="R19" i="13"/>
  <c r="S22" i="13"/>
  <c r="O19" i="13"/>
  <c r="P19" i="13"/>
  <c r="S14" i="13"/>
  <c r="Q14" i="13"/>
  <c r="R14" i="13"/>
  <c r="S27" i="13"/>
  <c r="S23" i="13"/>
  <c r="O15" i="13"/>
  <c r="P15" i="13"/>
  <c r="O30" i="13"/>
  <c r="P30" i="13"/>
  <c r="S29" i="13"/>
  <c r="S34" i="13"/>
  <c r="P34" i="13"/>
  <c r="S18" i="13"/>
  <c r="S21" i="13"/>
  <c r="Q18" i="13"/>
  <c r="R18" i="13"/>
  <c r="S17" i="13"/>
  <c r="S8" i="13"/>
  <c r="O21" i="13"/>
  <c r="P21" i="13"/>
  <c r="O17" i="13"/>
  <c r="P17" i="13"/>
  <c r="O9" i="13"/>
  <c r="P9" i="13"/>
  <c r="Q22" i="13"/>
  <c r="R22" i="13"/>
  <c r="Q9" i="13"/>
  <c r="R9" i="13"/>
  <c r="O27" i="13"/>
  <c r="P27" i="13"/>
  <c r="O22" i="13"/>
  <c r="P22" i="13"/>
  <c r="Q27" i="13"/>
  <c r="R27" i="13"/>
  <c r="Q28" i="13"/>
  <c r="R28" i="13"/>
  <c r="Q34" i="13"/>
  <c r="R34" i="13"/>
  <c r="Q21" i="13"/>
  <c r="R21" i="13"/>
  <c r="S19" i="13"/>
  <c r="Q17" i="13"/>
  <c r="R17" i="13"/>
  <c r="S11" i="13"/>
  <c r="Q8" i="13"/>
  <c r="R8" i="13"/>
  <c r="O28" i="13"/>
  <c r="P28" i="13"/>
  <c r="O14" i="13"/>
  <c r="P14" i="13"/>
  <c r="O8" i="13"/>
  <c r="P8" i="13"/>
  <c r="O7" i="13"/>
  <c r="P7" i="13"/>
  <c r="Q30" i="13"/>
  <c r="R30" i="13"/>
  <c r="S15" i="13"/>
  <c r="O23" i="13"/>
  <c r="P23" i="13"/>
  <c r="O25" i="13"/>
  <c r="P25" i="13"/>
  <c r="M25" i="13"/>
  <c r="S25" i="13"/>
  <c r="O24" i="13"/>
  <c r="P24" i="13"/>
  <c r="M24" i="13"/>
  <c r="S24" i="13"/>
  <c r="O16" i="13"/>
  <c r="P16" i="13"/>
  <c r="M16" i="13"/>
  <c r="S16" i="13"/>
  <c r="O10" i="13"/>
  <c r="P10" i="13"/>
  <c r="M10" i="13"/>
  <c r="S10" i="13"/>
  <c r="S30" i="13"/>
  <c r="Q15" i="13"/>
  <c r="R15" i="13"/>
  <c r="Q13" i="13"/>
  <c r="R13" i="13"/>
  <c r="S7" i="13"/>
  <c r="Q5" i="13"/>
  <c r="R5" i="13"/>
  <c r="O13" i="13"/>
  <c r="Q23" i="13"/>
  <c r="R23" i="13"/>
  <c r="S13" i="13"/>
  <c r="S5" i="13"/>
  <c r="O26" i="13"/>
  <c r="P26" i="13"/>
  <c r="M26" i="13"/>
  <c r="S26" i="13"/>
  <c r="O20" i="13"/>
  <c r="P20" i="13"/>
  <c r="M20" i="13"/>
  <c r="S20" i="13"/>
  <c r="O12" i="13"/>
  <c r="P12" i="13"/>
  <c r="M12" i="13"/>
  <c r="S12" i="13"/>
  <c r="O6" i="13"/>
  <c r="P6" i="13"/>
  <c r="M6" i="13"/>
  <c r="S6" i="13"/>
  <c r="Q29" i="13"/>
  <c r="R29" i="13"/>
  <c r="Q24" i="13"/>
  <c r="R24" i="13"/>
  <c r="P13" i="13"/>
  <c r="Q7" i="13"/>
  <c r="R7" i="13"/>
  <c r="O29" i="13"/>
  <c r="P29" i="13"/>
  <c r="O5" i="13"/>
  <c r="P5" i="13"/>
  <c r="Q26" i="13"/>
  <c r="R26" i="13"/>
  <c r="Q12" i="13"/>
  <c r="R12" i="13"/>
  <c r="Q16" i="13"/>
  <c r="R16" i="13"/>
  <c r="Q20" i="13"/>
  <c r="R20" i="13"/>
  <c r="Q6" i="13"/>
  <c r="R6" i="13"/>
  <c r="O10" i="3"/>
  <c r="O7" i="3"/>
  <c r="R12" i="3"/>
  <c r="R9" i="3"/>
  <c r="R6" i="3"/>
  <c r="R11" i="3"/>
  <c r="O6" i="3"/>
  <c r="O9" i="3"/>
  <c r="O12" i="3"/>
  <c r="P6" i="3"/>
  <c r="Q6" i="3"/>
  <c r="O8" i="3"/>
  <c r="P9" i="3"/>
  <c r="Q9" i="3"/>
  <c r="O11" i="3"/>
  <c r="P12" i="3"/>
  <c r="Q12" i="3"/>
  <c r="C22" i="7"/>
  <c r="C21" i="7"/>
  <c r="C19" i="7"/>
  <c r="F19" i="7"/>
  <c r="G19" i="7"/>
  <c r="D19" i="7"/>
  <c r="Q3" i="13"/>
  <c r="R3" i="13"/>
  <c r="O13" i="15"/>
  <c r="K13" i="15"/>
  <c r="I13" i="15"/>
  <c r="S12" i="15"/>
  <c r="Q12" i="15"/>
  <c r="R12" i="15"/>
  <c r="P12" i="15"/>
  <c r="S11" i="15"/>
  <c r="Q11" i="15"/>
  <c r="R11" i="15"/>
  <c r="P11" i="15"/>
  <c r="S10" i="15"/>
  <c r="Q10" i="15"/>
  <c r="R10" i="15"/>
  <c r="P10" i="15"/>
  <c r="S9" i="15"/>
  <c r="Q9" i="15"/>
  <c r="R9" i="15"/>
  <c r="P9" i="15"/>
  <c r="S8" i="15"/>
  <c r="Q8" i="15"/>
  <c r="R8" i="15"/>
  <c r="P8" i="15"/>
  <c r="S7" i="15"/>
  <c r="Q7" i="15"/>
  <c r="R7" i="15"/>
  <c r="P7" i="15"/>
  <c r="S6" i="15"/>
  <c r="Q6" i="15"/>
  <c r="R6" i="15"/>
  <c r="P6" i="15"/>
  <c r="S5" i="15"/>
  <c r="Q5" i="15"/>
  <c r="R5" i="15"/>
  <c r="P5" i="15"/>
  <c r="S3" i="15"/>
  <c r="Q3" i="15"/>
  <c r="R3" i="15"/>
  <c r="P3" i="15"/>
  <c r="L13" i="15"/>
  <c r="N7" i="14"/>
  <c r="J7" i="14"/>
  <c r="H7" i="14"/>
  <c r="O35" i="13"/>
  <c r="K35" i="13"/>
  <c r="I35" i="13"/>
  <c r="P3" i="13"/>
  <c r="E22" i="7"/>
  <c r="Q13" i="15"/>
  <c r="P13" i="15"/>
  <c r="M13" i="15"/>
  <c r="S13" i="15"/>
  <c r="K7" i="14"/>
  <c r="E21" i="7"/>
  <c r="L35" i="13"/>
  <c r="M3" i="13"/>
  <c r="E19" i="7"/>
  <c r="L7" i="14"/>
  <c r="R7" i="14"/>
  <c r="P7" i="14"/>
  <c r="O7" i="14"/>
  <c r="M35" i="13"/>
  <c r="S35" i="13"/>
  <c r="S3" i="13"/>
  <c r="Q35" i="13"/>
  <c r="P35" i="13"/>
  <c r="H21" i="7"/>
  <c r="I21" i="7"/>
  <c r="H22" i="7"/>
  <c r="I22" i="7"/>
  <c r="F23" i="7"/>
  <c r="F26" i="7"/>
  <c r="G23" i="7"/>
  <c r="G26" i="7"/>
  <c r="D23" i="7"/>
  <c r="D26" i="7"/>
  <c r="E23" i="7"/>
  <c r="E26" i="7"/>
  <c r="C23" i="7"/>
  <c r="C26" i="7"/>
  <c r="I23" i="7"/>
  <c r="H23" i="7"/>
  <c r="C20" i="7"/>
  <c r="O4" i="3"/>
  <c r="P4" i="3"/>
  <c r="Q4" i="3"/>
  <c r="C25" i="7"/>
  <c r="P3" i="3"/>
  <c r="O3" i="3"/>
  <c r="F20" i="7"/>
  <c r="C24" i="7"/>
  <c r="C27" i="7"/>
  <c r="R4" i="3"/>
  <c r="R3" i="3"/>
  <c r="F24" i="7"/>
  <c r="F27" i="7"/>
  <c r="F25" i="7"/>
  <c r="I18" i="7"/>
  <c r="D20" i="7"/>
  <c r="I19" i="7"/>
  <c r="G20" i="7"/>
  <c r="G25" i="7"/>
  <c r="O18" i="3"/>
  <c r="P18" i="3"/>
  <c r="Q3" i="3"/>
  <c r="H19" i="7"/>
  <c r="R18" i="3"/>
  <c r="D24" i="7"/>
  <c r="D27" i="7"/>
  <c r="H18" i="7"/>
  <c r="D25" i="7"/>
  <c r="I20" i="7"/>
  <c r="E20" i="7"/>
  <c r="G24" i="7"/>
  <c r="I24" i="7"/>
  <c r="G27" i="7"/>
  <c r="H20" i="7"/>
  <c r="E25" i="7"/>
  <c r="E24" i="7"/>
  <c r="H24" i="7"/>
  <c r="E27" i="7"/>
</calcChain>
</file>

<file path=xl/sharedStrings.xml><?xml version="1.0" encoding="utf-8"?>
<sst xmlns="http://schemas.openxmlformats.org/spreadsheetml/2006/main" count="576" uniqueCount="297">
  <si>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</si>
  <si>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</si>
  <si>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</si>
  <si>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</si>
  <si>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</si>
  <si>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</si>
  <si>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</si>
  <si>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</si>
  <si>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</si>
  <si>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</si>
  <si>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% dofinansowania</t>
  </si>
  <si>
    <t>Deklarowana kwota środków własnych (w zł)</t>
  </si>
  <si>
    <t>x</t>
  </si>
  <si>
    <t>Powiat</t>
  </si>
  <si>
    <t>Wnioskowana kwota dofinansowania
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</si>
  <si>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</si>
  <si>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</si>
  <si>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</si>
  <si>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</si>
  <si>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</si>
  <si>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</si>
  <si>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</si>
  <si>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Rodzaj zadania</t>
  </si>
  <si>
    <t>spr-lata</t>
  </si>
  <si>
    <t>spr-procent</t>
  </si>
  <si>
    <t>spr-dof</t>
  </si>
  <si>
    <t>spr-montaż</t>
  </si>
  <si>
    <t>TERC</t>
  </si>
  <si>
    <t>RAZEM listy</t>
  </si>
  <si>
    <t>Liczba zadań</t>
  </si>
  <si>
    <t>powiatowe - lista podstawowa, z tego:</t>
  </si>
  <si>
    <t>nowe zadania jednoroczne</t>
  </si>
  <si>
    <t>gminne - lista podstawowa, z tego:</t>
  </si>
  <si>
    <t>RAZEM listy podstawowe, z tego: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</si>
  <si>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</si>
  <si>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do dofinansowania w ramach Rządowego Funduszu Rozwoju Dróg</t>
  </si>
  <si>
    <t>Lista zadań rekomendowanych polegających wyłącznie na remoncie dróg powiatowych lub gminnych</t>
  </si>
  <si>
    <t>RAZEM nowe zadania jednoroczne</t>
  </si>
  <si>
    <t>R - remont</t>
  </si>
  <si>
    <t>Kwota dofinansowania 
w podziale na lata</t>
  </si>
  <si>
    <t>Zadanie nowe [N]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</si>
  <si>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01-2023</t>
    </r>
  </si>
  <si>
    <t>Województwo: Zachodniopomorskie</t>
  </si>
  <si>
    <t>RFRD-1/R/4/2023</t>
  </si>
  <si>
    <t>RFRD-1/R/71/2023</t>
  </si>
  <si>
    <t>RFRD-1/R/17/2023</t>
  </si>
  <si>
    <t>RFRD-1/R/13/2023</t>
  </si>
  <si>
    <t>RFRD-1/R/9/2023</t>
  </si>
  <si>
    <t>RFRD-1/R/50/2023</t>
  </si>
  <si>
    <t>RFRD-1/R/59/2023</t>
  </si>
  <si>
    <t>RFRD-1/R/14/2023</t>
  </si>
  <si>
    <t>RFRD-1/R/23/2023</t>
  </si>
  <si>
    <t>RFRD-1/R/3/2023</t>
  </si>
  <si>
    <t>RFRD-1/R/2/2023</t>
  </si>
  <si>
    <t>RFRD-1/R/36/2023</t>
  </si>
  <si>
    <t>RFRD-1/R/67/2023</t>
  </si>
  <si>
    <t>RFRD-1/R/15/2023</t>
  </si>
  <si>
    <t>RFRD-1/R/35/2023</t>
  </si>
  <si>
    <t>RFRD-1/R/52/2023</t>
  </si>
  <si>
    <t>RFRD-1/R/16/2023</t>
  </si>
  <si>
    <t>RFRD-1/R/11/2023</t>
  </si>
  <si>
    <t>RFRD-1/R/51/2023</t>
  </si>
  <si>
    <t>N</t>
  </si>
  <si>
    <t>Powiat Szczecinecki</t>
  </si>
  <si>
    <t>Powiat Gryficki</t>
  </si>
  <si>
    <t>Gmina Miasto Koszalin</t>
  </si>
  <si>
    <t>Powiat Kołobrzeski</t>
  </si>
  <si>
    <t>Gmina Miasto Świnoujście</t>
  </si>
  <si>
    <t>Powiat Myśliborski</t>
  </si>
  <si>
    <t>Powiat Kamieński</t>
  </si>
  <si>
    <t>Powiat Drawski</t>
  </si>
  <si>
    <t>Powiat Świdwiński</t>
  </si>
  <si>
    <t>Powiat Choszczeński</t>
  </si>
  <si>
    <t>Powiat Gryfiński</t>
  </si>
  <si>
    <t>Powiat Koszaliński</t>
  </si>
  <si>
    <t>Powiat Policki</t>
  </si>
  <si>
    <t>Powiat Łobeski</t>
  </si>
  <si>
    <t>Powiat Wałecki</t>
  </si>
  <si>
    <t>Remont drogi powiatowej  1274Z Szczecinek - Gałowo</t>
  </si>
  <si>
    <t>Remont DP 3136Z na odc. Rotnowo - Modlimowo</t>
  </si>
  <si>
    <t>Remont ul. 4 Marca w Koszalinie</t>
  </si>
  <si>
    <t>Remont ul. Franciszkańskiej w Koszalinie na odcinku od przejazdu kolejowego do skrzyżowania z ul. Bursztynową</t>
  </si>
  <si>
    <t>Remont drogi - wykonanie warstw bitumicznych na drodze powiatowej nr 3317Z Ząbrowo - Ołużna - Charzyno</t>
  </si>
  <si>
    <t>Remont drogi powiatowej  ul. Mostowej w Świnoujściu - odcinek od ul. Wyspowej do ul. Pomorskiej</t>
  </si>
  <si>
    <t>Remont drogi powiatowej nr 2111Z na terenie Gminy Nowogródek Pomorski i Gminy Barlinek</t>
  </si>
  <si>
    <t>Remont odcinków drogi powiatowej nr 1032Z pomiędzy miejscowościami Stuchowo i Golczewo</t>
  </si>
  <si>
    <t xml:space="preserve">Remont ul. Czarnkowskiego wraz ze skrzyżowaniem z ul. Grunwaldzką w m. Czaplinek </t>
  </si>
  <si>
    <t>Remont odcinka drogi nr 1260Z od drogi powiatowej 1266Z do przejazdu kolejowego w m. Wielawino</t>
  </si>
  <si>
    <t>Remont nawierzchni drogi powiatowej nr 1082Z na odcinku Stare Resko - Gawroniec</t>
  </si>
  <si>
    <t>Remont drogi powiatowej nr 2222Z w miejscowości Chłopowo</t>
  </si>
  <si>
    <t>Remont drogi powiatowej nr 1384Z Kłodowo - Trzcińsko-Zdrój - Warnice, na odcinku przejście przez m. Żelechowo</t>
  </si>
  <si>
    <t>Remont dróg powiatowych nr 3571Z, 3576Z</t>
  </si>
  <si>
    <t>Remont drogi powiatowej nr 2226Z na odcinku Brzeziny - Zieleniewo</t>
  </si>
  <si>
    <t>Remont drogi powiatowej nr 3924Z Kołbaskowo - Będargowo na odcinku 467 m</t>
  </si>
  <si>
    <t>Remont drogi powiatowej nr 3504Z m. Osieki</t>
  </si>
  <si>
    <t>Remont drogi powiatowej nr 4322Z Trzeszczyna - Łobżany na długości ok 0,87 km</t>
  </si>
  <si>
    <t>Remont drogi powiatowej nr 2323Z w m. Zdbice</t>
  </si>
  <si>
    <t>R</t>
  </si>
  <si>
    <t>06.2023-12.2023</t>
  </si>
  <si>
    <t>05.2023-10.2023</t>
  </si>
  <si>
    <t>06.2023-10.2023</t>
  </si>
  <si>
    <t>09.2023-05.2024</t>
  </si>
  <si>
    <t>09.2023-08.2024</t>
  </si>
  <si>
    <t>09.2023-03.2024</t>
  </si>
  <si>
    <t>06.2023-05.2024</t>
  </si>
  <si>
    <t>07.2023-10.2023</t>
  </si>
  <si>
    <t>05.2023-04.2024</t>
  </si>
  <si>
    <t>04.2023-09.2023</t>
  </si>
  <si>
    <t>05.2023-09.2023</t>
  </si>
  <si>
    <t>08.2023-12.2023</t>
  </si>
  <si>
    <t>10.2023-05.2024</t>
  </si>
  <si>
    <t>RFRD-1/R/46/2023</t>
  </si>
  <si>
    <t>RFRD-1/R/39/2023</t>
  </si>
  <si>
    <t>RFRD-1/R/68/2023</t>
  </si>
  <si>
    <t>RFRD-1/R/38/2023</t>
  </si>
  <si>
    <t>RFRD-1/R/31/2023</t>
  </si>
  <si>
    <t>RFRD-1/R/6/2023</t>
  </si>
  <si>
    <t>RFRD-1/R/58/2023</t>
  </si>
  <si>
    <t>RFRD-1/R/32/2023</t>
  </si>
  <si>
    <t>RFRD-1/R/18/2023</t>
  </si>
  <si>
    <t>RFRD-1/R/47/2023</t>
  </si>
  <si>
    <t>RFRD-1/R/7/2023</t>
  </si>
  <si>
    <t>RFRD-1/R/34/2023</t>
  </si>
  <si>
    <t>RFRD-1/R/54/2023</t>
  </si>
  <si>
    <t>RFRD-1/R/26/2023</t>
  </si>
  <si>
    <t>RFRD-1/R/60/2023</t>
  </si>
  <si>
    <t>RFRD-1/R/49/2023</t>
  </si>
  <si>
    <t>RFRD-1/R/30/2023</t>
  </si>
  <si>
    <t>RFRD-1/R/42/2023</t>
  </si>
  <si>
    <t>RFRD-1/R/21/2023</t>
  </si>
  <si>
    <t>RFRD-1/R/5/2023</t>
  </si>
  <si>
    <t>RFRD-1/R/56/2023</t>
  </si>
  <si>
    <t>RFRD-1/R/61/2023</t>
  </si>
  <si>
    <t>RFRD-1/R/53/2023</t>
  </si>
  <si>
    <t>RFRD-1/R/20/2023</t>
  </si>
  <si>
    <t>RFRD-1/R/40/2023</t>
  </si>
  <si>
    <t>RFRD-1/R/37/2023</t>
  </si>
  <si>
    <t>RFRD-1/R/64/2023</t>
  </si>
  <si>
    <t>RFRD-1/R/44/2023</t>
  </si>
  <si>
    <t>RFRD-1/R/45/2023</t>
  </si>
  <si>
    <t>RFRD-1/R/55/2023</t>
  </si>
  <si>
    <t>RFRD-1/R/10/2023</t>
  </si>
  <si>
    <t>RFRD-1/R/19/2023</t>
  </si>
  <si>
    <t>RFRD-1/R/28/2023</t>
  </si>
  <si>
    <t>RFRD-1/R/57/2023</t>
  </si>
  <si>
    <t>RFRD-1/R/29/2023</t>
  </si>
  <si>
    <t>RFRD-1/R/63/2023</t>
  </si>
  <si>
    <t>RFRD-1/R/62/2023</t>
  </si>
  <si>
    <t>RFRD-1/R/12/2023</t>
  </si>
  <si>
    <t>RFRD-1/R/22/2023</t>
  </si>
  <si>
    <t>RFRD-1/R/33/2023</t>
  </si>
  <si>
    <t>RFRD-1/R/41/2023</t>
  </si>
  <si>
    <t>RFRD-1/R/48/2023</t>
  </si>
  <si>
    <t>Gmina Miasto Stargard</t>
  </si>
  <si>
    <t>Gmina Miasto Szczecinek</t>
  </si>
  <si>
    <t>Gmina Myślibórz</t>
  </si>
  <si>
    <t>Gmina Miasto Kołobrzeg</t>
  </si>
  <si>
    <t>Gmina Miasto Białogard</t>
  </si>
  <si>
    <t>Gmina Miejska Świdwin</t>
  </si>
  <si>
    <t>Gmina Połczyn-Zdrój</t>
  </si>
  <si>
    <t>Gmina Trzebiatów</t>
  </si>
  <si>
    <t>Gmina Dębno</t>
  </si>
  <si>
    <t>Gmina Złocieniec</t>
  </si>
  <si>
    <t>Gmina Stare Czarnowo</t>
  </si>
  <si>
    <t>Gmina Człopa</t>
  </si>
  <si>
    <t>Gmina Czaplinek</t>
  </si>
  <si>
    <t>Gmina Miasto Darłowo</t>
  </si>
  <si>
    <t>Gmina Barlinek</t>
  </si>
  <si>
    <t>Gmina Sianów</t>
  </si>
  <si>
    <t>Gmina Dygowo</t>
  </si>
  <si>
    <t>Gmina Sławno</t>
  </si>
  <si>
    <t>Gmina Dziwnów</t>
  </si>
  <si>
    <t>Gmina Golczewo</t>
  </si>
  <si>
    <t>Gmina Będzino</t>
  </si>
  <si>
    <t>Gmina Postomino</t>
  </si>
  <si>
    <t>Gmina Drawsko Pomorskie</t>
  </si>
  <si>
    <t>Gmina Stargard</t>
  </si>
  <si>
    <t>Gmina Gryfice</t>
  </si>
  <si>
    <t>Gmina Wierzchowo</t>
  </si>
  <si>
    <t>Gmina Szczecinek</t>
  </si>
  <si>
    <t>Gmina Dobra</t>
  </si>
  <si>
    <t>Gmina Lipiany</t>
  </si>
  <si>
    <t>Gmina Krzęcin</t>
  </si>
  <si>
    <t>Gmina Pełczyce</t>
  </si>
  <si>
    <t>Gmina Wolin</t>
  </si>
  <si>
    <t>Remont dróg na Jar - ul. Słowiańskiej w Szczecinku</t>
  </si>
  <si>
    <t>Remont drogi gminnej numer 2204044 ulica Północna w Myśliborzu</t>
  </si>
  <si>
    <t>Remont drogi - ul. Ordona w Szczecinku</t>
  </si>
  <si>
    <t>Remont nawierzchni jezdni i chodników wraz z remontem instalacji odwodnieniowej ul. Pomorskiej w Kołobrzegu</t>
  </si>
  <si>
    <t>Remont ul. Zygmunta Augusta w Białogardzie</t>
  </si>
  <si>
    <t>Remont drogi gminnej ul. Władysława Broniewskiego w Świdwinie</t>
  </si>
  <si>
    <t>Remont nawierzchni ulicy Nowej w Połczynie-Zdroju</t>
  </si>
  <si>
    <t>Remont drogi gminnej ul. Zagórskiej i II Pułku Ułanów w Trzebiatowie</t>
  </si>
  <si>
    <t>Remont ulicy Warzywnej w Stargardzie</t>
  </si>
  <si>
    <t>Remont ul. Przejazdowej w Białogardzie</t>
  </si>
  <si>
    <t>Remont ul. Siewnej w Dębnie na odcinku od ul. Wojska Polskiego do DK-23.</t>
  </si>
  <si>
    <t>Remont nawierzchni asfaltowej ulicy 3 Pułku Piechoty (nr 580001Z) w Złocieńcu</t>
  </si>
  <si>
    <t>Remont ul. Św. Floriana w Starym Czarnowie, droga gminna nr 400024Z</t>
  </si>
  <si>
    <t>Remont ulicy Południowej w Człopie</t>
  </si>
  <si>
    <t>Remont ulicy Kochanowskiego w Czaplinku</t>
  </si>
  <si>
    <t>Remont drogi gminnej ulicy Stefana Żeromskiego w Darłowie</t>
  </si>
  <si>
    <t>Remont ul. Wylotowej w Barlinku</t>
  </si>
  <si>
    <t>Remont dróg gminnych w miejscowości Kłos</t>
  </si>
  <si>
    <t>Remont drogi gminnej nr 887670Z we Wrzosowie</t>
  </si>
  <si>
    <t>Remont drogi gminnej w ciągu ul. Kombatantów w Barlinku</t>
  </si>
  <si>
    <t>Remont drogi gminnej nr 170056Z Noskowo - Żabno</t>
  </si>
  <si>
    <t>Remont ul. Kochanowskiego w Dziwnowie</t>
  </si>
  <si>
    <t>Remont drogi w m. Kłęby gm. Golczewo</t>
  </si>
  <si>
    <t>Remont drogi nr 100023Z w Będzinie</t>
  </si>
  <si>
    <t>Remont odcinka drogi gminnej nr 160048Z w miejscowości Nosalin</t>
  </si>
  <si>
    <t>Remont drogi gminnej nr 2204020 ulica Kaszubska w Myśliborzu</t>
  </si>
  <si>
    <t>Remont nawierzchni jezdni ulicy Poznańskiej w Drawsku Pomorskim</t>
  </si>
  <si>
    <t>Remont nawierzchni ulicy Grottgera w Drawsku Pomorskim</t>
  </si>
  <si>
    <t>Remont drogi gminnej nr 490009Z w miejscowości Koszewko</t>
  </si>
  <si>
    <t>Remont drogi gminnej nr 887626Z w miejscowości Miechęcino</t>
  </si>
  <si>
    <t>Remont drogi gminnej 845032Z na odcinku Rzęsin - Popiele, gm. Gryfice</t>
  </si>
  <si>
    <t xml:space="preserve">Remont drogi gminnej w miejscowości Wierzchowo ul. Polna </t>
  </si>
  <si>
    <t>Remont drogi gminnej w miejscowości Parsęcko</t>
  </si>
  <si>
    <t>Remont nawierzchni ul. Długiej (droga gminna nr 190238Z) w Mierzynie</t>
  </si>
  <si>
    <t>Remont gminnej drogi publicznej nr 640009Z w miejscowości Jedlice</t>
  </si>
  <si>
    <t>Remont drogi gminnej nr 170046Z Brzeście - Żukowo</t>
  </si>
  <si>
    <t>Remont drogi gminnej w miejscowości Rakowo nr 665032Z</t>
  </si>
  <si>
    <t>Remont drogi gminnej nr 676515Z (ul. Rakoniew) w Pełczycach</t>
  </si>
  <si>
    <t>Remont drogi nr 100021Z w Komorach</t>
  </si>
  <si>
    <t>Remont ulicy Spółdzielców nr 490059Z w miejscowości Witkowo Pierwsze</t>
  </si>
  <si>
    <t>stargardzki</t>
  </si>
  <si>
    <t xml:space="preserve">szczecinecki  </t>
  </si>
  <si>
    <t>myśliborski</t>
  </si>
  <si>
    <t>kołobrzeski</t>
  </si>
  <si>
    <t>białogardzki</t>
  </si>
  <si>
    <t>świdwiński</t>
  </si>
  <si>
    <t>gryficki</t>
  </si>
  <si>
    <t>drawski</t>
  </si>
  <si>
    <t>gryfiński</t>
  </si>
  <si>
    <t>wałecki</t>
  </si>
  <si>
    <t xml:space="preserve">sławieński  </t>
  </si>
  <si>
    <t>koszaliński</t>
  </si>
  <si>
    <t xml:space="preserve">kamieński  </t>
  </si>
  <si>
    <t>policki</t>
  </si>
  <si>
    <t>pyrzycki</t>
  </si>
  <si>
    <t>choszczeński</t>
  </si>
  <si>
    <t>05.2023-12.2023</t>
  </si>
  <si>
    <t>07.2023-11.2023</t>
  </si>
  <si>
    <t>08.2023-06.2024</t>
  </si>
  <si>
    <t>09.2023-11.2023</t>
  </si>
  <si>
    <t>07.2023-12.2023</t>
  </si>
  <si>
    <t>04.2023-10.2023</t>
  </si>
  <si>
    <t>09.2023-12.2023</t>
  </si>
  <si>
    <t>06.2023-11.2023</t>
  </si>
  <si>
    <t>08.2023-11.2023</t>
  </si>
  <si>
    <t>04.2023-11.2023</t>
  </si>
  <si>
    <t>10.2023-06.2024</t>
  </si>
  <si>
    <t>04.2023-03.2024</t>
  </si>
  <si>
    <t>08.2023-07.2024</t>
  </si>
  <si>
    <t>07.2023-09.2023</t>
  </si>
  <si>
    <t>08.2023-04.2024</t>
  </si>
  <si>
    <t>03.2023-10.2023</t>
  </si>
  <si>
    <t>3202</t>
  </si>
  <si>
    <t>3203</t>
  </si>
  <si>
    <t>3205</t>
  </si>
  <si>
    <t>3206</t>
  </si>
  <si>
    <t>3207</t>
  </si>
  <si>
    <t>3208</t>
  </si>
  <si>
    <t>3209</t>
  </si>
  <si>
    <t>3210</t>
  </si>
  <si>
    <t>3211</t>
  </si>
  <si>
    <t>3215</t>
  </si>
  <si>
    <t>3217</t>
  </si>
  <si>
    <t>3218</t>
  </si>
  <si>
    <t>3202053</t>
  </si>
  <si>
    <t>3212033</t>
  </si>
  <si>
    <t>3205023</t>
  </si>
  <si>
    <t>3216033</t>
  </si>
  <si>
    <t>3210043</t>
  </si>
  <si>
    <t>3203063</t>
  </si>
  <si>
    <t>3209073</t>
  </si>
  <si>
    <t>3205083</t>
  </si>
  <si>
    <t>3217023</t>
  </si>
  <si>
    <t>3203052</t>
  </si>
  <si>
    <t>3207063</t>
  </si>
  <si>
    <t>3203013</t>
  </si>
  <si>
    <t>3208022</t>
  </si>
  <si>
    <t>3202042</t>
  </si>
  <si>
    <t>3209012</t>
  </si>
  <si>
    <t>3207023</t>
  </si>
  <si>
    <t>3203023</t>
  </si>
  <si>
    <t>3206072</t>
  </si>
  <si>
    <t>3210033</t>
  </si>
  <si>
    <t>3211012</t>
  </si>
  <si>
    <t>3213052</t>
  </si>
  <si>
    <t>3207013</t>
  </si>
  <si>
    <t>11.2023-09.2024</t>
  </si>
  <si>
    <t>Remont ulic: Pogodnej i Alei Żołnierza Bocznej w Stargardzie</t>
  </si>
  <si>
    <t xml:space="preserve">Remont odcinka drogi gminnej 805020Z ul. Jaracza w Wolinie </t>
  </si>
  <si>
    <t>15*</t>
  </si>
  <si>
    <t>,</t>
  </si>
  <si>
    <t>32*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</si>
</sst>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_-* #,##0.00_-;\-* #,##0.00_-;_-* &quot;-&quot;??_-;_-@_-"/>
    <numFmt numFmtId="165" formatCode="0.0000"/>
    <numFmt numFmtId="166" formatCode="#,##0.00\ &quot;zł&quot;"/>
    <numFmt numFmtId="167" formatCode="#,##0.00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b/>
      <sz val="10"/>
      <color theme="9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theme="5"/>
      <name val="Arial"/>
      <family val="2"/>
      <charset val="238"/>
    </font>
    <font>
      <b/>
      <sz val="10"/>
      <color theme="5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4" fontId="8" fillId="0" borderId="0" xfId="0" applyNumberFormat="1" applyFont="1"/>
    <xf numFmtId="4" fontId="9" fillId="0" borderId="0" xfId="0" applyNumberFormat="1" applyFont="1"/>
    <xf numFmtId="0" fontId="1" fillId="0" borderId="0" xfId="0" applyFont="1"/>
    <xf numFmtId="4" fontId="9" fillId="0" borderId="0" xfId="0" applyNumberFormat="1" applyFont="1" applyAlignment="1">
      <alignment vertical="top"/>
    </xf>
    <xf numFmtId="0" fontId="13" fillId="0" borderId="0" xfId="1" applyFont="1" applyAlignment="1">
      <alignment vertical="center"/>
    </xf>
    <xf numFmtId="0" fontId="3" fillId="0" borderId="0" xfId="0" applyFont="1"/>
    <xf numFmtId="0" fontId="14" fillId="0" borderId="0" xfId="0" applyFont="1"/>
    <xf numFmtId="0" fontId="2" fillId="0" borderId="1" xfId="0" applyFont="1" applyBorder="1" applyAlignment="1">
      <alignment horizontal="center" vertical="center" wrapText="1"/>
    </xf>
    <xf numFmtId="4" fontId="8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7" fontId="18" fillId="2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9" fontId="18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166" fontId="15" fillId="3" borderId="21" xfId="0" applyNumberFormat="1" applyFont="1" applyFill="1" applyBorder="1" applyAlignment="1">
      <alignment vertical="center"/>
    </xf>
    <xf numFmtId="166" fontId="15" fillId="3" borderId="22" xfId="0" applyNumberFormat="1" applyFont="1" applyFill="1" applyBorder="1" applyAlignment="1">
      <alignment vertical="center"/>
    </xf>
    <xf numFmtId="166" fontId="15" fillId="4" borderId="17" xfId="0" applyNumberFormat="1" applyFont="1" applyFill="1" applyBorder="1" applyAlignment="1">
      <alignment vertical="center"/>
    </xf>
    <xf numFmtId="166" fontId="15" fillId="3" borderId="23" xfId="0" applyNumberFormat="1" applyFont="1" applyFill="1" applyBorder="1" applyAlignment="1">
      <alignment vertical="center"/>
    </xf>
    <xf numFmtId="166" fontId="12" fillId="4" borderId="17" xfId="0" applyNumberFormat="1" applyFont="1" applyFill="1" applyBorder="1" applyAlignment="1">
      <alignment vertical="center"/>
    </xf>
    <xf numFmtId="166" fontId="19" fillId="4" borderId="17" xfId="0" applyNumberFormat="1" applyFont="1" applyFill="1" applyBorder="1" applyAlignment="1">
      <alignment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166" fontId="19" fillId="3" borderId="23" xfId="0" applyNumberFormat="1" applyFont="1" applyFill="1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5" fillId="3" borderId="25" xfId="0" applyFont="1" applyFill="1" applyBorder="1" applyAlignment="1">
      <alignment vertical="center"/>
    </xf>
    <xf numFmtId="0" fontId="15" fillId="3" borderId="21" xfId="0" applyFont="1" applyFill="1" applyBorder="1" applyAlignment="1">
      <alignment vertical="center"/>
    </xf>
    <xf numFmtId="0" fontId="19" fillId="3" borderId="25" xfId="0" applyFont="1" applyFill="1" applyBorder="1" applyAlignment="1">
      <alignment vertical="center"/>
    </xf>
    <xf numFmtId="0" fontId="19" fillId="3" borderId="21" xfId="0" applyFont="1" applyFill="1" applyBorder="1" applyAlignment="1">
      <alignment vertical="center"/>
    </xf>
    <xf numFmtId="166" fontId="19" fillId="3" borderId="21" xfId="0" applyNumberFormat="1" applyFont="1" applyFill="1" applyBorder="1" applyAlignment="1">
      <alignment vertical="center"/>
    </xf>
    <xf numFmtId="166" fontId="12" fillId="5" borderId="23" xfId="0" applyNumberFormat="1" applyFont="1" applyFill="1" applyBorder="1" applyAlignment="1">
      <alignment vertical="center"/>
    </xf>
    <xf numFmtId="0" fontId="12" fillId="5" borderId="25" xfId="0" applyFont="1" applyFill="1" applyBorder="1" applyAlignment="1">
      <alignment vertical="center"/>
    </xf>
    <xf numFmtId="0" fontId="12" fillId="5" borderId="21" xfId="0" applyFont="1" applyFill="1" applyBorder="1" applyAlignment="1">
      <alignment vertical="center"/>
    </xf>
    <xf numFmtId="166" fontId="12" fillId="5" borderId="21" xfId="0" applyNumberFormat="1" applyFont="1" applyFill="1" applyBorder="1" applyAlignment="1">
      <alignment vertical="center"/>
    </xf>
    <xf numFmtId="166" fontId="19" fillId="3" borderId="22" xfId="0" applyNumberFormat="1" applyFont="1" applyFill="1" applyBorder="1" applyAlignment="1">
      <alignment vertical="center"/>
    </xf>
    <xf numFmtId="166" fontId="12" fillId="5" borderId="22" xfId="0" applyNumberFormat="1" applyFont="1" applyFill="1" applyBorder="1" applyAlignment="1">
      <alignment vertical="center"/>
    </xf>
    <xf numFmtId="0" fontId="11" fillId="3" borderId="21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0" borderId="19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166" fontId="12" fillId="0" borderId="15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center"/>
    </xf>
    <xf numFmtId="166" fontId="12" fillId="0" borderId="18" xfId="0" applyNumberFormat="1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166" fontId="12" fillId="0" borderId="5" xfId="0" applyNumberFormat="1" applyFont="1" applyBorder="1" applyAlignment="1">
      <alignment vertical="center"/>
    </xf>
    <xf numFmtId="166" fontId="12" fillId="2" borderId="24" xfId="0" applyNumberFormat="1" applyFont="1" applyFill="1" applyBorder="1" applyAlignment="1">
      <alignment vertical="center"/>
    </xf>
    <xf numFmtId="4" fontId="20" fillId="2" borderId="1" xfId="5" applyNumberFormat="1" applyFont="1" applyFill="1" applyBorder="1" applyAlignment="1">
      <alignment horizontal="center" vertical="center" wrapText="1"/>
    </xf>
    <xf numFmtId="4" fontId="21" fillId="2" borderId="1" xfId="5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/>
    </xf>
    <xf numFmtId="9" fontId="0" fillId="0" borderId="0" xfId="2" applyFont="1" applyFill="1" applyAlignment="1">
      <alignment horizontal="center" vertical="center"/>
    </xf>
    <xf numFmtId="49" fontId="0" fillId="0" borderId="0" xfId="0" applyNumberFormat="1"/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4" fontId="13" fillId="0" borderId="1" xfId="5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167" fontId="13" fillId="0" borderId="1" xfId="0" applyNumberFormat="1" applyFont="1" applyBorder="1" applyAlignment="1">
      <alignment vertical="center"/>
    </xf>
    <xf numFmtId="165" fontId="13" fillId="0" borderId="1" xfId="0" applyNumberFormat="1" applyFont="1" applyBorder="1" applyAlignment="1">
      <alignment vertical="center" wrapText="1"/>
    </xf>
    <xf numFmtId="4" fontId="18" fillId="0" borderId="2" xfId="0" applyNumberFormat="1" applyFont="1" applyBorder="1" applyAlignment="1">
      <alignment vertical="center"/>
    </xf>
    <xf numFmtId="4" fontId="18" fillId="0" borderId="1" xfId="0" applyNumberFormat="1" applyFont="1" applyBorder="1" applyAlignment="1">
      <alignment vertical="center" wrapText="1"/>
    </xf>
    <xf numFmtId="9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vertical="center" wrapText="1"/>
    </xf>
    <xf numFmtId="4" fontId="18" fillId="0" borderId="1" xfId="0" applyNumberFormat="1" applyFont="1" applyBorder="1" applyAlignment="1">
      <alignment vertical="center"/>
    </xf>
    <xf numFmtId="49" fontId="13" fillId="0" borderId="3" xfId="0" applyNumberFormat="1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4" fontId="18" fillId="0" borderId="5" xfId="0" applyNumberFormat="1" applyFont="1" applyBorder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5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vertical="center" wrapText="1"/>
    </xf>
    <xf numFmtId="4" fontId="13" fillId="0" borderId="4" xfId="0" applyNumberFormat="1" applyFont="1" applyBorder="1" applyAlignment="1">
      <alignment vertical="center" wrapText="1"/>
    </xf>
    <xf numFmtId="4" fontId="18" fillId="0" borderId="4" xfId="0" applyNumberFormat="1" applyFont="1" applyBorder="1" applyAlignment="1">
      <alignment vertical="center"/>
    </xf>
    <xf numFmtId="4" fontId="18" fillId="0" borderId="3" xfId="0" applyNumberFormat="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shrinkToFi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167" fontId="24" fillId="0" borderId="1" xfId="0" applyNumberFormat="1" applyFont="1" applyBorder="1" applyAlignment="1">
      <alignment vertical="center"/>
    </xf>
    <xf numFmtId="165" fontId="24" fillId="0" borderId="1" xfId="0" applyNumberFormat="1" applyFont="1" applyBorder="1" applyAlignment="1">
      <alignment vertical="center" wrapText="1"/>
    </xf>
    <xf numFmtId="4" fontId="24" fillId="0" borderId="1" xfId="5" applyNumberFormat="1" applyFont="1" applyFill="1" applyBorder="1" applyAlignment="1">
      <alignment horizontal="center" vertical="center" wrapText="1"/>
    </xf>
    <xf numFmtId="4" fontId="25" fillId="0" borderId="2" xfId="0" applyNumberFormat="1" applyFont="1" applyBorder="1" applyAlignment="1">
      <alignment vertical="center"/>
    </xf>
    <xf numFmtId="4" fontId="25" fillId="0" borderId="1" xfId="0" applyNumberFormat="1" applyFont="1" applyBorder="1" applyAlignment="1">
      <alignment vertical="center" wrapText="1"/>
    </xf>
    <xf numFmtId="9" fontId="24" fillId="0" borderId="1" xfId="0" applyNumberFormat="1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vertical="center" wrapText="1"/>
    </xf>
  </cellXfs>
  <cellStyles count="6">
    <cellStyle name="Dziesiętny" xfId="5" builtinId="3"/>
    <cellStyle name="Dziesiętny 2" xfId="4" xr:uid="{00000000-0005-0000-0000-000000000000}"/>
    <cellStyle name="Normalny" xfId="0" builtinId="0"/>
    <cellStyle name="Normalny 2" xfId="3" xr:uid="{00000000-0005-0000-0000-000002000000}"/>
    <cellStyle name="Normalny 3" xfId="1" xr:uid="{00000000-0005-0000-0000-000003000000}"/>
    <cellStyle name="Procentowy 2" xfId="2" xr:uid="{00000000-0005-0000-0000-000005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P27"/>
  <sheetViews>
    <sheetView tabSelected="1" view="pageBreakPreview" zoomScaleNormal="100" zoomScaleSheetLayoutView="100" workbookViewId="0"/>
  </sheetViews>
  <sheetFormatPr defaultColWidth="9.140625" defaultRowHeight="15" x14ac:dyDescent="0.25"/>
  <cols>
    <col min="1" max="2" width="32.140625" style="10" customWidth="1"/>
    <col min="3" max="3" width="10.7109375" style="10" customWidth="1"/>
    <col min="4" max="6" width="20.7109375" style="10" customWidth="1"/>
    <col min="7" max="7" width="20.28515625" style="10" customWidth="1"/>
    <col min="8" max="8" width="9.140625" style="10"/>
    <col min="9" max="9" width="9.140625" style="10" customWidth="1"/>
  </cols>
  <sheetData>
    <row r="1" spans="1:16" s="6" customFormat="1" ht="20.100000000000001" customHeight="1" x14ac:dyDescent="0.3">
      <c r="A1" s="3" t="s">
        <v>36</v>
      </c>
      <c r="B1" s="31"/>
      <c r="C1" s="31"/>
      <c r="D1" s="31"/>
      <c r="E1" s="31"/>
      <c r="F1" s="31"/>
      <c r="G1" s="31"/>
      <c r="H1" s="4"/>
      <c r="I1" s="4"/>
      <c r="J1" s="5"/>
      <c r="K1" s="5"/>
      <c r="L1" s="5"/>
      <c r="M1" s="5"/>
      <c r="N1" s="5"/>
      <c r="O1" s="5"/>
      <c r="P1" s="5"/>
    </row>
    <row r="2" spans="1:16" ht="20.100000000000001" customHeight="1" x14ac:dyDescent="0.25">
      <c r="A2" s="32" t="s">
        <v>35</v>
      </c>
      <c r="B2" s="33"/>
      <c r="C2" s="33"/>
      <c r="D2" s="33"/>
      <c r="E2" s="33"/>
      <c r="F2" s="33"/>
      <c r="G2" s="33"/>
      <c r="H2" s="7"/>
      <c r="I2" s="7"/>
      <c r="J2" s="8"/>
      <c r="K2" s="8"/>
      <c r="L2" s="8"/>
      <c r="M2" s="8"/>
      <c r="N2" s="8"/>
      <c r="O2" s="8"/>
      <c r="P2" s="8"/>
    </row>
    <row r="3" spans="1:16" x14ac:dyDescent="0.25">
      <c r="A3" s="9"/>
      <c r="B3" s="9"/>
      <c r="C3" s="7"/>
      <c r="D3" s="7"/>
      <c r="E3" s="7"/>
      <c r="F3" s="7"/>
      <c r="P3" s="8"/>
    </row>
    <row r="4" spans="1:16" x14ac:dyDescent="0.25">
      <c r="A4" s="11" t="s">
        <v>41</v>
      </c>
      <c r="B4" s="11"/>
      <c r="C4" s="7"/>
      <c r="D4" s="7"/>
      <c r="E4" s="7"/>
      <c r="F4" s="7"/>
      <c r="P4" s="12"/>
    </row>
    <row r="5" spans="1:16" x14ac:dyDescent="0.25">
      <c r="A5" s="7"/>
      <c r="B5" s="7"/>
      <c r="C5" s="7"/>
      <c r="D5" s="7"/>
      <c r="E5" s="7"/>
      <c r="F5" s="7"/>
      <c r="P5" s="8"/>
    </row>
    <row r="6" spans="1:16" x14ac:dyDescent="0.25">
      <c r="A6" s="11" t="s">
        <v>42</v>
      </c>
      <c r="B6" s="11"/>
      <c r="C6" s="7"/>
      <c r="D6" s="7"/>
      <c r="E6" s="7"/>
      <c r="F6" s="7"/>
      <c r="P6" s="12"/>
    </row>
    <row r="7" spans="1:16" x14ac:dyDescent="0.25">
      <c r="A7" s="11"/>
      <c r="B7" s="11"/>
      <c r="C7" s="7"/>
      <c r="D7" s="7"/>
      <c r="E7" s="7"/>
      <c r="F7" s="7"/>
      <c r="P7" s="12"/>
    </row>
    <row r="8" spans="1:16" ht="15.75" thickBot="1" x14ac:dyDescent="0.3">
      <c r="B8" s="11"/>
      <c r="C8" s="7"/>
      <c r="D8" s="7"/>
      <c r="E8" s="7"/>
      <c r="F8" s="7"/>
      <c r="P8" s="12"/>
    </row>
    <row r="9" spans="1:16" x14ac:dyDescent="0.25">
      <c r="B9" s="108" t="s">
        <v>15</v>
      </c>
      <c r="C9" s="109"/>
      <c r="D9" s="109"/>
      <c r="E9" s="109"/>
      <c r="F9" s="110"/>
      <c r="P9" s="12"/>
    </row>
    <row r="10" spans="1:16" x14ac:dyDescent="0.25">
      <c r="B10" s="111"/>
      <c r="C10" s="112"/>
      <c r="D10" s="112"/>
      <c r="E10" s="112"/>
      <c r="F10" s="113"/>
      <c r="P10" s="12"/>
    </row>
    <row r="11" spans="1:16" x14ac:dyDescent="0.25">
      <c r="B11" s="111"/>
      <c r="C11" s="112"/>
      <c r="D11" s="112"/>
      <c r="E11" s="112"/>
      <c r="F11" s="113"/>
      <c r="P11" s="12"/>
    </row>
    <row r="12" spans="1:16" x14ac:dyDescent="0.25">
      <c r="B12" s="111"/>
      <c r="C12" s="112"/>
      <c r="D12" s="112"/>
      <c r="E12" s="112"/>
      <c r="F12" s="113"/>
      <c r="P12" s="12"/>
    </row>
    <row r="13" spans="1:16" x14ac:dyDescent="0.25">
      <c r="B13" s="111"/>
      <c r="C13" s="112"/>
      <c r="D13" s="112"/>
      <c r="E13" s="112"/>
      <c r="F13" s="113"/>
      <c r="P13" s="12"/>
    </row>
    <row r="14" spans="1:16" ht="15.75" thickBot="1" x14ac:dyDescent="0.3">
      <c r="B14" s="114" t="s">
        <v>16</v>
      </c>
      <c r="C14" s="115"/>
      <c r="D14" s="115"/>
      <c r="E14" s="115"/>
      <c r="F14" s="116"/>
      <c r="P14" s="8"/>
    </row>
    <row r="15" spans="1:16" x14ac:dyDescent="0.25">
      <c r="B15" s="7"/>
      <c r="C15" s="7"/>
      <c r="D15" s="7"/>
      <c r="E15" s="7"/>
      <c r="F15" s="7"/>
      <c r="P15" s="8"/>
    </row>
    <row r="16" spans="1:16" ht="20.100000000000001" customHeight="1" thickBot="1" x14ac:dyDescent="0.3">
      <c r="A16" s="11" t="s">
        <v>0</v>
      </c>
      <c r="B16" s="11"/>
      <c r="C16" s="7"/>
      <c r="D16" s="7"/>
      <c r="E16" s="7"/>
      <c r="F16" s="7"/>
      <c r="G16" s="13"/>
      <c r="P16" s="8"/>
    </row>
    <row r="17" spans="1:16" ht="32.25" customHeight="1" thickBot="1" x14ac:dyDescent="0.3">
      <c r="A17" s="45" t="s">
        <v>1</v>
      </c>
      <c r="B17" s="46" t="s">
        <v>12</v>
      </c>
      <c r="C17" s="40" t="s">
        <v>29</v>
      </c>
      <c r="D17" s="40" t="s">
        <v>17</v>
      </c>
      <c r="E17" s="41" t="s">
        <v>18</v>
      </c>
      <c r="F17" s="42" t="s">
        <v>19</v>
      </c>
      <c r="G17" s="43">
        <v>2023</v>
      </c>
      <c r="P17" s="8"/>
    </row>
    <row r="18" spans="1:16" ht="39.950000000000003" customHeight="1" thickBot="1" x14ac:dyDescent="0.3">
      <c r="A18" s="61" t="s">
        <v>30</v>
      </c>
      <c r="B18" s="62" t="s">
        <v>31</v>
      </c>
      <c r="C18" s="63">
        <f>COUNTA('pow podst'!K3:K17)</f>
        <v>15</v>
      </c>
      <c r="D18" s="64">
        <f>SUM('pow podst'!J3:J17)</f>
        <v>36983291.93999999</v>
      </c>
      <c r="E18" s="65">
        <f>SUM('pow podst'!L3:L17)</f>
        <v>20030973.879999999</v>
      </c>
      <c r="F18" s="38">
        <f>SUM('pow podst'!K3:K17)</f>
        <v>16952318.059999999</v>
      </c>
      <c r="G18" s="66">
        <f>SUM('pow podst'!N3:N17)</f>
        <v>16952318.059999999</v>
      </c>
      <c r="H18" s="14" t="b">
        <f t="shared" ref="H18:H24" si="0">D18=(E18+F18)</f>
        <v>1</v>
      </c>
      <c r="I18" s="23" t="b">
        <f t="shared" ref="I18:I24" si="1">F18=SUM(G18:G18)</f>
        <v>1</v>
      </c>
      <c r="J18" s="15"/>
      <c r="K18" s="15"/>
      <c r="L18" s="15"/>
      <c r="M18" s="15"/>
      <c r="N18" s="8"/>
      <c r="O18" s="8"/>
      <c r="P18" s="8"/>
    </row>
    <row r="19" spans="1:16" ht="39.950000000000003" customHeight="1" thickBot="1" x14ac:dyDescent="0.3">
      <c r="A19" s="67" t="s">
        <v>32</v>
      </c>
      <c r="B19" s="68" t="s">
        <v>31</v>
      </c>
      <c r="C19" s="69">
        <f>COUNTA('gm podst'!L3:L34)</f>
        <v>32</v>
      </c>
      <c r="D19" s="70">
        <f>SUM('gm podst'!K3:K34)</f>
        <v>39535912.550000004</v>
      </c>
      <c r="E19" s="71">
        <f>SUM('gm podst'!M3:M34)</f>
        <v>18816412.699999999</v>
      </c>
      <c r="F19" s="38">
        <f>SUM('gm podst'!L3:L34)</f>
        <v>20719499.850000001</v>
      </c>
      <c r="G19" s="72">
        <f>SUM('gm podst'!O3:O34)</f>
        <v>20719499.850000001</v>
      </c>
      <c r="H19" s="14" t="b">
        <f t="shared" si="0"/>
        <v>1</v>
      </c>
      <c r="I19" s="23" t="b">
        <f t="shared" si="1"/>
        <v>1</v>
      </c>
      <c r="J19" s="15"/>
      <c r="K19" s="15"/>
      <c r="L19" s="15"/>
      <c r="M19" s="15"/>
      <c r="N19" s="15"/>
      <c r="O19" s="15"/>
      <c r="P19" s="15"/>
    </row>
    <row r="20" spans="1:16" s="17" customFormat="1" ht="39.950000000000003" customHeight="1" thickBot="1" x14ac:dyDescent="0.3">
      <c r="A20" s="47" t="s">
        <v>33</v>
      </c>
      <c r="B20" s="58" t="s">
        <v>31</v>
      </c>
      <c r="C20" s="48">
        <f>C18+C19</f>
        <v>47</v>
      </c>
      <c r="D20" s="34">
        <f>D18+D19</f>
        <v>76519204.489999995</v>
      </c>
      <c r="E20" s="35">
        <f>E18+E19</f>
        <v>38847386.579999998</v>
      </c>
      <c r="F20" s="36">
        <f>F18+F19</f>
        <v>37671817.909999996</v>
      </c>
      <c r="G20" s="37">
        <f>G18+G19</f>
        <v>37671817.909999996</v>
      </c>
      <c r="H20" s="14" t="b">
        <f t="shared" si="0"/>
        <v>1</v>
      </c>
      <c r="I20" s="23" t="b">
        <f t="shared" si="1"/>
        <v>1</v>
      </c>
      <c r="J20" s="16"/>
      <c r="K20" s="16"/>
      <c r="L20" s="16"/>
      <c r="M20" s="16"/>
      <c r="N20" s="16"/>
      <c r="O20" s="16"/>
      <c r="P20" s="16"/>
    </row>
    <row r="21" spans="1:16" ht="39.950000000000003" customHeight="1" thickBot="1" x14ac:dyDescent="0.3">
      <c r="A21" s="61" t="s">
        <v>2</v>
      </c>
      <c r="B21" s="62" t="s">
        <v>31</v>
      </c>
      <c r="C21" s="63">
        <f>COUNTA('pow rez'!K3:K6)</f>
        <v>4</v>
      </c>
      <c r="D21" s="64">
        <f>SUM('pow rez'!J3:J6)</f>
        <v>14208142.27</v>
      </c>
      <c r="E21" s="65">
        <f>SUM('pow rez'!L3:L6)</f>
        <v>7104071.1399999997</v>
      </c>
      <c r="F21" s="38">
        <f>SUM('pow rez'!K3:K6)</f>
        <v>7104071.1299999999</v>
      </c>
      <c r="G21" s="66">
        <f>SUM('pow rez'!N3:N6)</f>
        <v>7104071.1299999999</v>
      </c>
      <c r="H21" s="14" t="b">
        <f t="shared" si="0"/>
        <v>1</v>
      </c>
      <c r="I21" s="23" t="b">
        <f t="shared" si="1"/>
        <v>1</v>
      </c>
      <c r="J21" s="15"/>
      <c r="K21" s="15"/>
      <c r="L21" s="15"/>
      <c r="M21" s="15"/>
      <c r="N21" s="15"/>
      <c r="O21" s="15"/>
      <c r="P21" s="15"/>
    </row>
    <row r="22" spans="1:16" ht="39.950000000000003" customHeight="1" thickBot="1" x14ac:dyDescent="0.3">
      <c r="A22" s="67" t="s">
        <v>3</v>
      </c>
      <c r="B22" s="68" t="s">
        <v>31</v>
      </c>
      <c r="C22" s="69">
        <f>COUNTA('gm rez'!L3:L12)</f>
        <v>10</v>
      </c>
      <c r="D22" s="70">
        <f>SUM('gm rez'!K3:K12)</f>
        <v>6350084.3200000003</v>
      </c>
      <c r="E22" s="71">
        <f>SUM('gm rez'!M3:M12)</f>
        <v>2901953.5300000003</v>
      </c>
      <c r="F22" s="38">
        <f>SUM('gm rez'!L3:L12)</f>
        <v>3448130.79</v>
      </c>
      <c r="G22" s="72">
        <f>SUM('gm rez'!O3:O12)</f>
        <v>3448130.79</v>
      </c>
      <c r="H22" s="14" t="b">
        <f t="shared" si="0"/>
        <v>1</v>
      </c>
      <c r="I22" s="23" t="b">
        <f t="shared" si="1"/>
        <v>1</v>
      </c>
      <c r="J22" s="18"/>
      <c r="K22" s="18"/>
      <c r="L22" s="18"/>
      <c r="M22" s="18"/>
      <c r="N22" s="8"/>
      <c r="O22" s="8"/>
      <c r="P22" s="8"/>
    </row>
    <row r="23" spans="1:16" ht="39.950000000000003" customHeight="1" thickBot="1" x14ac:dyDescent="0.3">
      <c r="A23" s="49" t="s">
        <v>20</v>
      </c>
      <c r="B23" s="59" t="s">
        <v>31</v>
      </c>
      <c r="C23" s="50">
        <f>C21+C22</f>
        <v>14</v>
      </c>
      <c r="D23" s="51">
        <f>D21+D22</f>
        <v>20558226.59</v>
      </c>
      <c r="E23" s="56">
        <f>E21+E22</f>
        <v>10006024.67</v>
      </c>
      <c r="F23" s="39">
        <f>F21+F22</f>
        <v>10552201.92</v>
      </c>
      <c r="G23" s="44">
        <f>G21+G22</f>
        <v>10552201.92</v>
      </c>
      <c r="H23" s="14" t="b">
        <f t="shared" si="0"/>
        <v>1</v>
      </c>
      <c r="I23" s="23" t="b">
        <f t="shared" si="1"/>
        <v>1</v>
      </c>
    </row>
    <row r="24" spans="1:16" ht="39.950000000000003" customHeight="1" thickBot="1" x14ac:dyDescent="0.3">
      <c r="A24" s="53" t="s">
        <v>28</v>
      </c>
      <c r="B24" s="60" t="s">
        <v>31</v>
      </c>
      <c r="C24" s="54">
        <f>C20+C23</f>
        <v>61</v>
      </c>
      <c r="D24" s="55">
        <f>D20+D23</f>
        <v>97077431.079999998</v>
      </c>
      <c r="E24" s="57">
        <f>E20+E23</f>
        <v>48853411.25</v>
      </c>
      <c r="F24" s="38">
        <f>F20+F23</f>
        <v>48224019.829999998</v>
      </c>
      <c r="G24" s="52">
        <f>G20+G23</f>
        <v>48224019.829999998</v>
      </c>
      <c r="H24" s="14" t="b">
        <f t="shared" si="0"/>
        <v>1</v>
      </c>
      <c r="I24" s="23" t="b">
        <f t="shared" si="1"/>
        <v>1</v>
      </c>
    </row>
    <row r="25" spans="1:16" x14ac:dyDescent="0.25">
      <c r="C25" s="10" t="b">
        <f>C18+C19=C20</f>
        <v>1</v>
      </c>
      <c r="D25" s="10" t="b">
        <f t="shared" ref="D25:G25" si="2">D18+D19=D20</f>
        <v>1</v>
      </c>
      <c r="E25" s="10" t="b">
        <f t="shared" si="2"/>
        <v>1</v>
      </c>
      <c r="F25" s="10" t="b">
        <f t="shared" si="2"/>
        <v>1</v>
      </c>
      <c r="G25" s="10" t="b">
        <f t="shared" si="2"/>
        <v>1</v>
      </c>
    </row>
    <row r="26" spans="1:16" x14ac:dyDescent="0.25">
      <c r="C26" s="10" t="b">
        <f>C21+C22=C23</f>
        <v>1</v>
      </c>
      <c r="D26" s="10" t="b">
        <f t="shared" ref="D26:G26" si="3">D21+D22=D23</f>
        <v>1</v>
      </c>
      <c r="E26" s="10" t="b">
        <f t="shared" si="3"/>
        <v>1</v>
      </c>
      <c r="F26" s="10" t="b">
        <f t="shared" si="3"/>
        <v>1</v>
      </c>
      <c r="G26" s="10" t="b">
        <f t="shared" si="3"/>
        <v>1</v>
      </c>
    </row>
    <row r="27" spans="1:16" x14ac:dyDescent="0.25">
      <c r="C27" s="10" t="b">
        <f>C20+C23=C24</f>
        <v>1</v>
      </c>
      <c r="D27" s="10" t="b">
        <f t="shared" ref="D27:G27" si="4">D20+D23=D24</f>
        <v>1</v>
      </c>
      <c r="E27" s="10" t="b">
        <f t="shared" si="4"/>
        <v>1</v>
      </c>
      <c r="F27" s="10" t="b">
        <f t="shared" si="4"/>
        <v>1</v>
      </c>
      <c r="G27" s="10" t="b">
        <f t="shared" si="4"/>
        <v>1</v>
      </c>
    </row>
  </sheetData>
  <mergeCells count="2">
    <mergeCell ref="B9:F13"/>
    <mergeCell ref="B14:F14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&amp;LWojewództwo &amp;K000000Zachodniopomorskie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2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12.5703125" customWidth="1"/>
    <col min="2" max="2" width="19.28515625" customWidth="1"/>
    <col min="3" max="5" width="15.7109375" customWidth="1"/>
    <col min="6" max="6" width="43.5703125" customWidth="1"/>
    <col min="7" max="12" width="15.7109375" customWidth="1"/>
    <col min="13" max="13" width="15.7109375" style="1" customWidth="1"/>
    <col min="14" max="14" width="15.7109375" customWidth="1"/>
    <col min="15" max="15" width="15.7109375" style="24" customWidth="1"/>
    <col min="16" max="17" width="15.7109375" style="1" customWidth="1"/>
    <col min="18" max="18" width="15.7109375" style="24" customWidth="1"/>
    <col min="19" max="19" width="13.7109375" customWidth="1"/>
    <col min="20" max="20" width="10.7109375" customWidth="1"/>
  </cols>
  <sheetData>
    <row r="1" spans="1:18" ht="41.25" customHeight="1" x14ac:dyDescent="0.25">
      <c r="A1" s="117" t="s">
        <v>4</v>
      </c>
      <c r="B1" s="117" t="s">
        <v>5</v>
      </c>
      <c r="C1" s="122" t="s">
        <v>40</v>
      </c>
      <c r="D1" s="119" t="s">
        <v>6</v>
      </c>
      <c r="E1" s="119" t="s">
        <v>27</v>
      </c>
      <c r="F1" s="119" t="s">
        <v>7</v>
      </c>
      <c r="G1" s="117" t="s">
        <v>22</v>
      </c>
      <c r="H1" s="117" t="s">
        <v>8</v>
      </c>
      <c r="I1" s="117" t="s">
        <v>21</v>
      </c>
      <c r="J1" s="117" t="s">
        <v>9</v>
      </c>
      <c r="K1" s="117" t="s">
        <v>14</v>
      </c>
      <c r="L1" s="119" t="s">
        <v>11</v>
      </c>
      <c r="M1" s="117" t="s">
        <v>10</v>
      </c>
      <c r="N1" s="82" t="s">
        <v>39</v>
      </c>
      <c r="O1" s="1"/>
    </row>
    <row r="2" spans="1:18" ht="33.75" customHeight="1" x14ac:dyDescent="0.25">
      <c r="A2" s="117"/>
      <c r="B2" s="117"/>
      <c r="C2" s="123"/>
      <c r="D2" s="120"/>
      <c r="E2" s="120"/>
      <c r="F2" s="120"/>
      <c r="G2" s="117"/>
      <c r="H2" s="117"/>
      <c r="I2" s="117"/>
      <c r="J2" s="117"/>
      <c r="K2" s="117"/>
      <c r="L2" s="120"/>
      <c r="M2" s="117"/>
      <c r="N2" s="82">
        <v>2023</v>
      </c>
      <c r="O2" s="1" t="s">
        <v>23</v>
      </c>
      <c r="P2" s="1" t="s">
        <v>24</v>
      </c>
      <c r="Q2" s="1" t="s">
        <v>25</v>
      </c>
      <c r="R2" s="1" t="s">
        <v>26</v>
      </c>
    </row>
    <row r="3" spans="1:18" ht="30" customHeight="1" x14ac:dyDescent="0.25">
      <c r="A3" s="78">
        <v>1</v>
      </c>
      <c r="B3" s="83" t="s">
        <v>43</v>
      </c>
      <c r="C3" s="84" t="s">
        <v>62</v>
      </c>
      <c r="D3" s="78" t="s">
        <v>63</v>
      </c>
      <c r="E3" s="79" t="s">
        <v>266</v>
      </c>
      <c r="F3" s="85" t="s">
        <v>78</v>
      </c>
      <c r="G3" s="78" t="s">
        <v>97</v>
      </c>
      <c r="H3" s="86">
        <v>2.5449999999999999</v>
      </c>
      <c r="I3" s="87" t="s">
        <v>98</v>
      </c>
      <c r="J3" s="80">
        <v>2129091.5699999998</v>
      </c>
      <c r="K3" s="88">
        <f t="shared" ref="K3:K13" si="0">ROUNDDOWN(J3*M3,2)</f>
        <v>1064545.78</v>
      </c>
      <c r="L3" s="89">
        <f t="shared" ref="L3:L12" si="1">J3-K3</f>
        <v>1064545.7899999998</v>
      </c>
      <c r="M3" s="90">
        <v>0.5</v>
      </c>
      <c r="N3" s="88">
        <f t="shared" ref="N3:N12" si="2">K3</f>
        <v>1064545.78</v>
      </c>
      <c r="O3" s="1" t="b">
        <f t="shared" ref="O3:O18" si="3">K3=SUM(N3:N3)</f>
        <v>1</v>
      </c>
      <c r="P3" s="25">
        <f t="shared" ref="P3:P18" si="4">ROUND(K3/J3,4)</f>
        <v>0.5</v>
      </c>
      <c r="Q3" s="26" t="b">
        <f t="shared" ref="Q3:Q17" si="5">P3=M3</f>
        <v>1</v>
      </c>
      <c r="R3" s="26" t="b">
        <f t="shared" ref="R3:R18" si="6">J3=K3+L3</f>
        <v>1</v>
      </c>
    </row>
    <row r="4" spans="1:18" ht="30" customHeight="1" x14ac:dyDescent="0.25">
      <c r="A4" s="78">
        <v>2</v>
      </c>
      <c r="B4" s="83" t="s">
        <v>44</v>
      </c>
      <c r="C4" s="84" t="s">
        <v>62</v>
      </c>
      <c r="D4" s="78" t="s">
        <v>64</v>
      </c>
      <c r="E4" s="79" t="s">
        <v>259</v>
      </c>
      <c r="F4" s="91" t="s">
        <v>79</v>
      </c>
      <c r="G4" s="78" t="s">
        <v>97</v>
      </c>
      <c r="H4" s="86">
        <v>4.7859999999999996</v>
      </c>
      <c r="I4" s="87" t="s">
        <v>99</v>
      </c>
      <c r="J4" s="80">
        <v>6058619.7199999997</v>
      </c>
      <c r="K4" s="88">
        <f t="shared" si="0"/>
        <v>3029309.86</v>
      </c>
      <c r="L4" s="89">
        <f t="shared" si="1"/>
        <v>3029309.86</v>
      </c>
      <c r="M4" s="90">
        <v>0.5</v>
      </c>
      <c r="N4" s="88">
        <f t="shared" si="2"/>
        <v>3029309.86</v>
      </c>
      <c r="O4" s="1" t="b">
        <f t="shared" si="3"/>
        <v>1</v>
      </c>
      <c r="P4" s="25">
        <f t="shared" si="4"/>
        <v>0.5</v>
      </c>
      <c r="Q4" s="26" t="b">
        <f t="shared" si="5"/>
        <v>1</v>
      </c>
      <c r="R4" s="26" t="b">
        <f t="shared" si="6"/>
        <v>1</v>
      </c>
    </row>
    <row r="5" spans="1:18" ht="30" customHeight="1" x14ac:dyDescent="0.25">
      <c r="A5" s="78">
        <v>3</v>
      </c>
      <c r="B5" s="83" t="s">
        <v>45</v>
      </c>
      <c r="C5" s="84" t="s">
        <v>62</v>
      </c>
      <c r="D5" s="78" t="s">
        <v>65</v>
      </c>
      <c r="E5" s="79">
        <v>3261011</v>
      </c>
      <c r="F5" s="92" t="s">
        <v>80</v>
      </c>
      <c r="G5" s="78" t="s">
        <v>97</v>
      </c>
      <c r="H5" s="86">
        <v>1.2310000000000001</v>
      </c>
      <c r="I5" s="87" t="s">
        <v>100</v>
      </c>
      <c r="J5" s="80">
        <v>4033927.24</v>
      </c>
      <c r="K5" s="88">
        <f t="shared" si="0"/>
        <v>2016963.62</v>
      </c>
      <c r="L5" s="89">
        <f t="shared" si="1"/>
        <v>2016963.62</v>
      </c>
      <c r="M5" s="90">
        <v>0.5</v>
      </c>
      <c r="N5" s="88">
        <f t="shared" si="2"/>
        <v>2016963.62</v>
      </c>
      <c r="O5" s="1" t="b">
        <f t="shared" si="3"/>
        <v>1</v>
      </c>
      <c r="P5" s="25">
        <f t="shared" si="4"/>
        <v>0.5</v>
      </c>
      <c r="Q5" s="26" t="b">
        <f t="shared" si="5"/>
        <v>1</v>
      </c>
      <c r="R5" s="26" t="b">
        <f t="shared" si="6"/>
        <v>1</v>
      </c>
    </row>
    <row r="6" spans="1:18" ht="48.75" customHeight="1" x14ac:dyDescent="0.25">
      <c r="A6" s="78">
        <v>4</v>
      </c>
      <c r="B6" s="83" t="s">
        <v>47</v>
      </c>
      <c r="C6" s="84" t="s">
        <v>62</v>
      </c>
      <c r="D6" s="78" t="s">
        <v>66</v>
      </c>
      <c r="E6" s="79" t="s">
        <v>262</v>
      </c>
      <c r="F6" s="91" t="s">
        <v>82</v>
      </c>
      <c r="G6" s="78" t="s">
        <v>97</v>
      </c>
      <c r="H6" s="86">
        <v>2.7</v>
      </c>
      <c r="I6" s="87" t="s">
        <v>100</v>
      </c>
      <c r="J6" s="80">
        <v>1752050.77</v>
      </c>
      <c r="K6" s="88">
        <f t="shared" si="0"/>
        <v>876025.38</v>
      </c>
      <c r="L6" s="89">
        <f t="shared" si="1"/>
        <v>876025.39</v>
      </c>
      <c r="M6" s="90">
        <v>0.5</v>
      </c>
      <c r="N6" s="88">
        <f t="shared" si="2"/>
        <v>876025.38</v>
      </c>
      <c r="O6" s="1" t="b">
        <f t="shared" si="3"/>
        <v>1</v>
      </c>
      <c r="P6" s="25">
        <f t="shared" si="4"/>
        <v>0.5</v>
      </c>
      <c r="Q6" s="26" t="b">
        <f t="shared" si="5"/>
        <v>1</v>
      </c>
      <c r="R6" s="26" t="b">
        <f t="shared" si="6"/>
        <v>1</v>
      </c>
    </row>
    <row r="7" spans="1:18" ht="25.5" x14ac:dyDescent="0.25">
      <c r="A7" s="78">
        <v>5</v>
      </c>
      <c r="B7" s="83" t="s">
        <v>49</v>
      </c>
      <c r="C7" s="84" t="s">
        <v>62</v>
      </c>
      <c r="D7" s="78" t="s">
        <v>68</v>
      </c>
      <c r="E7" s="79" t="s">
        <v>264</v>
      </c>
      <c r="F7" s="91" t="s">
        <v>84</v>
      </c>
      <c r="G7" s="78" t="s">
        <v>97</v>
      </c>
      <c r="H7" s="86">
        <v>2.198</v>
      </c>
      <c r="I7" s="87" t="s">
        <v>102</v>
      </c>
      <c r="J7" s="80">
        <v>1565094.62</v>
      </c>
      <c r="K7" s="88">
        <f>ROUNDDOWN(J7*M7,2)</f>
        <v>782547.31</v>
      </c>
      <c r="L7" s="89">
        <f>J7-K7</f>
        <v>782547.31</v>
      </c>
      <c r="M7" s="90">
        <v>0.5</v>
      </c>
      <c r="N7" s="88">
        <f>K7</f>
        <v>782547.31</v>
      </c>
      <c r="O7" s="1" t="b">
        <f>K7=SUM(N7:N7)</f>
        <v>1</v>
      </c>
      <c r="P7" s="25">
        <f>ROUND(K7/J7,4)</f>
        <v>0.5</v>
      </c>
      <c r="Q7" s="26" t="b">
        <f>P7=M7</f>
        <v>1</v>
      </c>
      <c r="R7" s="26" t="b">
        <f>J7=K7+L7</f>
        <v>1</v>
      </c>
    </row>
    <row r="8" spans="1:18" ht="25.5" x14ac:dyDescent="0.25">
      <c r="A8" s="78">
        <v>6</v>
      </c>
      <c r="B8" s="83" t="s">
        <v>50</v>
      </c>
      <c r="C8" s="84" t="s">
        <v>62</v>
      </c>
      <c r="D8" s="78" t="s">
        <v>69</v>
      </c>
      <c r="E8" s="79" t="s">
        <v>261</v>
      </c>
      <c r="F8" s="91" t="s">
        <v>85</v>
      </c>
      <c r="G8" s="78" t="s">
        <v>97</v>
      </c>
      <c r="H8" s="86">
        <v>1.8009999999999999</v>
      </c>
      <c r="I8" s="87" t="s">
        <v>100</v>
      </c>
      <c r="J8" s="80">
        <v>2087008.75</v>
      </c>
      <c r="K8" s="88">
        <f t="shared" si="0"/>
        <v>1043504.37</v>
      </c>
      <c r="L8" s="89">
        <f t="shared" si="1"/>
        <v>1043504.38</v>
      </c>
      <c r="M8" s="90">
        <v>0.5</v>
      </c>
      <c r="N8" s="88">
        <f t="shared" si="2"/>
        <v>1043504.37</v>
      </c>
      <c r="O8" s="1" t="b">
        <f t="shared" si="3"/>
        <v>1</v>
      </c>
      <c r="P8" s="25">
        <f t="shared" si="4"/>
        <v>0.5</v>
      </c>
      <c r="Q8" s="26" t="b">
        <f t="shared" si="5"/>
        <v>1</v>
      </c>
      <c r="R8" s="26" t="b">
        <f t="shared" si="6"/>
        <v>1</v>
      </c>
    </row>
    <row r="9" spans="1:18" ht="30" customHeight="1" x14ac:dyDescent="0.25">
      <c r="A9" s="78">
        <v>7</v>
      </c>
      <c r="B9" s="83" t="s">
        <v>51</v>
      </c>
      <c r="C9" s="84" t="s">
        <v>62</v>
      </c>
      <c r="D9" s="78" t="s">
        <v>70</v>
      </c>
      <c r="E9" s="79" t="s">
        <v>258</v>
      </c>
      <c r="F9" s="91" t="s">
        <v>86</v>
      </c>
      <c r="G9" s="78" t="s">
        <v>97</v>
      </c>
      <c r="H9" s="86">
        <v>0.21</v>
      </c>
      <c r="I9" s="87" t="s">
        <v>103</v>
      </c>
      <c r="J9" s="80">
        <v>670911.15</v>
      </c>
      <c r="K9" s="88">
        <f t="shared" si="0"/>
        <v>335455.57</v>
      </c>
      <c r="L9" s="89">
        <f t="shared" si="1"/>
        <v>335455.58</v>
      </c>
      <c r="M9" s="90">
        <v>0.5</v>
      </c>
      <c r="N9" s="88">
        <f t="shared" si="2"/>
        <v>335455.57</v>
      </c>
      <c r="O9" s="1" t="b">
        <f t="shared" si="3"/>
        <v>1</v>
      </c>
      <c r="P9" s="25">
        <f t="shared" si="4"/>
        <v>0.5</v>
      </c>
      <c r="Q9" s="26" t="b">
        <f t="shared" si="5"/>
        <v>1</v>
      </c>
      <c r="R9" s="26" t="b">
        <f t="shared" si="6"/>
        <v>1</v>
      </c>
    </row>
    <row r="10" spans="1:18" ht="30" customHeight="1" x14ac:dyDescent="0.25">
      <c r="A10" s="78">
        <v>8</v>
      </c>
      <c r="B10" s="83" t="s">
        <v>53</v>
      </c>
      <c r="C10" s="84" t="s">
        <v>62</v>
      </c>
      <c r="D10" s="78" t="s">
        <v>71</v>
      </c>
      <c r="E10" s="79">
        <v>3216</v>
      </c>
      <c r="F10" s="91" t="s">
        <v>88</v>
      </c>
      <c r="G10" s="78" t="s">
        <v>97</v>
      </c>
      <c r="H10" s="86">
        <v>3.2679999999999998</v>
      </c>
      <c r="I10" s="87" t="s">
        <v>105</v>
      </c>
      <c r="J10" s="80">
        <v>6391151.4900000002</v>
      </c>
      <c r="K10" s="88">
        <f t="shared" si="0"/>
        <v>3195575.74</v>
      </c>
      <c r="L10" s="89">
        <f t="shared" si="1"/>
        <v>3195575.75</v>
      </c>
      <c r="M10" s="90">
        <v>0.5</v>
      </c>
      <c r="N10" s="88">
        <f t="shared" si="2"/>
        <v>3195575.74</v>
      </c>
      <c r="O10" s="1" t="b">
        <f t="shared" si="3"/>
        <v>1</v>
      </c>
      <c r="P10" s="25">
        <f t="shared" si="4"/>
        <v>0.5</v>
      </c>
      <c r="Q10" s="26" t="b">
        <f t="shared" si="5"/>
        <v>1</v>
      </c>
      <c r="R10" s="26" t="b">
        <f t="shared" si="6"/>
        <v>1</v>
      </c>
    </row>
    <row r="11" spans="1:18" ht="30" customHeight="1" x14ac:dyDescent="0.25">
      <c r="A11" s="78">
        <v>9</v>
      </c>
      <c r="B11" s="83" t="s">
        <v>54</v>
      </c>
      <c r="C11" s="84" t="s">
        <v>62</v>
      </c>
      <c r="D11" s="78" t="s">
        <v>72</v>
      </c>
      <c r="E11" s="79" t="s">
        <v>257</v>
      </c>
      <c r="F11" s="91" t="s">
        <v>89</v>
      </c>
      <c r="G11" s="78" t="s">
        <v>97</v>
      </c>
      <c r="H11" s="86">
        <v>1.2629999999999999</v>
      </c>
      <c r="I11" s="87" t="s">
        <v>106</v>
      </c>
      <c r="J11" s="80">
        <v>1479756.04</v>
      </c>
      <c r="K11" s="88">
        <f t="shared" si="0"/>
        <v>739878.02</v>
      </c>
      <c r="L11" s="89">
        <f t="shared" si="1"/>
        <v>739878.02</v>
      </c>
      <c r="M11" s="90">
        <v>0.5</v>
      </c>
      <c r="N11" s="88">
        <f t="shared" si="2"/>
        <v>739878.02</v>
      </c>
      <c r="O11" s="1" t="b">
        <f t="shared" si="3"/>
        <v>1</v>
      </c>
      <c r="P11" s="25">
        <f t="shared" si="4"/>
        <v>0.5</v>
      </c>
      <c r="Q11" s="26" t="b">
        <f t="shared" si="5"/>
        <v>1</v>
      </c>
      <c r="R11" s="26" t="b">
        <f t="shared" si="6"/>
        <v>1</v>
      </c>
    </row>
    <row r="12" spans="1:18" ht="39" customHeight="1" x14ac:dyDescent="0.25">
      <c r="A12" s="78">
        <v>10</v>
      </c>
      <c r="B12" s="83" t="s">
        <v>55</v>
      </c>
      <c r="C12" s="84" t="s">
        <v>62</v>
      </c>
      <c r="D12" s="78" t="s">
        <v>73</v>
      </c>
      <c r="E12" s="79" t="s">
        <v>260</v>
      </c>
      <c r="F12" s="91" t="s">
        <v>90</v>
      </c>
      <c r="G12" s="78" t="s">
        <v>97</v>
      </c>
      <c r="H12" s="86">
        <v>0.51</v>
      </c>
      <c r="I12" s="87" t="s">
        <v>107</v>
      </c>
      <c r="J12" s="80">
        <v>700000</v>
      </c>
      <c r="K12" s="88">
        <f t="shared" si="0"/>
        <v>350000</v>
      </c>
      <c r="L12" s="89">
        <f t="shared" si="1"/>
        <v>350000</v>
      </c>
      <c r="M12" s="90">
        <v>0.5</v>
      </c>
      <c r="N12" s="88">
        <f t="shared" si="2"/>
        <v>350000</v>
      </c>
      <c r="O12" s="1" t="b">
        <f t="shared" si="3"/>
        <v>1</v>
      </c>
      <c r="P12" s="25">
        <f t="shared" si="4"/>
        <v>0.5</v>
      </c>
      <c r="Q12" s="26" t="b">
        <f t="shared" si="5"/>
        <v>1</v>
      </c>
      <c r="R12" s="26" t="b">
        <f t="shared" si="6"/>
        <v>1</v>
      </c>
    </row>
    <row r="13" spans="1:18" ht="24.75" customHeight="1" x14ac:dyDescent="0.25">
      <c r="A13" s="78">
        <v>11</v>
      </c>
      <c r="B13" s="83" t="s">
        <v>56</v>
      </c>
      <c r="C13" s="84" t="s">
        <v>62</v>
      </c>
      <c r="D13" s="78" t="s">
        <v>74</v>
      </c>
      <c r="E13" s="79" t="s">
        <v>263</v>
      </c>
      <c r="F13" s="91" t="s">
        <v>91</v>
      </c>
      <c r="G13" s="78" t="s">
        <v>97</v>
      </c>
      <c r="H13" s="86">
        <v>5.2</v>
      </c>
      <c r="I13" s="87" t="s">
        <v>108</v>
      </c>
      <c r="J13" s="80">
        <v>1023439.34</v>
      </c>
      <c r="K13" s="88">
        <f t="shared" si="0"/>
        <v>511719.67</v>
      </c>
      <c r="L13" s="89">
        <f t="shared" ref="L13:L16" si="7">J13-K13</f>
        <v>511719.67</v>
      </c>
      <c r="M13" s="90">
        <v>0.5</v>
      </c>
      <c r="N13" s="88">
        <f t="shared" ref="N13:N16" si="8">K13</f>
        <v>511719.67</v>
      </c>
      <c r="O13" s="1" t="b">
        <f t="shared" ref="O13:O16" si="9">K13=SUM(N13:N13)</f>
        <v>1</v>
      </c>
      <c r="P13" s="25">
        <f t="shared" ref="P13:P16" si="10">ROUND(K13/J13,4)</f>
        <v>0.5</v>
      </c>
      <c r="Q13" s="26" t="b">
        <f t="shared" ref="Q13:Q16" si="11">P13=M13</f>
        <v>1</v>
      </c>
      <c r="R13" s="26" t="b">
        <f t="shared" ref="R13:R16" si="12">J13=K13+L13</f>
        <v>1</v>
      </c>
    </row>
    <row r="14" spans="1:18" ht="28.5" customHeight="1" x14ac:dyDescent="0.25">
      <c r="A14" s="78">
        <v>12</v>
      </c>
      <c r="B14" s="83" t="s">
        <v>58</v>
      </c>
      <c r="C14" s="84" t="s">
        <v>62</v>
      </c>
      <c r="D14" s="78" t="s">
        <v>75</v>
      </c>
      <c r="E14" s="75" t="s">
        <v>265</v>
      </c>
      <c r="F14" s="91" t="s">
        <v>93</v>
      </c>
      <c r="G14" s="78" t="s">
        <v>97</v>
      </c>
      <c r="H14" s="86">
        <v>0.46700000000000003</v>
      </c>
      <c r="I14" s="87" t="s">
        <v>109</v>
      </c>
      <c r="J14" s="74">
        <v>1129757.6499999999</v>
      </c>
      <c r="K14" s="88">
        <f t="shared" ref="K14:K16" si="13">ROUNDDOWN(J14*M14,2)</f>
        <v>564878.81999999995</v>
      </c>
      <c r="L14" s="89">
        <f t="shared" si="7"/>
        <v>564878.82999999996</v>
      </c>
      <c r="M14" s="90">
        <v>0.5</v>
      </c>
      <c r="N14" s="88">
        <f t="shared" si="8"/>
        <v>564878.81999999995</v>
      </c>
      <c r="O14" s="1" t="b">
        <f t="shared" si="9"/>
        <v>1</v>
      </c>
      <c r="P14" s="25">
        <f t="shared" si="10"/>
        <v>0.5</v>
      </c>
      <c r="Q14" s="26" t="b">
        <f t="shared" si="11"/>
        <v>1</v>
      </c>
      <c r="R14" s="26" t="b">
        <f t="shared" si="12"/>
        <v>1</v>
      </c>
    </row>
    <row r="15" spans="1:18" ht="28.5" customHeight="1" x14ac:dyDescent="0.25">
      <c r="A15" s="78">
        <v>13</v>
      </c>
      <c r="B15" s="83" t="s">
        <v>60</v>
      </c>
      <c r="C15" s="84" t="s">
        <v>62</v>
      </c>
      <c r="D15" s="78" t="s">
        <v>76</v>
      </c>
      <c r="E15" s="75" t="s">
        <v>268</v>
      </c>
      <c r="F15" s="91" t="s">
        <v>95</v>
      </c>
      <c r="G15" s="78" t="s">
        <v>97</v>
      </c>
      <c r="H15" s="86">
        <v>0.87</v>
      </c>
      <c r="I15" s="87" t="s">
        <v>105</v>
      </c>
      <c r="J15" s="73">
        <v>1250000</v>
      </c>
      <c r="K15" s="88">
        <f t="shared" si="13"/>
        <v>625000</v>
      </c>
      <c r="L15" s="89">
        <f t="shared" si="7"/>
        <v>625000</v>
      </c>
      <c r="M15" s="90">
        <v>0.5</v>
      </c>
      <c r="N15" s="88">
        <f t="shared" si="8"/>
        <v>625000</v>
      </c>
      <c r="O15" s="1" t="b">
        <f t="shared" si="9"/>
        <v>1</v>
      </c>
      <c r="P15" s="25">
        <f t="shared" si="10"/>
        <v>0.5</v>
      </c>
      <c r="Q15" s="26" t="b">
        <f t="shared" si="11"/>
        <v>1</v>
      </c>
      <c r="R15" s="26" t="b">
        <f t="shared" si="12"/>
        <v>1</v>
      </c>
    </row>
    <row r="16" spans="1:18" ht="24" customHeight="1" x14ac:dyDescent="0.25">
      <c r="A16" s="78">
        <v>14</v>
      </c>
      <c r="B16" s="83" t="s">
        <v>61</v>
      </c>
      <c r="C16" s="84" t="s">
        <v>62</v>
      </c>
      <c r="D16" s="78" t="s">
        <v>77</v>
      </c>
      <c r="E16" s="75" t="s">
        <v>267</v>
      </c>
      <c r="F16" s="91" t="s">
        <v>96</v>
      </c>
      <c r="G16" s="78" t="s">
        <v>97</v>
      </c>
      <c r="H16" s="86">
        <v>0.67200000000000004</v>
      </c>
      <c r="I16" s="87" t="s">
        <v>110</v>
      </c>
      <c r="J16" s="74">
        <v>485915.4</v>
      </c>
      <c r="K16" s="88">
        <f t="shared" si="13"/>
        <v>242957.7</v>
      </c>
      <c r="L16" s="89">
        <f t="shared" si="7"/>
        <v>242957.7</v>
      </c>
      <c r="M16" s="90">
        <v>0.5</v>
      </c>
      <c r="N16" s="88">
        <f t="shared" si="8"/>
        <v>242957.7</v>
      </c>
      <c r="O16" s="1" t="b">
        <f t="shared" si="9"/>
        <v>1</v>
      </c>
      <c r="P16" s="25">
        <f t="shared" si="10"/>
        <v>0.5</v>
      </c>
      <c r="Q16" s="26" t="b">
        <f t="shared" si="11"/>
        <v>1</v>
      </c>
      <c r="R16" s="26" t="b">
        <f t="shared" si="12"/>
        <v>1</v>
      </c>
    </row>
    <row r="17" spans="1:18" ht="49.5" customHeight="1" x14ac:dyDescent="0.25">
      <c r="A17" s="129" t="s">
        <v>294</v>
      </c>
      <c r="B17" s="130" t="s">
        <v>48</v>
      </c>
      <c r="C17" s="131" t="s">
        <v>62</v>
      </c>
      <c r="D17" s="129" t="s">
        <v>67</v>
      </c>
      <c r="E17" s="132">
        <v>3263011</v>
      </c>
      <c r="F17" s="133" t="s">
        <v>83</v>
      </c>
      <c r="G17" s="129" t="s">
        <v>97</v>
      </c>
      <c r="H17" s="134">
        <v>2.1520000000000001</v>
      </c>
      <c r="I17" s="135" t="s">
        <v>101</v>
      </c>
      <c r="J17" s="136">
        <v>6226568.2000000002</v>
      </c>
      <c r="K17" s="137">
        <f>3113284.1-1539327.88</f>
        <v>1573956.2200000002</v>
      </c>
      <c r="L17" s="138">
        <f t="shared" ref="L17" si="14">J17-K17</f>
        <v>4652611.9800000004</v>
      </c>
      <c r="M17" s="139">
        <v>0.5</v>
      </c>
      <c r="N17" s="137">
        <f t="shared" ref="N17" si="15">K17</f>
        <v>1573956.2200000002</v>
      </c>
      <c r="O17" s="1" t="b">
        <f t="shared" si="3"/>
        <v>1</v>
      </c>
      <c r="P17" s="25">
        <f t="shared" si="4"/>
        <v>0.25280000000000002</v>
      </c>
      <c r="Q17" s="26" t="b">
        <f t="shared" si="5"/>
        <v>0</v>
      </c>
      <c r="R17" s="26" t="b">
        <f t="shared" si="6"/>
        <v>1</v>
      </c>
    </row>
    <row r="18" spans="1:18" ht="20.100000000000001" customHeight="1" x14ac:dyDescent="0.25">
      <c r="A18" s="121" t="s">
        <v>37</v>
      </c>
      <c r="B18" s="121"/>
      <c r="C18" s="121"/>
      <c r="D18" s="121"/>
      <c r="E18" s="121"/>
      <c r="F18" s="121"/>
      <c r="G18" s="121"/>
      <c r="H18" s="27">
        <f>SUM(H3:H17)</f>
        <v>29.873000000000005</v>
      </c>
      <c r="I18" s="28" t="s">
        <v>12</v>
      </c>
      <c r="J18" s="29">
        <f>SUM(J3:J17)</f>
        <v>36983291.93999999</v>
      </c>
      <c r="K18" s="29">
        <f>SUM(K3:K17)</f>
        <v>16952318.059999999</v>
      </c>
      <c r="L18" s="29">
        <f>SUM(L3:L17)</f>
        <v>20030973.879999999</v>
      </c>
      <c r="M18" s="30" t="s">
        <v>12</v>
      </c>
      <c r="N18" s="29">
        <f>SUM(N3:N17)</f>
        <v>16952318.059999999</v>
      </c>
      <c r="O18" s="1" t="b">
        <f t="shared" si="3"/>
        <v>1</v>
      </c>
      <c r="P18" s="25">
        <f t="shared" si="4"/>
        <v>0.45839999999999997</v>
      </c>
      <c r="Q18" s="26" t="s">
        <v>12</v>
      </c>
      <c r="R18" s="26" t="b">
        <f t="shared" si="6"/>
        <v>1</v>
      </c>
    </row>
    <row r="19" spans="1:18" x14ac:dyDescent="0.25">
      <c r="A19" s="20"/>
      <c r="B19" s="20"/>
      <c r="C19" s="20"/>
      <c r="D19" s="20"/>
      <c r="E19" s="20"/>
      <c r="F19" s="20"/>
      <c r="G19" s="20"/>
    </row>
    <row r="20" spans="1:18" x14ac:dyDescent="0.25">
      <c r="A20" s="19" t="s">
        <v>38</v>
      </c>
      <c r="B20" s="19"/>
      <c r="C20" s="19"/>
      <c r="D20" s="19"/>
      <c r="E20" s="19"/>
      <c r="F20" s="19"/>
      <c r="G20" s="19"/>
      <c r="H20" s="10"/>
      <c r="I20" s="10"/>
      <c r="J20" s="2"/>
      <c r="K20" s="10"/>
      <c r="L20" s="10"/>
      <c r="N20" s="10"/>
      <c r="O20" s="1"/>
      <c r="R20" s="26"/>
    </row>
    <row r="21" spans="1:18" ht="28.5" customHeight="1" x14ac:dyDescent="0.25">
      <c r="A21" s="118" t="s">
        <v>34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"/>
    </row>
    <row r="22" spans="1:18" x14ac:dyDescent="0.25">
      <c r="B22" s="21"/>
      <c r="C22" s="21"/>
      <c r="D22" s="21"/>
      <c r="E22" s="21"/>
      <c r="F22" s="21"/>
      <c r="G22" s="21"/>
    </row>
  </sheetData>
  <mergeCells count="15">
    <mergeCell ref="G1:G2"/>
    <mergeCell ref="A21:N21"/>
    <mergeCell ref="L1:L2"/>
    <mergeCell ref="M1:M2"/>
    <mergeCell ref="H1:H2"/>
    <mergeCell ref="I1:I2"/>
    <mergeCell ref="J1:J2"/>
    <mergeCell ref="K1:K2"/>
    <mergeCell ref="D1:D2"/>
    <mergeCell ref="E1:E2"/>
    <mergeCell ref="A18:G18"/>
    <mergeCell ref="A1:A2"/>
    <mergeCell ref="B1:B2"/>
    <mergeCell ref="C1:C2"/>
    <mergeCell ref="F1:F2"/>
  </mergeCells>
  <conditionalFormatting sqref="O3:Q18">
    <cfRule type="containsText" dxfId="7" priority="13" operator="containsText" text="fałsz">
      <formula>NOT(ISERROR(SEARCH("fałsz",O3)))</formula>
    </cfRule>
  </conditionalFormatting>
  <conditionalFormatting sqref="R20 O3:R18">
    <cfRule type="cellIs" dxfId="6" priority="11" operator="equal">
      <formula>FALSE</formula>
    </cfRule>
  </conditionalFormatting>
  <dataValidations count="2">
    <dataValidation type="list" allowBlank="1" showInputMessage="1" showErrorMessage="1" sqref="G3:G17" xr:uid="{7626797F-4DEE-4CEC-BC3C-30282A06BB26}">
      <formula1>"R"</formula1>
    </dataValidation>
    <dataValidation type="list" allowBlank="1" showInputMessage="1" showErrorMessage="1" sqref="C3:C17" xr:uid="{6B39E503-21B5-4DB0-9BB2-0DFD77693247}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82" fitToHeight="0" orientation="landscape" r:id="rId1"/>
  <headerFooter>
    <oddHeader>&amp;LWojewództwo &amp;K000000Zachodniopomorskie&amp;K01+000 -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05BE2-52C9-4F4B-B919-F7D68C50D34D}">
  <sheetPr>
    <pageSetUpPr fitToPage="1"/>
  </sheetPr>
  <dimension ref="A1:U39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12.5703125" customWidth="1"/>
    <col min="2" max="2" width="19.7109375" customWidth="1"/>
    <col min="3" max="3" width="13.42578125" customWidth="1"/>
    <col min="4" max="4" width="19" customWidth="1"/>
    <col min="5" max="6" width="15.7109375" customWidth="1"/>
    <col min="7" max="7" width="61.85546875" customWidth="1"/>
    <col min="8" max="9" width="15.7109375" customWidth="1"/>
    <col min="10" max="10" width="19.5703125" customWidth="1"/>
    <col min="11" max="13" width="15.7109375" customWidth="1"/>
    <col min="14" max="14" width="15.7109375" style="1" customWidth="1"/>
    <col min="15" max="15" width="15.7109375" customWidth="1"/>
    <col min="16" max="16" width="15.7109375" style="24" customWidth="1"/>
    <col min="17" max="18" width="15.7109375" style="1" customWidth="1"/>
    <col min="19" max="19" width="15.7109375" style="24" customWidth="1"/>
    <col min="20" max="20" width="10.85546875" customWidth="1"/>
  </cols>
  <sheetData>
    <row r="1" spans="1:21" ht="33.75" customHeight="1" x14ac:dyDescent="0.25">
      <c r="A1" s="117" t="s">
        <v>4</v>
      </c>
      <c r="B1" s="117" t="s">
        <v>5</v>
      </c>
      <c r="C1" s="122" t="s">
        <v>40</v>
      </c>
      <c r="D1" s="119" t="s">
        <v>6</v>
      </c>
      <c r="E1" s="119" t="s">
        <v>27</v>
      </c>
      <c r="F1" s="119" t="s">
        <v>13</v>
      </c>
      <c r="G1" s="119" t="s">
        <v>7</v>
      </c>
      <c r="H1" s="117" t="s">
        <v>22</v>
      </c>
      <c r="I1" s="117" t="s">
        <v>8</v>
      </c>
      <c r="J1" s="117" t="s">
        <v>21</v>
      </c>
      <c r="K1" s="117" t="s">
        <v>9</v>
      </c>
      <c r="L1" s="117" t="s">
        <v>14</v>
      </c>
      <c r="M1" s="119" t="s">
        <v>11</v>
      </c>
      <c r="N1" s="117" t="s">
        <v>10</v>
      </c>
      <c r="O1" s="82" t="s">
        <v>39</v>
      </c>
      <c r="P1" s="1"/>
    </row>
    <row r="2" spans="1:21" ht="33.75" customHeight="1" x14ac:dyDescent="0.25">
      <c r="A2" s="117"/>
      <c r="B2" s="117"/>
      <c r="C2" s="123"/>
      <c r="D2" s="120"/>
      <c r="E2" s="120"/>
      <c r="F2" s="120"/>
      <c r="G2" s="120"/>
      <c r="H2" s="117"/>
      <c r="I2" s="117"/>
      <c r="J2" s="117"/>
      <c r="K2" s="117"/>
      <c r="L2" s="117"/>
      <c r="M2" s="120"/>
      <c r="N2" s="117"/>
      <c r="O2" s="82">
        <v>2023</v>
      </c>
      <c r="P2" s="1" t="s">
        <v>23</v>
      </c>
      <c r="Q2" s="1" t="s">
        <v>24</v>
      </c>
      <c r="R2" s="1" t="s">
        <v>25</v>
      </c>
      <c r="S2" s="1" t="s">
        <v>26</v>
      </c>
    </row>
    <row r="3" spans="1:21" ht="30" customHeight="1" x14ac:dyDescent="0.25">
      <c r="A3" s="78">
        <v>1</v>
      </c>
      <c r="B3" s="83" t="s">
        <v>111</v>
      </c>
      <c r="C3" s="84" t="s">
        <v>62</v>
      </c>
      <c r="D3" s="81" t="s">
        <v>153</v>
      </c>
      <c r="E3" s="93">
        <v>3214011</v>
      </c>
      <c r="F3" s="94" t="s">
        <v>225</v>
      </c>
      <c r="G3" s="83" t="s">
        <v>292</v>
      </c>
      <c r="H3" s="78" t="s">
        <v>97</v>
      </c>
      <c r="I3" s="86">
        <v>0.85199999999999998</v>
      </c>
      <c r="J3" s="87" t="s">
        <v>241</v>
      </c>
      <c r="K3" s="88">
        <v>3304320.6</v>
      </c>
      <c r="L3" s="88">
        <f t="shared" ref="L3:L30" si="0">ROUNDDOWN(K3*N3,2)</f>
        <v>1817376.33</v>
      </c>
      <c r="M3" s="89">
        <f t="shared" ref="M3:M30" si="1">K3-L3</f>
        <v>1486944.27</v>
      </c>
      <c r="N3" s="90">
        <v>0.55000000000000004</v>
      </c>
      <c r="O3" s="88">
        <f t="shared" ref="O3:O30" si="2">L3</f>
        <v>1817376.33</v>
      </c>
      <c r="P3" s="1" t="b">
        <f t="shared" ref="P3:P35" si="3">L3=SUM(O3:O3)</f>
        <v>1</v>
      </c>
      <c r="Q3" s="76">
        <f t="shared" ref="Q3:Q34" si="4">ROUND(L3/K3,4)</f>
        <v>0.55000000000000004</v>
      </c>
      <c r="R3" s="26" t="b">
        <f t="shared" ref="R3:R34" si="5">Q3=N3</f>
        <v>1</v>
      </c>
      <c r="S3" s="26" t="b">
        <f t="shared" ref="S3:S35" si="6">K3=L3+M3</f>
        <v>1</v>
      </c>
      <c r="U3" s="77"/>
    </row>
    <row r="4" spans="1:21" ht="30" customHeight="1" x14ac:dyDescent="0.25">
      <c r="A4" s="78">
        <v>2</v>
      </c>
      <c r="B4" s="83" t="s">
        <v>113</v>
      </c>
      <c r="C4" s="84" t="s">
        <v>62</v>
      </c>
      <c r="D4" s="100" t="s">
        <v>155</v>
      </c>
      <c r="E4" s="93" t="s">
        <v>273</v>
      </c>
      <c r="F4" s="94" t="s">
        <v>227</v>
      </c>
      <c r="G4" s="83" t="s">
        <v>186</v>
      </c>
      <c r="H4" s="78" t="s">
        <v>97</v>
      </c>
      <c r="I4" s="86">
        <v>0.61899999999999999</v>
      </c>
      <c r="J4" s="87" t="s">
        <v>243</v>
      </c>
      <c r="K4" s="88">
        <v>2235425.91</v>
      </c>
      <c r="L4" s="88">
        <f t="shared" si="0"/>
        <v>1229484.25</v>
      </c>
      <c r="M4" s="89">
        <f t="shared" si="1"/>
        <v>1005941.6600000001</v>
      </c>
      <c r="N4" s="90">
        <v>0.55000000000000004</v>
      </c>
      <c r="O4" s="88">
        <f t="shared" si="2"/>
        <v>1229484.25</v>
      </c>
      <c r="P4" s="1" t="b">
        <f t="shared" ref="P4" si="7">L4=SUM(O4:O4)</f>
        <v>1</v>
      </c>
      <c r="Q4" s="76">
        <f t="shared" ref="Q4" si="8">ROUND(L4/K4,4)</f>
        <v>0.55000000000000004</v>
      </c>
      <c r="R4" s="26" t="b">
        <f t="shared" ref="R4" si="9">Q4=N4</f>
        <v>1</v>
      </c>
      <c r="S4" s="26" t="b">
        <f t="shared" si="6"/>
        <v>1</v>
      </c>
      <c r="U4" s="77"/>
    </row>
    <row r="5" spans="1:21" ht="30" customHeight="1" x14ac:dyDescent="0.25">
      <c r="A5" s="78">
        <v>3</v>
      </c>
      <c r="B5" s="83" t="s">
        <v>112</v>
      </c>
      <c r="C5" s="84" t="s">
        <v>62</v>
      </c>
      <c r="D5" s="78" t="s">
        <v>154</v>
      </c>
      <c r="E5" s="93">
        <v>3215011</v>
      </c>
      <c r="F5" s="94" t="s">
        <v>226</v>
      </c>
      <c r="G5" s="83" t="s">
        <v>185</v>
      </c>
      <c r="H5" s="78" t="s">
        <v>97</v>
      </c>
      <c r="I5" s="86">
        <v>0.56899999999999995</v>
      </c>
      <c r="J5" s="87" t="s">
        <v>242</v>
      </c>
      <c r="K5" s="88">
        <v>708810.62</v>
      </c>
      <c r="L5" s="88">
        <f t="shared" si="0"/>
        <v>389845.84</v>
      </c>
      <c r="M5" s="89">
        <f t="shared" si="1"/>
        <v>318964.77999999997</v>
      </c>
      <c r="N5" s="90">
        <v>0.55000000000000004</v>
      </c>
      <c r="O5" s="88">
        <f t="shared" si="2"/>
        <v>389845.84</v>
      </c>
      <c r="P5" s="1" t="b">
        <f t="shared" ref="P5:P34" si="10">L5=SUM(O5:O5)</f>
        <v>1</v>
      </c>
      <c r="Q5" s="76">
        <f t="shared" si="4"/>
        <v>0.55000000000000004</v>
      </c>
      <c r="R5" s="26" t="b">
        <f t="shared" si="5"/>
        <v>1</v>
      </c>
      <c r="S5" s="26" t="b">
        <f t="shared" ref="S5:S34" si="11">K5=L5+M5</f>
        <v>1</v>
      </c>
    </row>
    <row r="6" spans="1:21" ht="25.5" x14ac:dyDescent="0.25">
      <c r="A6" s="78">
        <v>4</v>
      </c>
      <c r="B6" s="83" t="s">
        <v>115</v>
      </c>
      <c r="C6" s="84" t="s">
        <v>62</v>
      </c>
      <c r="D6" s="78" t="s">
        <v>156</v>
      </c>
      <c r="E6" s="93">
        <v>3208011</v>
      </c>
      <c r="F6" s="94" t="s">
        <v>228</v>
      </c>
      <c r="G6" s="83" t="s">
        <v>188</v>
      </c>
      <c r="H6" s="78" t="s">
        <v>97</v>
      </c>
      <c r="I6" s="86">
        <v>7.2999999999999995E-2</v>
      </c>
      <c r="J6" s="87" t="s">
        <v>244</v>
      </c>
      <c r="K6" s="88">
        <v>737913.39</v>
      </c>
      <c r="L6" s="88">
        <f t="shared" si="0"/>
        <v>405852.36</v>
      </c>
      <c r="M6" s="89">
        <f t="shared" si="1"/>
        <v>332061.03000000003</v>
      </c>
      <c r="N6" s="90">
        <v>0.55000000000000004</v>
      </c>
      <c r="O6" s="88">
        <f t="shared" si="2"/>
        <v>405852.36</v>
      </c>
      <c r="P6" s="1" t="b">
        <f t="shared" si="10"/>
        <v>1</v>
      </c>
      <c r="Q6" s="76">
        <f t="shared" si="4"/>
        <v>0.55000000000000004</v>
      </c>
      <c r="R6" s="26" t="b">
        <f t="shared" si="5"/>
        <v>1</v>
      </c>
      <c r="S6" s="26" t="b">
        <f t="shared" si="11"/>
        <v>1</v>
      </c>
    </row>
    <row r="7" spans="1:21" ht="30" customHeight="1" x14ac:dyDescent="0.25">
      <c r="A7" s="78">
        <v>5</v>
      </c>
      <c r="B7" s="83" t="s">
        <v>116</v>
      </c>
      <c r="C7" s="84" t="s">
        <v>62</v>
      </c>
      <c r="D7" s="78" t="s">
        <v>157</v>
      </c>
      <c r="E7" s="93">
        <v>3201011</v>
      </c>
      <c r="F7" s="94" t="s">
        <v>229</v>
      </c>
      <c r="G7" s="83" t="s">
        <v>189</v>
      </c>
      <c r="H7" s="78" t="s">
        <v>97</v>
      </c>
      <c r="I7" s="86">
        <v>0.20499999999999999</v>
      </c>
      <c r="J7" s="87" t="s">
        <v>245</v>
      </c>
      <c r="K7" s="88">
        <v>753048.18</v>
      </c>
      <c r="L7" s="88">
        <f t="shared" si="0"/>
        <v>414176.49</v>
      </c>
      <c r="M7" s="89">
        <f t="shared" si="1"/>
        <v>338871.69000000006</v>
      </c>
      <c r="N7" s="90">
        <v>0.55000000000000004</v>
      </c>
      <c r="O7" s="88">
        <f t="shared" si="2"/>
        <v>414176.49</v>
      </c>
      <c r="P7" s="1" t="b">
        <f t="shared" si="10"/>
        <v>1</v>
      </c>
      <c r="Q7" s="76">
        <f t="shared" si="4"/>
        <v>0.55000000000000004</v>
      </c>
      <c r="R7" s="26" t="b">
        <f t="shared" si="5"/>
        <v>1</v>
      </c>
      <c r="S7" s="26" t="b">
        <f t="shared" si="11"/>
        <v>1</v>
      </c>
    </row>
    <row r="8" spans="1:21" ht="30" customHeight="1" x14ac:dyDescent="0.25">
      <c r="A8" s="78">
        <v>6</v>
      </c>
      <c r="B8" s="83" t="s">
        <v>117</v>
      </c>
      <c r="C8" s="84" t="s">
        <v>62</v>
      </c>
      <c r="D8" s="78" t="s">
        <v>158</v>
      </c>
      <c r="E8" s="93">
        <v>3216011</v>
      </c>
      <c r="F8" s="94" t="s">
        <v>230</v>
      </c>
      <c r="G8" s="83" t="s">
        <v>190</v>
      </c>
      <c r="H8" s="78" t="s">
        <v>97</v>
      </c>
      <c r="I8" s="86">
        <v>0.38100000000000001</v>
      </c>
      <c r="J8" s="87" t="s">
        <v>246</v>
      </c>
      <c r="K8" s="88">
        <v>1091317.58</v>
      </c>
      <c r="L8" s="88">
        <f t="shared" si="0"/>
        <v>600224.66</v>
      </c>
      <c r="M8" s="89">
        <f t="shared" si="1"/>
        <v>491092.92000000004</v>
      </c>
      <c r="N8" s="90">
        <v>0.55000000000000004</v>
      </c>
      <c r="O8" s="88">
        <f t="shared" si="2"/>
        <v>600224.66</v>
      </c>
      <c r="P8" s="1" t="b">
        <f t="shared" si="10"/>
        <v>1</v>
      </c>
      <c r="Q8" s="76">
        <f t="shared" si="4"/>
        <v>0.55000000000000004</v>
      </c>
      <c r="R8" s="26" t="b">
        <f t="shared" si="5"/>
        <v>1</v>
      </c>
      <c r="S8" s="26" t="b">
        <f t="shared" si="11"/>
        <v>1</v>
      </c>
    </row>
    <row r="9" spans="1:21" ht="30" customHeight="1" x14ac:dyDescent="0.25">
      <c r="A9" s="78">
        <v>7</v>
      </c>
      <c r="B9" s="83" t="s">
        <v>118</v>
      </c>
      <c r="C9" s="84" t="s">
        <v>62</v>
      </c>
      <c r="D9" s="78" t="s">
        <v>159</v>
      </c>
      <c r="E9" s="93" t="s">
        <v>272</v>
      </c>
      <c r="F9" s="94" t="s">
        <v>230</v>
      </c>
      <c r="G9" s="83" t="s">
        <v>191</v>
      </c>
      <c r="H9" s="78" t="s">
        <v>97</v>
      </c>
      <c r="I9" s="86">
        <v>0.33200000000000002</v>
      </c>
      <c r="J9" s="87" t="s">
        <v>102</v>
      </c>
      <c r="K9" s="88">
        <v>1737559.97</v>
      </c>
      <c r="L9" s="88">
        <f t="shared" si="0"/>
        <v>955657.98</v>
      </c>
      <c r="M9" s="89">
        <f t="shared" si="1"/>
        <v>781901.99</v>
      </c>
      <c r="N9" s="90">
        <v>0.55000000000000004</v>
      </c>
      <c r="O9" s="88">
        <f t="shared" si="2"/>
        <v>955657.98</v>
      </c>
      <c r="P9" s="1" t="b">
        <f t="shared" si="10"/>
        <v>1</v>
      </c>
      <c r="Q9" s="76">
        <f t="shared" si="4"/>
        <v>0.55000000000000004</v>
      </c>
      <c r="R9" s="26" t="b">
        <f t="shared" si="5"/>
        <v>1</v>
      </c>
      <c r="S9" s="26" t="b">
        <f t="shared" si="11"/>
        <v>1</v>
      </c>
    </row>
    <row r="10" spans="1:21" ht="30" customHeight="1" x14ac:dyDescent="0.25">
      <c r="A10" s="78">
        <v>8</v>
      </c>
      <c r="B10" s="83" t="s">
        <v>119</v>
      </c>
      <c r="C10" s="84" t="s">
        <v>62</v>
      </c>
      <c r="D10" s="78" t="s">
        <v>160</v>
      </c>
      <c r="E10" s="93" t="s">
        <v>276</v>
      </c>
      <c r="F10" s="94" t="s">
        <v>231</v>
      </c>
      <c r="G10" s="83" t="s">
        <v>192</v>
      </c>
      <c r="H10" s="78" t="s">
        <v>97</v>
      </c>
      <c r="I10" s="86">
        <v>0.94299999999999995</v>
      </c>
      <c r="J10" s="87" t="s">
        <v>247</v>
      </c>
      <c r="K10" s="88">
        <v>1972494.04</v>
      </c>
      <c r="L10" s="88">
        <f t="shared" si="0"/>
        <v>1084871.72</v>
      </c>
      <c r="M10" s="89">
        <f t="shared" si="1"/>
        <v>887622.32000000007</v>
      </c>
      <c r="N10" s="90">
        <v>0.55000000000000004</v>
      </c>
      <c r="O10" s="88">
        <f t="shared" si="2"/>
        <v>1084871.72</v>
      </c>
      <c r="P10" s="1" t="b">
        <f t="shared" si="10"/>
        <v>1</v>
      </c>
      <c r="Q10" s="76">
        <f t="shared" si="4"/>
        <v>0.55000000000000004</v>
      </c>
      <c r="R10" s="26" t="b">
        <f t="shared" si="5"/>
        <v>1</v>
      </c>
      <c r="S10" s="26" t="b">
        <f t="shared" si="11"/>
        <v>1</v>
      </c>
    </row>
    <row r="11" spans="1:21" ht="30" customHeight="1" x14ac:dyDescent="0.25">
      <c r="A11" s="78">
        <v>9</v>
      </c>
      <c r="B11" s="83" t="s">
        <v>122</v>
      </c>
      <c r="C11" s="84" t="s">
        <v>62</v>
      </c>
      <c r="D11" s="78" t="s">
        <v>161</v>
      </c>
      <c r="E11" s="93" t="s">
        <v>287</v>
      </c>
      <c r="F11" s="94" t="s">
        <v>227</v>
      </c>
      <c r="G11" s="83" t="s">
        <v>195</v>
      </c>
      <c r="H11" s="78" t="s">
        <v>97</v>
      </c>
      <c r="I11" s="86">
        <v>0.17699999999999999</v>
      </c>
      <c r="J11" s="87" t="s">
        <v>248</v>
      </c>
      <c r="K11" s="88">
        <v>504496.8</v>
      </c>
      <c r="L11" s="88">
        <f t="shared" si="0"/>
        <v>252248.4</v>
      </c>
      <c r="M11" s="89">
        <f t="shared" si="1"/>
        <v>252248.4</v>
      </c>
      <c r="N11" s="90">
        <v>0.5</v>
      </c>
      <c r="O11" s="88">
        <f t="shared" si="2"/>
        <v>252248.4</v>
      </c>
      <c r="P11" s="1" t="b">
        <f t="shared" si="10"/>
        <v>1</v>
      </c>
      <c r="Q11" s="76">
        <f t="shared" si="4"/>
        <v>0.5</v>
      </c>
      <c r="R11" s="26" t="b">
        <f t="shared" si="5"/>
        <v>1</v>
      </c>
      <c r="S11" s="26" t="b">
        <f t="shared" si="11"/>
        <v>1</v>
      </c>
    </row>
    <row r="12" spans="1:21" ht="30" customHeight="1" x14ac:dyDescent="0.25">
      <c r="A12" s="78">
        <v>10</v>
      </c>
      <c r="B12" s="83" t="s">
        <v>123</v>
      </c>
      <c r="C12" s="84" t="s">
        <v>62</v>
      </c>
      <c r="D12" s="78" t="s">
        <v>162</v>
      </c>
      <c r="E12" s="93" t="s">
        <v>274</v>
      </c>
      <c r="F12" s="94" t="s">
        <v>232</v>
      </c>
      <c r="G12" s="83" t="s">
        <v>196</v>
      </c>
      <c r="H12" s="78" t="s">
        <v>97</v>
      </c>
      <c r="I12" s="86">
        <v>0.28999999999999998</v>
      </c>
      <c r="J12" s="87" t="s">
        <v>105</v>
      </c>
      <c r="K12" s="88">
        <v>473284.47</v>
      </c>
      <c r="L12" s="88">
        <f t="shared" si="0"/>
        <v>260306.45</v>
      </c>
      <c r="M12" s="89">
        <f t="shared" si="1"/>
        <v>212978.01999999996</v>
      </c>
      <c r="N12" s="90">
        <v>0.55000000000000004</v>
      </c>
      <c r="O12" s="88">
        <f t="shared" si="2"/>
        <v>260306.45</v>
      </c>
      <c r="P12" s="1" t="b">
        <f t="shared" si="10"/>
        <v>1</v>
      </c>
      <c r="Q12" s="76">
        <f t="shared" si="4"/>
        <v>0.55000000000000004</v>
      </c>
      <c r="R12" s="26" t="b">
        <f t="shared" si="5"/>
        <v>1</v>
      </c>
      <c r="S12" s="26" t="b">
        <f t="shared" si="11"/>
        <v>1</v>
      </c>
    </row>
    <row r="13" spans="1:21" ht="30" customHeight="1" x14ac:dyDescent="0.25">
      <c r="A13" s="78">
        <v>11</v>
      </c>
      <c r="B13" s="83" t="s">
        <v>124</v>
      </c>
      <c r="C13" s="84" t="s">
        <v>62</v>
      </c>
      <c r="D13" s="78" t="s">
        <v>163</v>
      </c>
      <c r="E13" s="93" t="s">
        <v>286</v>
      </c>
      <c r="F13" s="94" t="s">
        <v>233</v>
      </c>
      <c r="G13" s="83" t="s">
        <v>197</v>
      </c>
      <c r="H13" s="78" t="s">
        <v>97</v>
      </c>
      <c r="I13" s="86">
        <v>0.435</v>
      </c>
      <c r="J13" s="87" t="s">
        <v>98</v>
      </c>
      <c r="K13" s="88">
        <v>880841.83</v>
      </c>
      <c r="L13" s="88">
        <f t="shared" si="0"/>
        <v>440420.91</v>
      </c>
      <c r="M13" s="89">
        <f t="shared" si="1"/>
        <v>440420.92</v>
      </c>
      <c r="N13" s="90">
        <v>0.5</v>
      </c>
      <c r="O13" s="88">
        <f t="shared" si="2"/>
        <v>440420.91</v>
      </c>
      <c r="P13" s="1" t="b">
        <f t="shared" si="10"/>
        <v>1</v>
      </c>
      <c r="Q13" s="76">
        <f t="shared" si="4"/>
        <v>0.5</v>
      </c>
      <c r="R13" s="26" t="b">
        <f t="shared" si="5"/>
        <v>1</v>
      </c>
      <c r="S13" s="26" t="b">
        <f t="shared" si="11"/>
        <v>1</v>
      </c>
    </row>
    <row r="14" spans="1:21" ht="30" customHeight="1" x14ac:dyDescent="0.25">
      <c r="A14" s="78">
        <v>12</v>
      </c>
      <c r="B14" s="83" t="s">
        <v>125</v>
      </c>
      <c r="C14" s="84" t="s">
        <v>62</v>
      </c>
      <c r="D14" s="78" t="s">
        <v>164</v>
      </c>
      <c r="E14" s="93" t="s">
        <v>277</v>
      </c>
      <c r="F14" s="94" t="s">
        <v>234</v>
      </c>
      <c r="G14" s="83" t="s">
        <v>198</v>
      </c>
      <c r="H14" s="78" t="s">
        <v>97</v>
      </c>
      <c r="I14" s="86">
        <v>0.252</v>
      </c>
      <c r="J14" s="87" t="s">
        <v>100</v>
      </c>
      <c r="K14" s="88">
        <v>1177171.58</v>
      </c>
      <c r="L14" s="88">
        <f t="shared" si="0"/>
        <v>647444.36</v>
      </c>
      <c r="M14" s="89">
        <f t="shared" si="1"/>
        <v>529727.22000000009</v>
      </c>
      <c r="N14" s="90">
        <v>0.55000000000000004</v>
      </c>
      <c r="O14" s="88">
        <f t="shared" si="2"/>
        <v>647444.36</v>
      </c>
      <c r="P14" s="1" t="b">
        <f t="shared" si="10"/>
        <v>1</v>
      </c>
      <c r="Q14" s="76">
        <f t="shared" si="4"/>
        <v>0.55000000000000004</v>
      </c>
      <c r="R14" s="26" t="b">
        <f t="shared" si="5"/>
        <v>1</v>
      </c>
      <c r="S14" s="26" t="b">
        <f t="shared" si="11"/>
        <v>1</v>
      </c>
    </row>
    <row r="15" spans="1:21" ht="30" customHeight="1" x14ac:dyDescent="0.25">
      <c r="A15" s="78">
        <v>13</v>
      </c>
      <c r="B15" s="83" t="s">
        <v>132</v>
      </c>
      <c r="C15" s="84" t="s">
        <v>62</v>
      </c>
      <c r="D15" s="78" t="s">
        <v>170</v>
      </c>
      <c r="E15" s="93">
        <v>3213062</v>
      </c>
      <c r="F15" s="94" t="s">
        <v>235</v>
      </c>
      <c r="G15" s="83" t="s">
        <v>205</v>
      </c>
      <c r="H15" s="78" t="s">
        <v>97</v>
      </c>
      <c r="I15" s="86">
        <v>1.847</v>
      </c>
      <c r="J15" s="87" t="s">
        <v>100</v>
      </c>
      <c r="K15" s="88">
        <v>3028842.61</v>
      </c>
      <c r="L15" s="88">
        <f t="shared" si="0"/>
        <v>1665863.43</v>
      </c>
      <c r="M15" s="89">
        <f t="shared" si="1"/>
        <v>1362979.18</v>
      </c>
      <c r="N15" s="90">
        <v>0.55000000000000004</v>
      </c>
      <c r="O15" s="88">
        <f t="shared" si="2"/>
        <v>1665863.43</v>
      </c>
      <c r="P15" s="1" t="b">
        <f t="shared" si="10"/>
        <v>1</v>
      </c>
      <c r="Q15" s="76">
        <f t="shared" si="4"/>
        <v>0.55000000000000004</v>
      </c>
      <c r="R15" s="26" t="b">
        <f t="shared" si="5"/>
        <v>1</v>
      </c>
      <c r="S15" s="26" t="b">
        <f t="shared" si="11"/>
        <v>1</v>
      </c>
    </row>
    <row r="16" spans="1:21" ht="30" customHeight="1" x14ac:dyDescent="0.25">
      <c r="A16" s="78">
        <v>14</v>
      </c>
      <c r="B16" s="83" t="s">
        <v>127</v>
      </c>
      <c r="C16" s="84" t="s">
        <v>62</v>
      </c>
      <c r="D16" s="78" t="s">
        <v>166</v>
      </c>
      <c r="E16" s="93">
        <v>3213011</v>
      </c>
      <c r="F16" s="94" t="s">
        <v>235</v>
      </c>
      <c r="G16" s="83" t="s">
        <v>200</v>
      </c>
      <c r="H16" s="78" t="s">
        <v>97</v>
      </c>
      <c r="I16" s="86">
        <v>0.748</v>
      </c>
      <c r="J16" s="87" t="s">
        <v>244</v>
      </c>
      <c r="K16" s="88">
        <v>744798.96</v>
      </c>
      <c r="L16" s="88">
        <f t="shared" si="0"/>
        <v>409639.42</v>
      </c>
      <c r="M16" s="89">
        <f t="shared" si="1"/>
        <v>335159.53999999998</v>
      </c>
      <c r="N16" s="90">
        <v>0.55000000000000004</v>
      </c>
      <c r="O16" s="88">
        <f t="shared" si="2"/>
        <v>409639.42</v>
      </c>
      <c r="P16" s="1" t="b">
        <f t="shared" si="10"/>
        <v>1</v>
      </c>
      <c r="Q16" s="76">
        <f t="shared" si="4"/>
        <v>0.55000000000000004</v>
      </c>
      <c r="R16" s="26" t="b">
        <f t="shared" si="5"/>
        <v>1</v>
      </c>
      <c r="S16" s="26" t="b">
        <f t="shared" si="11"/>
        <v>1</v>
      </c>
    </row>
    <row r="17" spans="1:19" ht="30" customHeight="1" x14ac:dyDescent="0.25">
      <c r="A17" s="78">
        <v>15</v>
      </c>
      <c r="B17" s="83" t="s">
        <v>126</v>
      </c>
      <c r="C17" s="84" t="s">
        <v>62</v>
      </c>
      <c r="D17" s="81" t="s">
        <v>165</v>
      </c>
      <c r="E17" s="93" t="s">
        <v>280</v>
      </c>
      <c r="F17" s="94" t="s">
        <v>232</v>
      </c>
      <c r="G17" s="83" t="s">
        <v>199</v>
      </c>
      <c r="H17" s="78" t="s">
        <v>97</v>
      </c>
      <c r="I17" s="86">
        <v>0.53500000000000003</v>
      </c>
      <c r="J17" s="87" t="s">
        <v>291</v>
      </c>
      <c r="K17" s="88">
        <v>1316306.58</v>
      </c>
      <c r="L17" s="88">
        <f t="shared" si="0"/>
        <v>658153.29</v>
      </c>
      <c r="M17" s="89">
        <f t="shared" si="1"/>
        <v>658153.29</v>
      </c>
      <c r="N17" s="90">
        <v>0.5</v>
      </c>
      <c r="O17" s="88">
        <f t="shared" si="2"/>
        <v>658153.29</v>
      </c>
      <c r="P17" s="1" t="b">
        <f t="shared" si="10"/>
        <v>1</v>
      </c>
      <c r="Q17" s="76">
        <f t="shared" si="4"/>
        <v>0.5</v>
      </c>
      <c r="R17" s="26" t="b">
        <f t="shared" si="5"/>
        <v>1</v>
      </c>
      <c r="S17" s="26" t="b">
        <f t="shared" si="11"/>
        <v>1</v>
      </c>
    </row>
    <row r="18" spans="1:19" ht="30" customHeight="1" x14ac:dyDescent="0.25">
      <c r="A18" s="78">
        <v>16</v>
      </c>
      <c r="B18" s="83" t="s">
        <v>130</v>
      </c>
      <c r="C18" s="84" t="s">
        <v>62</v>
      </c>
      <c r="D18" s="78" t="s">
        <v>169</v>
      </c>
      <c r="E18" s="93" t="s">
        <v>281</v>
      </c>
      <c r="F18" s="94" t="s">
        <v>228</v>
      </c>
      <c r="G18" s="83" t="s">
        <v>203</v>
      </c>
      <c r="H18" s="78" t="s">
        <v>97</v>
      </c>
      <c r="I18" s="86">
        <v>0.23</v>
      </c>
      <c r="J18" s="87" t="s">
        <v>248</v>
      </c>
      <c r="K18" s="88">
        <v>682684.9</v>
      </c>
      <c r="L18" s="88">
        <f>ROUNDDOWN(K18*N18,2)</f>
        <v>341342.45</v>
      </c>
      <c r="M18" s="89">
        <f>K18-L18</f>
        <v>341342.45</v>
      </c>
      <c r="N18" s="90">
        <v>0.5</v>
      </c>
      <c r="O18" s="88">
        <f>L18</f>
        <v>341342.45</v>
      </c>
      <c r="P18" s="1" t="b">
        <f>L18=SUM(O18:O18)</f>
        <v>1</v>
      </c>
      <c r="Q18" s="76">
        <f>ROUND(L18/K18,4)</f>
        <v>0.5</v>
      </c>
      <c r="R18" s="26" t="b">
        <f>Q18=N18</f>
        <v>1</v>
      </c>
      <c r="S18" s="26" t="b">
        <f>K18=L18+M18</f>
        <v>1</v>
      </c>
    </row>
    <row r="19" spans="1:19" ht="30" customHeight="1" x14ac:dyDescent="0.25">
      <c r="A19" s="78">
        <v>17</v>
      </c>
      <c r="B19" s="83" t="s">
        <v>129</v>
      </c>
      <c r="C19" s="84" t="s">
        <v>62</v>
      </c>
      <c r="D19" s="78" t="s">
        <v>168</v>
      </c>
      <c r="E19" s="93" t="s">
        <v>275</v>
      </c>
      <c r="F19" s="94" t="s">
        <v>236</v>
      </c>
      <c r="G19" s="83" t="s">
        <v>202</v>
      </c>
      <c r="H19" s="78" t="s">
        <v>97</v>
      </c>
      <c r="I19" s="86">
        <v>0.57499999999999996</v>
      </c>
      <c r="J19" s="87" t="s">
        <v>250</v>
      </c>
      <c r="K19" s="88">
        <v>1121000.74</v>
      </c>
      <c r="L19" s="88">
        <f t="shared" si="0"/>
        <v>616550.40000000002</v>
      </c>
      <c r="M19" s="89">
        <f t="shared" si="1"/>
        <v>504450.33999999997</v>
      </c>
      <c r="N19" s="90">
        <v>0.55000000000000004</v>
      </c>
      <c r="O19" s="88">
        <f t="shared" si="2"/>
        <v>616550.40000000002</v>
      </c>
      <c r="P19" s="1" t="b">
        <f t="shared" si="10"/>
        <v>1</v>
      </c>
      <c r="Q19" s="76">
        <f t="shared" si="4"/>
        <v>0.55000000000000004</v>
      </c>
      <c r="R19" s="26" t="b">
        <f t="shared" si="5"/>
        <v>1</v>
      </c>
      <c r="S19" s="26" t="b">
        <f t="shared" si="11"/>
        <v>1</v>
      </c>
    </row>
    <row r="20" spans="1:19" ht="30" customHeight="1" x14ac:dyDescent="0.25">
      <c r="A20" s="78">
        <v>18</v>
      </c>
      <c r="B20" s="83" t="s">
        <v>131</v>
      </c>
      <c r="C20" s="84" t="s">
        <v>62</v>
      </c>
      <c r="D20" s="78" t="s">
        <v>167</v>
      </c>
      <c r="E20" s="93">
        <v>3210013</v>
      </c>
      <c r="F20" s="94" t="s">
        <v>227</v>
      </c>
      <c r="G20" s="83" t="s">
        <v>204</v>
      </c>
      <c r="H20" s="78" t="s">
        <v>97</v>
      </c>
      <c r="I20" s="86">
        <v>0.378</v>
      </c>
      <c r="J20" s="87" t="s">
        <v>251</v>
      </c>
      <c r="K20" s="88">
        <v>673069.14</v>
      </c>
      <c r="L20" s="88">
        <f t="shared" si="0"/>
        <v>370188.02</v>
      </c>
      <c r="M20" s="89">
        <f t="shared" si="1"/>
        <v>302881.12</v>
      </c>
      <c r="N20" s="90">
        <v>0.55000000000000004</v>
      </c>
      <c r="O20" s="88">
        <f t="shared" si="2"/>
        <v>370188.02</v>
      </c>
      <c r="P20" s="1" t="b">
        <f t="shared" si="10"/>
        <v>1</v>
      </c>
      <c r="Q20" s="76">
        <f t="shared" si="4"/>
        <v>0.55000000000000004</v>
      </c>
      <c r="R20" s="26" t="b">
        <f t="shared" si="5"/>
        <v>1</v>
      </c>
      <c r="S20" s="26" t="b">
        <f t="shared" si="11"/>
        <v>1</v>
      </c>
    </row>
    <row r="21" spans="1:19" ht="30" customHeight="1" x14ac:dyDescent="0.25">
      <c r="A21" s="78">
        <v>19</v>
      </c>
      <c r="B21" s="83" t="s">
        <v>133</v>
      </c>
      <c r="C21" s="84" t="s">
        <v>62</v>
      </c>
      <c r="D21" s="78" t="s">
        <v>171</v>
      </c>
      <c r="E21" s="93" t="s">
        <v>290</v>
      </c>
      <c r="F21" s="94" t="s">
        <v>237</v>
      </c>
      <c r="G21" s="83" t="s">
        <v>206</v>
      </c>
      <c r="H21" s="78" t="s">
        <v>97</v>
      </c>
      <c r="I21" s="86">
        <v>0.152</v>
      </c>
      <c r="J21" s="87" t="s">
        <v>101</v>
      </c>
      <c r="K21" s="88">
        <v>614678.31000000006</v>
      </c>
      <c r="L21" s="88">
        <f t="shared" si="0"/>
        <v>307339.15000000002</v>
      </c>
      <c r="M21" s="89">
        <f t="shared" si="1"/>
        <v>307339.16000000003</v>
      </c>
      <c r="N21" s="90">
        <v>0.5</v>
      </c>
      <c r="O21" s="88">
        <f t="shared" si="2"/>
        <v>307339.15000000002</v>
      </c>
      <c r="P21" s="1" t="b">
        <f t="shared" si="10"/>
        <v>1</v>
      </c>
      <c r="Q21" s="76">
        <f t="shared" si="4"/>
        <v>0.5</v>
      </c>
      <c r="R21" s="26" t="b">
        <f t="shared" si="5"/>
        <v>1</v>
      </c>
      <c r="S21" s="26" t="b">
        <f t="shared" si="11"/>
        <v>1</v>
      </c>
    </row>
    <row r="22" spans="1:19" ht="30" customHeight="1" x14ac:dyDescent="0.25">
      <c r="A22" s="78">
        <v>20</v>
      </c>
      <c r="B22" s="83" t="s">
        <v>134</v>
      </c>
      <c r="C22" s="84" t="s">
        <v>62</v>
      </c>
      <c r="D22" s="78" t="s">
        <v>172</v>
      </c>
      <c r="E22" s="93" t="s">
        <v>284</v>
      </c>
      <c r="F22" s="94" t="s">
        <v>237</v>
      </c>
      <c r="G22" s="83" t="s">
        <v>207</v>
      </c>
      <c r="H22" s="78" t="s">
        <v>97</v>
      </c>
      <c r="I22" s="86">
        <v>1.1379999999999999</v>
      </c>
      <c r="J22" s="87" t="s">
        <v>98</v>
      </c>
      <c r="K22" s="88">
        <v>1047809.48</v>
      </c>
      <c r="L22" s="88">
        <f t="shared" si="0"/>
        <v>523904.74</v>
      </c>
      <c r="M22" s="89">
        <f t="shared" si="1"/>
        <v>523904.74</v>
      </c>
      <c r="N22" s="90">
        <v>0.5</v>
      </c>
      <c r="O22" s="88">
        <f t="shared" si="2"/>
        <v>523904.74</v>
      </c>
      <c r="P22" s="1" t="b">
        <f t="shared" si="10"/>
        <v>1</v>
      </c>
      <c r="Q22" s="76">
        <f t="shared" si="4"/>
        <v>0.5</v>
      </c>
      <c r="R22" s="26" t="b">
        <f t="shared" si="5"/>
        <v>1</v>
      </c>
      <c r="S22" s="26" t="b">
        <f t="shared" si="11"/>
        <v>1</v>
      </c>
    </row>
    <row r="23" spans="1:19" ht="30" customHeight="1" x14ac:dyDescent="0.25">
      <c r="A23" s="78">
        <v>21</v>
      </c>
      <c r="B23" s="83" t="s">
        <v>136</v>
      </c>
      <c r="C23" s="84" t="s">
        <v>62</v>
      </c>
      <c r="D23" s="78" t="s">
        <v>174</v>
      </c>
      <c r="E23" s="93" t="s">
        <v>289</v>
      </c>
      <c r="F23" s="94" t="s">
        <v>235</v>
      </c>
      <c r="G23" s="83" t="s">
        <v>209</v>
      </c>
      <c r="H23" s="78" t="s">
        <v>97</v>
      </c>
      <c r="I23" s="86">
        <v>0.9</v>
      </c>
      <c r="J23" s="87" t="s">
        <v>108</v>
      </c>
      <c r="K23" s="88">
        <v>834648.36</v>
      </c>
      <c r="L23" s="88">
        <f t="shared" si="0"/>
        <v>417324.18</v>
      </c>
      <c r="M23" s="89">
        <f t="shared" si="1"/>
        <v>417324.18</v>
      </c>
      <c r="N23" s="90">
        <v>0.5</v>
      </c>
      <c r="O23" s="88">
        <f t="shared" si="2"/>
        <v>417324.18</v>
      </c>
      <c r="P23" s="1" t="b">
        <f t="shared" si="10"/>
        <v>1</v>
      </c>
      <c r="Q23" s="76">
        <f t="shared" si="4"/>
        <v>0.5</v>
      </c>
      <c r="R23" s="26" t="b">
        <f t="shared" si="5"/>
        <v>1</v>
      </c>
      <c r="S23" s="26" t="b">
        <f t="shared" si="11"/>
        <v>1</v>
      </c>
    </row>
    <row r="24" spans="1:19" ht="30" customHeight="1" x14ac:dyDescent="0.25">
      <c r="A24" s="78">
        <v>22</v>
      </c>
      <c r="B24" s="83" t="s">
        <v>135</v>
      </c>
      <c r="C24" s="84" t="s">
        <v>62</v>
      </c>
      <c r="D24" s="78" t="s">
        <v>173</v>
      </c>
      <c r="E24" s="93" t="s">
        <v>283</v>
      </c>
      <c r="F24" s="94" t="s">
        <v>236</v>
      </c>
      <c r="G24" s="83" t="s">
        <v>208</v>
      </c>
      <c r="H24" s="78" t="s">
        <v>97</v>
      </c>
      <c r="I24" s="86">
        <v>0.81699999999999995</v>
      </c>
      <c r="J24" s="87" t="s">
        <v>252</v>
      </c>
      <c r="K24" s="88">
        <v>2439491.65</v>
      </c>
      <c r="L24" s="88">
        <f t="shared" si="0"/>
        <v>1219745.82</v>
      </c>
      <c r="M24" s="89">
        <f t="shared" si="1"/>
        <v>1219745.8299999998</v>
      </c>
      <c r="N24" s="90">
        <v>0.5</v>
      </c>
      <c r="O24" s="88">
        <f t="shared" si="2"/>
        <v>1219745.82</v>
      </c>
      <c r="P24" s="1" t="b">
        <f t="shared" si="10"/>
        <v>1</v>
      </c>
      <c r="Q24" s="76">
        <f t="shared" si="4"/>
        <v>0.5</v>
      </c>
      <c r="R24" s="26" t="b">
        <f t="shared" si="5"/>
        <v>1</v>
      </c>
      <c r="S24" s="26" t="b">
        <f t="shared" si="11"/>
        <v>1</v>
      </c>
    </row>
    <row r="25" spans="1:19" ht="30" customHeight="1" x14ac:dyDescent="0.25">
      <c r="A25" s="78">
        <v>23</v>
      </c>
      <c r="B25" s="83" t="s">
        <v>143</v>
      </c>
      <c r="C25" s="84" t="s">
        <v>62</v>
      </c>
      <c r="D25" s="78" t="s">
        <v>178</v>
      </c>
      <c r="E25" s="93" t="s">
        <v>278</v>
      </c>
      <c r="F25" s="94" t="s">
        <v>232</v>
      </c>
      <c r="G25" s="83" t="s">
        <v>216</v>
      </c>
      <c r="H25" s="78" t="s">
        <v>97</v>
      </c>
      <c r="I25" s="86">
        <v>0.999</v>
      </c>
      <c r="J25" s="87" t="s">
        <v>254</v>
      </c>
      <c r="K25" s="95">
        <v>396831.65</v>
      </c>
      <c r="L25" s="88">
        <f t="shared" si="0"/>
        <v>198415.82</v>
      </c>
      <c r="M25" s="89">
        <f t="shared" si="1"/>
        <v>198415.83000000002</v>
      </c>
      <c r="N25" s="90">
        <v>0.5</v>
      </c>
      <c r="O25" s="88">
        <f t="shared" si="2"/>
        <v>198415.82</v>
      </c>
      <c r="P25" s="1" t="b">
        <f t="shared" si="10"/>
        <v>1</v>
      </c>
      <c r="Q25" s="76">
        <f t="shared" si="4"/>
        <v>0.5</v>
      </c>
      <c r="R25" s="26" t="b">
        <f t="shared" si="5"/>
        <v>1</v>
      </c>
      <c r="S25" s="26" t="b">
        <f t="shared" si="11"/>
        <v>1</v>
      </c>
    </row>
    <row r="26" spans="1:19" ht="45" customHeight="1" x14ac:dyDescent="0.25">
      <c r="A26" s="78">
        <v>24</v>
      </c>
      <c r="B26" s="83" t="s">
        <v>139</v>
      </c>
      <c r="C26" s="84" t="s">
        <v>62</v>
      </c>
      <c r="D26" s="78" t="s">
        <v>175</v>
      </c>
      <c r="E26" s="93" t="s">
        <v>285</v>
      </c>
      <c r="F26" s="94" t="s">
        <v>232</v>
      </c>
      <c r="G26" s="83" t="s">
        <v>212</v>
      </c>
      <c r="H26" s="78" t="s">
        <v>97</v>
      </c>
      <c r="I26" s="86">
        <v>0.45500000000000002</v>
      </c>
      <c r="J26" s="87" t="s">
        <v>100</v>
      </c>
      <c r="K26" s="88">
        <v>399399.51</v>
      </c>
      <c r="L26" s="88">
        <f t="shared" si="0"/>
        <v>199699.75</v>
      </c>
      <c r="M26" s="89">
        <f t="shared" si="1"/>
        <v>199699.76</v>
      </c>
      <c r="N26" s="90">
        <v>0.5</v>
      </c>
      <c r="O26" s="88">
        <f t="shared" si="2"/>
        <v>199699.75</v>
      </c>
      <c r="P26" s="1" t="b">
        <f t="shared" si="10"/>
        <v>1</v>
      </c>
      <c r="Q26" s="76">
        <f t="shared" si="4"/>
        <v>0.5</v>
      </c>
      <c r="R26" s="26" t="b">
        <f t="shared" si="5"/>
        <v>1</v>
      </c>
      <c r="S26" s="26" t="b">
        <f t="shared" si="11"/>
        <v>1</v>
      </c>
    </row>
    <row r="27" spans="1:19" ht="30" customHeight="1" x14ac:dyDescent="0.25">
      <c r="A27" s="78">
        <v>25</v>
      </c>
      <c r="B27" s="83" t="s">
        <v>142</v>
      </c>
      <c r="C27" s="84" t="s">
        <v>62</v>
      </c>
      <c r="D27" s="78" t="s">
        <v>177</v>
      </c>
      <c r="E27" s="93" t="s">
        <v>271</v>
      </c>
      <c r="F27" s="96" t="s">
        <v>231</v>
      </c>
      <c r="G27" s="97" t="s">
        <v>215</v>
      </c>
      <c r="H27" s="78" t="s">
        <v>97</v>
      </c>
      <c r="I27" s="86">
        <v>1.5049999999999999</v>
      </c>
      <c r="J27" s="87" t="s">
        <v>248</v>
      </c>
      <c r="K27" s="98">
        <v>2116124.71</v>
      </c>
      <c r="L27" s="88">
        <f t="shared" si="0"/>
        <v>1163868.5900000001</v>
      </c>
      <c r="M27" s="89">
        <f t="shared" si="1"/>
        <v>952256.11999999988</v>
      </c>
      <c r="N27" s="90">
        <v>0.55000000000000004</v>
      </c>
      <c r="O27" s="88">
        <f t="shared" si="2"/>
        <v>1163868.5900000001</v>
      </c>
      <c r="P27" s="1" t="b">
        <f t="shared" si="10"/>
        <v>1</v>
      </c>
      <c r="Q27" s="76">
        <f t="shared" si="4"/>
        <v>0.55000000000000004</v>
      </c>
      <c r="R27" s="26" t="b">
        <f t="shared" si="5"/>
        <v>1</v>
      </c>
      <c r="S27" s="26" t="b">
        <f t="shared" si="11"/>
        <v>1</v>
      </c>
    </row>
    <row r="28" spans="1:19" ht="30" customHeight="1" x14ac:dyDescent="0.25">
      <c r="A28" s="78">
        <v>26</v>
      </c>
      <c r="B28" s="83" t="s">
        <v>146</v>
      </c>
      <c r="C28" s="84" t="s">
        <v>62</v>
      </c>
      <c r="D28" s="78" t="s">
        <v>181</v>
      </c>
      <c r="E28" s="93" t="s">
        <v>270</v>
      </c>
      <c r="F28" s="96" t="s">
        <v>239</v>
      </c>
      <c r="G28" s="97" t="s">
        <v>219</v>
      </c>
      <c r="H28" s="78" t="s">
        <v>97</v>
      </c>
      <c r="I28" s="86">
        <v>0.41599999999999998</v>
      </c>
      <c r="J28" s="87" t="s">
        <v>104</v>
      </c>
      <c r="K28" s="98">
        <v>328267.78999999998</v>
      </c>
      <c r="L28" s="88">
        <f t="shared" si="0"/>
        <v>180547.28</v>
      </c>
      <c r="M28" s="89">
        <f t="shared" si="1"/>
        <v>147720.50999999998</v>
      </c>
      <c r="N28" s="90">
        <v>0.55000000000000004</v>
      </c>
      <c r="O28" s="88">
        <f t="shared" si="2"/>
        <v>180547.28</v>
      </c>
      <c r="P28" s="1" t="b">
        <f t="shared" si="10"/>
        <v>1</v>
      </c>
      <c r="Q28" s="25">
        <f t="shared" si="4"/>
        <v>0.55000000000000004</v>
      </c>
      <c r="R28" s="26" t="b">
        <f t="shared" si="5"/>
        <v>1</v>
      </c>
      <c r="S28" s="26" t="b">
        <f t="shared" si="11"/>
        <v>1</v>
      </c>
    </row>
    <row r="29" spans="1:19" ht="30" customHeight="1" x14ac:dyDescent="0.25">
      <c r="A29" s="78">
        <v>27</v>
      </c>
      <c r="B29" s="83" t="s">
        <v>144</v>
      </c>
      <c r="C29" s="84" t="s">
        <v>62</v>
      </c>
      <c r="D29" s="78" t="s">
        <v>179</v>
      </c>
      <c r="E29" s="93">
        <v>3215062</v>
      </c>
      <c r="F29" s="94" t="s">
        <v>226</v>
      </c>
      <c r="G29" s="83" t="s">
        <v>217</v>
      </c>
      <c r="H29" s="78" t="s">
        <v>97</v>
      </c>
      <c r="I29" s="86">
        <v>2.9</v>
      </c>
      <c r="J29" s="87" t="s">
        <v>248</v>
      </c>
      <c r="K29" s="95">
        <v>475172.2</v>
      </c>
      <c r="L29" s="88">
        <f t="shared" si="0"/>
        <v>261344.71</v>
      </c>
      <c r="M29" s="89">
        <f t="shared" si="1"/>
        <v>213827.49000000002</v>
      </c>
      <c r="N29" s="90">
        <v>0.55000000000000004</v>
      </c>
      <c r="O29" s="88">
        <f t="shared" si="2"/>
        <v>261344.71</v>
      </c>
      <c r="P29" s="1" t="b">
        <f t="shared" si="10"/>
        <v>1</v>
      </c>
      <c r="Q29" s="25">
        <f t="shared" si="4"/>
        <v>0.55000000000000004</v>
      </c>
      <c r="R29" s="26" t="b">
        <f t="shared" si="5"/>
        <v>1</v>
      </c>
      <c r="S29" s="26" t="b">
        <f t="shared" si="11"/>
        <v>1</v>
      </c>
    </row>
    <row r="30" spans="1:19" ht="30" customHeight="1" x14ac:dyDescent="0.25">
      <c r="A30" s="78">
        <v>28</v>
      </c>
      <c r="B30" s="83" t="s">
        <v>148</v>
      </c>
      <c r="C30" s="84" t="s">
        <v>62</v>
      </c>
      <c r="D30" s="78" t="s">
        <v>182</v>
      </c>
      <c r="E30" s="93" t="s">
        <v>282</v>
      </c>
      <c r="F30" s="94" t="s">
        <v>240</v>
      </c>
      <c r="G30" s="83" t="s">
        <v>221</v>
      </c>
      <c r="H30" s="78" t="s">
        <v>97</v>
      </c>
      <c r="I30" s="86">
        <v>0.41199999999999998</v>
      </c>
      <c r="J30" s="87" t="s">
        <v>255</v>
      </c>
      <c r="K30" s="95">
        <v>1124704.47</v>
      </c>
      <c r="L30" s="88">
        <f t="shared" si="0"/>
        <v>562352.23</v>
      </c>
      <c r="M30" s="89">
        <f t="shared" si="1"/>
        <v>562352.24</v>
      </c>
      <c r="N30" s="90">
        <v>0.5</v>
      </c>
      <c r="O30" s="88">
        <f t="shared" si="2"/>
        <v>562352.23</v>
      </c>
      <c r="P30" s="1" t="b">
        <f t="shared" si="10"/>
        <v>1</v>
      </c>
      <c r="Q30" s="25">
        <f t="shared" si="4"/>
        <v>0.5</v>
      </c>
      <c r="R30" s="26" t="b">
        <f t="shared" si="5"/>
        <v>1</v>
      </c>
      <c r="S30" s="26" t="b">
        <f t="shared" si="11"/>
        <v>1</v>
      </c>
    </row>
    <row r="31" spans="1:19" ht="30" customHeight="1" x14ac:dyDescent="0.25">
      <c r="A31" s="78">
        <v>29</v>
      </c>
      <c r="B31" s="83" t="s">
        <v>149</v>
      </c>
      <c r="C31" s="84" t="s">
        <v>62</v>
      </c>
      <c r="D31" s="78" t="s">
        <v>183</v>
      </c>
      <c r="E31" s="99" t="s">
        <v>269</v>
      </c>
      <c r="F31" s="96" t="s">
        <v>240</v>
      </c>
      <c r="G31" s="97" t="s">
        <v>222</v>
      </c>
      <c r="H31" s="78" t="s">
        <v>97</v>
      </c>
      <c r="I31" s="86">
        <v>0.35</v>
      </c>
      <c r="J31" s="87" t="s">
        <v>256</v>
      </c>
      <c r="K31" s="107">
        <v>874839.62</v>
      </c>
      <c r="L31" s="88">
        <f t="shared" ref="L31:L33" si="12">ROUNDDOWN(K31*N31,2)</f>
        <v>481161.79</v>
      </c>
      <c r="M31" s="89">
        <f t="shared" ref="M31:M34" si="13">K31-L31</f>
        <v>393677.83</v>
      </c>
      <c r="N31" s="90">
        <v>0.55000000000000004</v>
      </c>
      <c r="O31" s="88">
        <f t="shared" ref="O31:O34" si="14">L31</f>
        <v>481161.79</v>
      </c>
      <c r="P31" s="1" t="b">
        <f t="shared" ref="P31:P32" si="15">L31=SUM(O31:O31)</f>
        <v>1</v>
      </c>
      <c r="Q31" s="25">
        <f t="shared" ref="Q31:Q32" si="16">ROUND(L31/K31,4)</f>
        <v>0.55000000000000004</v>
      </c>
      <c r="R31" s="26" t="b">
        <f t="shared" ref="R31:R32" si="17">Q31=N31</f>
        <v>1</v>
      </c>
      <c r="S31" s="26" t="b">
        <f t="shared" ref="S31:S32" si="18">K31=L31+M31</f>
        <v>1</v>
      </c>
    </row>
    <row r="32" spans="1:19" ht="30" customHeight="1" x14ac:dyDescent="0.25">
      <c r="A32" s="78">
        <v>30</v>
      </c>
      <c r="B32" s="83" t="s">
        <v>150</v>
      </c>
      <c r="C32" s="84" t="s">
        <v>62</v>
      </c>
      <c r="D32" s="78" t="s">
        <v>184</v>
      </c>
      <c r="E32" s="93" t="s">
        <v>279</v>
      </c>
      <c r="F32" s="94" t="s">
        <v>237</v>
      </c>
      <c r="G32" s="83" t="s">
        <v>293</v>
      </c>
      <c r="H32" s="78" t="s">
        <v>97</v>
      </c>
      <c r="I32" s="86">
        <v>0.40200000000000002</v>
      </c>
      <c r="J32" s="87" t="s">
        <v>100</v>
      </c>
      <c r="K32" s="95">
        <v>1162430.02</v>
      </c>
      <c r="L32" s="88">
        <f t="shared" si="12"/>
        <v>581215.01</v>
      </c>
      <c r="M32" s="89">
        <f t="shared" si="13"/>
        <v>581215.01</v>
      </c>
      <c r="N32" s="90">
        <v>0.5</v>
      </c>
      <c r="O32" s="88">
        <f t="shared" si="14"/>
        <v>581215.01</v>
      </c>
      <c r="P32" s="1" t="b">
        <f t="shared" si="15"/>
        <v>1</v>
      </c>
      <c r="Q32" s="25">
        <f t="shared" si="16"/>
        <v>0.5</v>
      </c>
      <c r="R32" s="26" t="b">
        <f t="shared" si="17"/>
        <v>1</v>
      </c>
      <c r="S32" s="26" t="b">
        <f t="shared" si="18"/>
        <v>1</v>
      </c>
    </row>
    <row r="33" spans="1:19" ht="30" customHeight="1" x14ac:dyDescent="0.25">
      <c r="A33" s="78">
        <v>31</v>
      </c>
      <c r="B33" s="83" t="s">
        <v>152</v>
      </c>
      <c r="C33" s="84" t="s">
        <v>62</v>
      </c>
      <c r="D33" s="81" t="s">
        <v>176</v>
      </c>
      <c r="E33" s="93">
        <v>3214102</v>
      </c>
      <c r="F33" s="94" t="s">
        <v>225</v>
      </c>
      <c r="G33" s="83" t="s">
        <v>224</v>
      </c>
      <c r="H33" s="78" t="s">
        <v>97</v>
      </c>
      <c r="I33" s="86">
        <v>0.64700000000000002</v>
      </c>
      <c r="J33" s="87" t="s">
        <v>253</v>
      </c>
      <c r="K33" s="88">
        <v>1317873.45</v>
      </c>
      <c r="L33" s="88">
        <f t="shared" si="12"/>
        <v>724830.39</v>
      </c>
      <c r="M33" s="89">
        <f t="shared" si="13"/>
        <v>593043.05999999994</v>
      </c>
      <c r="N33" s="90">
        <v>0.55000000000000004</v>
      </c>
      <c r="O33" s="88">
        <f t="shared" si="14"/>
        <v>724830.39</v>
      </c>
      <c r="P33" s="1" t="b">
        <f t="shared" ref="P33" si="19">L33=SUM(O33:O33)</f>
        <v>1</v>
      </c>
      <c r="Q33" s="25">
        <f t="shared" ref="Q33" si="20">ROUND(L33/K33,4)</f>
        <v>0.55000000000000004</v>
      </c>
      <c r="R33" s="26" t="b">
        <f t="shared" ref="R33" si="21">Q33=N33</f>
        <v>1</v>
      </c>
      <c r="S33" s="26" t="b">
        <f t="shared" ref="S33" si="22">K33=L33+M33</f>
        <v>1</v>
      </c>
    </row>
    <row r="34" spans="1:19" ht="30" customHeight="1" x14ac:dyDescent="0.25">
      <c r="A34" s="129" t="s">
        <v>296</v>
      </c>
      <c r="B34" s="130" t="s">
        <v>145</v>
      </c>
      <c r="C34" s="131" t="s">
        <v>62</v>
      </c>
      <c r="D34" s="129" t="s">
        <v>180</v>
      </c>
      <c r="E34" s="140" t="s">
        <v>288</v>
      </c>
      <c r="F34" s="141" t="s">
        <v>238</v>
      </c>
      <c r="G34" s="130" t="s">
        <v>218</v>
      </c>
      <c r="H34" s="129" t="s">
        <v>97</v>
      </c>
      <c r="I34" s="134">
        <v>0.9</v>
      </c>
      <c r="J34" s="135" t="s">
        <v>241</v>
      </c>
      <c r="K34" s="137">
        <v>3260253.43</v>
      </c>
      <c r="L34" s="137">
        <f>1630126.71-292023.08</f>
        <v>1338103.6299999999</v>
      </c>
      <c r="M34" s="138">
        <f t="shared" si="13"/>
        <v>1922149.8000000003</v>
      </c>
      <c r="N34" s="139">
        <v>0.5</v>
      </c>
      <c r="O34" s="137">
        <f t="shared" si="14"/>
        <v>1338103.6299999999</v>
      </c>
      <c r="P34" s="1" t="b">
        <f t="shared" si="10"/>
        <v>1</v>
      </c>
      <c r="Q34" s="25">
        <f t="shared" si="4"/>
        <v>0.41039999999999999</v>
      </c>
      <c r="R34" s="26" t="b">
        <f t="shared" si="5"/>
        <v>0</v>
      </c>
      <c r="S34" s="26" t="b">
        <f t="shared" si="11"/>
        <v>1</v>
      </c>
    </row>
    <row r="35" spans="1:19" ht="20.100000000000001" customHeight="1" x14ac:dyDescent="0.25">
      <c r="A35" s="121" t="s">
        <v>295</v>
      </c>
      <c r="B35" s="121"/>
      <c r="C35" s="121"/>
      <c r="D35" s="121"/>
      <c r="E35" s="121"/>
      <c r="F35" s="121"/>
      <c r="G35" s="121"/>
      <c r="H35" s="121"/>
      <c r="I35" s="27">
        <f>SUM(I3:I34)</f>
        <v>21.433999999999997</v>
      </c>
      <c r="J35" s="28" t="s">
        <v>12</v>
      </c>
      <c r="K35" s="29">
        <f>SUM(K3:K34)</f>
        <v>39535912.550000004</v>
      </c>
      <c r="L35" s="29">
        <f>SUM(L3:L34)</f>
        <v>20719499.850000001</v>
      </c>
      <c r="M35" s="29">
        <f>SUM(M3:M34)</f>
        <v>18816412.699999999</v>
      </c>
      <c r="N35" s="30" t="s">
        <v>12</v>
      </c>
      <c r="O35" s="29">
        <f>SUM(O3:O34)</f>
        <v>20719499.850000001</v>
      </c>
      <c r="P35" s="1" t="b">
        <f t="shared" si="3"/>
        <v>1</v>
      </c>
      <c r="Q35" s="25">
        <f t="shared" ref="Q35" si="23">ROUND(L35/K35,4)</f>
        <v>0.52410000000000001</v>
      </c>
      <c r="R35" s="26" t="s">
        <v>12</v>
      </c>
      <c r="S35" s="26" t="b">
        <f t="shared" si="6"/>
        <v>1</v>
      </c>
    </row>
    <row r="36" spans="1:19" x14ac:dyDescent="0.25">
      <c r="A36" s="20"/>
      <c r="B36" s="20"/>
      <c r="C36" s="20"/>
      <c r="D36" s="20"/>
      <c r="E36" s="20"/>
      <c r="F36" s="20"/>
      <c r="G36" s="20"/>
      <c r="H36" s="20"/>
    </row>
    <row r="37" spans="1:19" x14ac:dyDescent="0.25">
      <c r="A37" s="19" t="s">
        <v>38</v>
      </c>
      <c r="B37" s="19"/>
      <c r="C37" s="19"/>
      <c r="D37" s="19"/>
      <c r="E37" s="19"/>
      <c r="F37" s="19"/>
      <c r="G37" s="19"/>
      <c r="H37" s="19"/>
      <c r="I37" s="10"/>
      <c r="J37" s="10"/>
      <c r="K37" s="2"/>
      <c r="L37" s="10"/>
      <c r="M37" s="10"/>
      <c r="O37" s="10"/>
      <c r="P37" s="1"/>
      <c r="S37" s="26"/>
    </row>
    <row r="38" spans="1:19" ht="28.5" customHeight="1" x14ac:dyDescent="0.25">
      <c r="A38" s="118" t="s">
        <v>34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"/>
    </row>
    <row r="39" spans="1:19" x14ac:dyDescent="0.25">
      <c r="B39" s="21"/>
      <c r="C39" s="21"/>
      <c r="D39" s="21"/>
      <c r="E39" s="21"/>
      <c r="F39" s="21"/>
      <c r="G39" s="21"/>
      <c r="H39" s="21"/>
    </row>
  </sheetData>
  <mergeCells count="16">
    <mergeCell ref="N1:N2"/>
    <mergeCell ref="A35:H35"/>
    <mergeCell ref="A38:O38"/>
    <mergeCell ref="F1:F2"/>
    <mergeCell ref="H1:H2"/>
    <mergeCell ref="I1:I2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G1:G2"/>
  </mergeCells>
  <conditionalFormatting sqref="P3:R35">
    <cfRule type="containsText" dxfId="5" priority="3" operator="containsText" text="fałsz">
      <formula>NOT(ISERROR(SEARCH("fałsz",P3)))</formula>
    </cfRule>
  </conditionalFormatting>
  <conditionalFormatting sqref="S37 P3:S35">
    <cfRule type="cellIs" dxfId="4" priority="1" operator="equal">
      <formula>FALSE</formula>
    </cfRule>
  </conditionalFormatting>
  <dataValidations count="2">
    <dataValidation type="list" allowBlank="1" showInputMessage="1" showErrorMessage="1" sqref="C3:C34" xr:uid="{62978A1F-8620-495A-AFF8-5F71A008783F}">
      <formula1>"N"</formula1>
    </dataValidation>
    <dataValidation type="list" allowBlank="1" showInputMessage="1" showErrorMessage="1" sqref="H3:H34" xr:uid="{6260AD41-B1C1-4209-8634-EFFACAE87E96}">
      <formula1>"R"</formula1>
    </dataValidation>
  </dataValidations>
  <pageMargins left="0.23622047244094491" right="0.23622047244094491" top="0.74803149606299213" bottom="0.74803149606299213" header="0.31496062992125984" footer="0.31496062992125984"/>
  <pageSetup paperSize="8" scale="71" fitToHeight="0" orientation="landscape" r:id="rId1"/>
  <headerFooter>
    <oddHeader>&amp;LWojewództwo &amp;K000000Zachodniopomorskie&amp;KFF0000 &amp;K01+000-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509AB-8CFC-4CFC-8EE2-8F79CCAEBFF8}">
  <sheetPr>
    <pageSetUpPr fitToPage="1"/>
  </sheetPr>
  <dimension ref="A1:R11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8.85546875" customWidth="1"/>
    <col min="2" max="2" width="15.7109375" customWidth="1"/>
    <col min="3" max="3" width="13.7109375" customWidth="1"/>
    <col min="4" max="5" width="15.7109375" customWidth="1"/>
    <col min="6" max="6" width="38.42578125" customWidth="1"/>
    <col min="7" max="12" width="15.7109375" customWidth="1"/>
    <col min="13" max="13" width="15.7109375" style="1" customWidth="1"/>
    <col min="14" max="14" width="15.7109375" customWidth="1"/>
    <col min="15" max="15" width="15.7109375" style="24" customWidth="1"/>
    <col min="16" max="17" width="15.7109375" style="1" customWidth="1"/>
    <col min="18" max="18" width="15.7109375" style="24" customWidth="1"/>
  </cols>
  <sheetData>
    <row r="1" spans="1:18" ht="33.75" customHeight="1" x14ac:dyDescent="0.25">
      <c r="A1" s="124" t="s">
        <v>4</v>
      </c>
      <c r="B1" s="124" t="s">
        <v>5</v>
      </c>
      <c r="C1" s="127" t="s">
        <v>40</v>
      </c>
      <c r="D1" s="125" t="s">
        <v>6</v>
      </c>
      <c r="E1" s="125" t="s">
        <v>27</v>
      </c>
      <c r="F1" s="125" t="s">
        <v>7</v>
      </c>
      <c r="G1" s="124" t="s">
        <v>22</v>
      </c>
      <c r="H1" s="124" t="s">
        <v>8</v>
      </c>
      <c r="I1" s="124" t="s">
        <v>21</v>
      </c>
      <c r="J1" s="124" t="s">
        <v>9</v>
      </c>
      <c r="K1" s="124" t="s">
        <v>14</v>
      </c>
      <c r="L1" s="125" t="s">
        <v>11</v>
      </c>
      <c r="M1" s="124" t="s">
        <v>10</v>
      </c>
      <c r="N1" s="22" t="s">
        <v>39</v>
      </c>
      <c r="O1" s="1"/>
    </row>
    <row r="2" spans="1:18" ht="33.75" customHeight="1" x14ac:dyDescent="0.25">
      <c r="A2" s="124"/>
      <c r="B2" s="124"/>
      <c r="C2" s="128"/>
      <c r="D2" s="126"/>
      <c r="E2" s="126"/>
      <c r="F2" s="126"/>
      <c r="G2" s="124"/>
      <c r="H2" s="124"/>
      <c r="I2" s="124"/>
      <c r="J2" s="124"/>
      <c r="K2" s="124"/>
      <c r="L2" s="126"/>
      <c r="M2" s="124"/>
      <c r="N2" s="22">
        <v>2023</v>
      </c>
      <c r="O2" s="1" t="s">
        <v>23</v>
      </c>
      <c r="P2" s="1" t="s">
        <v>24</v>
      </c>
      <c r="Q2" s="1" t="s">
        <v>25</v>
      </c>
      <c r="R2" s="1" t="s">
        <v>26</v>
      </c>
    </row>
    <row r="3" spans="1:18" ht="38.25" x14ac:dyDescent="0.25">
      <c r="A3" s="78">
        <v>1</v>
      </c>
      <c r="B3" s="83" t="s">
        <v>46</v>
      </c>
      <c r="C3" s="84" t="s">
        <v>62</v>
      </c>
      <c r="D3" s="100" t="s">
        <v>65</v>
      </c>
      <c r="E3" s="75">
        <v>3261011</v>
      </c>
      <c r="F3" s="101" t="s">
        <v>81</v>
      </c>
      <c r="G3" s="78" t="s">
        <v>97</v>
      </c>
      <c r="H3" s="86">
        <v>0.495</v>
      </c>
      <c r="I3" s="87" t="s">
        <v>100</v>
      </c>
      <c r="J3" s="102">
        <v>2648483.86</v>
      </c>
      <c r="K3" s="88">
        <f t="shared" ref="K3:K6" si="0">ROUNDDOWN(J3*M3,2)</f>
        <v>1324241.93</v>
      </c>
      <c r="L3" s="89">
        <f t="shared" ref="L3:L6" si="1">J3-K3</f>
        <v>1324241.93</v>
      </c>
      <c r="M3" s="90">
        <v>0.5</v>
      </c>
      <c r="N3" s="88">
        <f t="shared" ref="N3:N6" si="2">K3</f>
        <v>1324241.93</v>
      </c>
      <c r="O3" s="1" t="b">
        <f t="shared" ref="O3:O6" si="3">K3=SUM(N3:N3)</f>
        <v>1</v>
      </c>
      <c r="P3" s="25">
        <f t="shared" ref="P3:P6" si="4">ROUND(K3/J3,4)</f>
        <v>0.5</v>
      </c>
      <c r="Q3" s="26" t="b">
        <f t="shared" ref="Q3:Q6" si="5">P3=M3</f>
        <v>1</v>
      </c>
      <c r="R3" s="26" t="b">
        <f t="shared" ref="R3:R6" si="6">J3=K3+L3</f>
        <v>1</v>
      </c>
    </row>
    <row r="4" spans="1:18" ht="38.25" x14ac:dyDescent="0.25">
      <c r="A4" s="78">
        <v>2</v>
      </c>
      <c r="B4" s="83" t="s">
        <v>52</v>
      </c>
      <c r="C4" s="84" t="s">
        <v>62</v>
      </c>
      <c r="D4" s="100" t="s">
        <v>63</v>
      </c>
      <c r="E4" s="75" t="s">
        <v>266</v>
      </c>
      <c r="F4" s="101" t="s">
        <v>87</v>
      </c>
      <c r="G4" s="78" t="s">
        <v>97</v>
      </c>
      <c r="H4" s="86">
        <v>4.492</v>
      </c>
      <c r="I4" s="87" t="s">
        <v>104</v>
      </c>
      <c r="J4" s="102">
        <v>4308132.12</v>
      </c>
      <c r="K4" s="88">
        <f t="shared" si="0"/>
        <v>2154066.06</v>
      </c>
      <c r="L4" s="89">
        <f t="shared" si="1"/>
        <v>2154066.06</v>
      </c>
      <c r="M4" s="90">
        <v>0.5</v>
      </c>
      <c r="N4" s="88">
        <f t="shared" si="2"/>
        <v>2154066.06</v>
      </c>
      <c r="O4" s="1" t="b">
        <f t="shared" si="3"/>
        <v>1</v>
      </c>
      <c r="P4" s="25">
        <f t="shared" si="4"/>
        <v>0.5</v>
      </c>
      <c r="Q4" s="26" t="b">
        <f t="shared" si="5"/>
        <v>1</v>
      </c>
      <c r="R4" s="26" t="b">
        <f t="shared" si="6"/>
        <v>1</v>
      </c>
    </row>
    <row r="5" spans="1:18" ht="30" customHeight="1" x14ac:dyDescent="0.25">
      <c r="A5" s="78">
        <v>3</v>
      </c>
      <c r="B5" s="83" t="s">
        <v>57</v>
      </c>
      <c r="C5" s="84" t="s">
        <v>62</v>
      </c>
      <c r="D5" s="100" t="s">
        <v>72</v>
      </c>
      <c r="E5" s="75" t="s">
        <v>257</v>
      </c>
      <c r="F5" s="101" t="s">
        <v>92</v>
      </c>
      <c r="G5" s="78" t="s">
        <v>97</v>
      </c>
      <c r="H5" s="86">
        <v>5.7789999999999999</v>
      </c>
      <c r="I5" s="87" t="s">
        <v>106</v>
      </c>
      <c r="J5" s="102">
        <v>6972635.4299999997</v>
      </c>
      <c r="K5" s="88">
        <f t="shared" si="0"/>
        <v>3486317.71</v>
      </c>
      <c r="L5" s="89">
        <f t="shared" si="1"/>
        <v>3486317.7199999997</v>
      </c>
      <c r="M5" s="90">
        <v>0.5</v>
      </c>
      <c r="N5" s="88">
        <f t="shared" si="2"/>
        <v>3486317.71</v>
      </c>
      <c r="O5" s="1" t="b">
        <f t="shared" si="3"/>
        <v>1</v>
      </c>
      <c r="P5" s="25">
        <f t="shared" si="4"/>
        <v>0.5</v>
      </c>
      <c r="Q5" s="26" t="b">
        <f t="shared" si="5"/>
        <v>1</v>
      </c>
      <c r="R5" s="26" t="b">
        <f t="shared" si="6"/>
        <v>1</v>
      </c>
    </row>
    <row r="6" spans="1:18" ht="30" customHeight="1" x14ac:dyDescent="0.25">
      <c r="A6" s="78">
        <v>4</v>
      </c>
      <c r="B6" s="83" t="s">
        <v>59</v>
      </c>
      <c r="C6" s="84" t="s">
        <v>62</v>
      </c>
      <c r="D6" s="100" t="s">
        <v>74</v>
      </c>
      <c r="E6" s="75" t="s">
        <v>263</v>
      </c>
      <c r="F6" s="101" t="s">
        <v>94</v>
      </c>
      <c r="G6" s="78" t="s">
        <v>97</v>
      </c>
      <c r="H6" s="86">
        <v>0.25600000000000001</v>
      </c>
      <c r="I6" s="87" t="s">
        <v>108</v>
      </c>
      <c r="J6" s="102">
        <v>278890.86</v>
      </c>
      <c r="K6" s="88">
        <f t="shared" si="0"/>
        <v>139445.43</v>
      </c>
      <c r="L6" s="89">
        <f t="shared" si="1"/>
        <v>139445.43</v>
      </c>
      <c r="M6" s="90">
        <v>0.5</v>
      </c>
      <c r="N6" s="88">
        <f t="shared" si="2"/>
        <v>139445.43</v>
      </c>
      <c r="O6" s="1" t="b">
        <f t="shared" si="3"/>
        <v>1</v>
      </c>
      <c r="P6" s="25">
        <f t="shared" si="4"/>
        <v>0.5</v>
      </c>
      <c r="Q6" s="26" t="b">
        <f t="shared" si="5"/>
        <v>1</v>
      </c>
      <c r="R6" s="26" t="b">
        <f t="shared" si="6"/>
        <v>1</v>
      </c>
    </row>
    <row r="7" spans="1:18" ht="20.100000000000001" customHeight="1" x14ac:dyDescent="0.25">
      <c r="A7" s="121" t="s">
        <v>37</v>
      </c>
      <c r="B7" s="121"/>
      <c r="C7" s="121"/>
      <c r="D7" s="121"/>
      <c r="E7" s="121"/>
      <c r="F7" s="121"/>
      <c r="G7" s="121"/>
      <c r="H7" s="27">
        <f>SUM(H3:H6)</f>
        <v>11.022</v>
      </c>
      <c r="I7" s="28" t="s">
        <v>12</v>
      </c>
      <c r="J7" s="29">
        <f>SUM(J3:J6)</f>
        <v>14208142.27</v>
      </c>
      <c r="K7" s="29">
        <f>SUM(K3:K6)</f>
        <v>7104071.1299999999</v>
      </c>
      <c r="L7" s="29">
        <f>SUM(L3:L6)</f>
        <v>7104071.1399999997</v>
      </c>
      <c r="M7" s="30" t="s">
        <v>12</v>
      </c>
      <c r="N7" s="29">
        <f>SUM(N3:N6)</f>
        <v>7104071.1299999999</v>
      </c>
      <c r="O7" s="1" t="b">
        <f t="shared" ref="O7" si="7">K7=SUM(N7:N7)</f>
        <v>1</v>
      </c>
      <c r="P7" s="25">
        <f t="shared" ref="P7" si="8">ROUND(K7/J7,4)</f>
        <v>0.5</v>
      </c>
      <c r="Q7" s="26" t="s">
        <v>12</v>
      </c>
      <c r="R7" s="26" t="b">
        <f t="shared" ref="R7" si="9">J7=K7+L7</f>
        <v>1</v>
      </c>
    </row>
    <row r="8" spans="1:18" x14ac:dyDescent="0.25">
      <c r="A8" s="20"/>
      <c r="B8" s="20"/>
      <c r="C8" s="20"/>
      <c r="D8" s="20"/>
      <c r="E8" s="20"/>
      <c r="F8" s="20"/>
      <c r="G8" s="20"/>
    </row>
    <row r="9" spans="1:18" x14ac:dyDescent="0.25">
      <c r="A9" s="19" t="s">
        <v>38</v>
      </c>
      <c r="B9" s="19"/>
      <c r="C9" s="19"/>
      <c r="D9" s="19"/>
      <c r="E9" s="19"/>
      <c r="F9" s="19"/>
      <c r="G9" s="19"/>
      <c r="H9" s="10"/>
      <c r="I9" s="10"/>
      <c r="J9" s="2"/>
      <c r="K9" s="10"/>
      <c r="L9" s="10"/>
      <c r="N9" s="10"/>
      <c r="O9" s="1"/>
      <c r="R9" s="26"/>
    </row>
    <row r="10" spans="1:18" ht="28.5" customHeight="1" x14ac:dyDescent="0.25">
      <c r="A10" s="118" t="s">
        <v>34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"/>
    </row>
    <row r="11" spans="1:18" x14ac:dyDescent="0.25">
      <c r="B11" s="21"/>
      <c r="C11" s="21"/>
      <c r="D11" s="21"/>
      <c r="E11" s="21"/>
      <c r="F11" s="21"/>
      <c r="G11" s="21"/>
    </row>
  </sheetData>
  <mergeCells count="15">
    <mergeCell ref="M1:M2"/>
    <mergeCell ref="A7:G7"/>
    <mergeCell ref="A10:N10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O3:Q7">
    <cfRule type="containsText" dxfId="3" priority="3" operator="containsText" text="fałsz">
      <formula>NOT(ISERROR(SEARCH("fałsz",O3)))</formula>
    </cfRule>
  </conditionalFormatting>
  <conditionalFormatting sqref="R9 O3:R7">
    <cfRule type="cellIs" dxfId="2" priority="1" operator="equal">
      <formula>FALSE</formula>
    </cfRule>
  </conditionalFormatting>
  <dataValidations disablePrompts="1" count="2">
    <dataValidation type="list" allowBlank="1" showInputMessage="1" showErrorMessage="1" sqref="C3:C6" xr:uid="{0C92D54F-6511-4603-B503-C8A7BA128CED}">
      <formula1>"N"</formula1>
    </dataValidation>
    <dataValidation type="list" allowBlank="1" showInputMessage="1" showErrorMessage="1" sqref="G3:G6" xr:uid="{9D65F047-CB01-4F5C-A852-181389C3BCB5}">
      <formula1>"R"</formula1>
    </dataValidation>
  </dataValidations>
  <pageMargins left="0.23622047244094491" right="0.23622047244094491" top="0.74803149606299213" bottom="0.74803149606299213" header="0.31496062992125984" footer="0.31496062992125984"/>
  <pageSetup paperSize="8" scale="87" fitToHeight="0" orientation="landscape" r:id="rId1"/>
  <headerFooter>
    <oddHeader>&amp;LWojewództwo &amp;K000000Zachodniopomorski &amp;K01+000-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DEE4C-A303-4D0A-9375-3F2CE20F5C19}">
  <sheetPr>
    <pageSetUpPr fitToPage="1"/>
  </sheetPr>
  <dimension ref="A1:S17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12.28515625" customWidth="1"/>
    <col min="2" max="2" width="15.7109375" customWidth="1"/>
    <col min="3" max="3" width="13.5703125" customWidth="1"/>
    <col min="4" max="6" width="15.7109375" customWidth="1"/>
    <col min="7" max="7" width="33.42578125" customWidth="1"/>
    <col min="8" max="13" width="15.7109375" customWidth="1"/>
    <col min="14" max="14" width="15.7109375" style="1" customWidth="1"/>
    <col min="15" max="15" width="15.7109375" customWidth="1"/>
    <col min="16" max="16" width="15.7109375" style="24" customWidth="1"/>
    <col min="17" max="18" width="15.7109375" style="1" customWidth="1"/>
    <col min="19" max="19" width="15.7109375" style="24" customWidth="1"/>
  </cols>
  <sheetData>
    <row r="1" spans="1:19" ht="33.75" customHeight="1" x14ac:dyDescent="0.25">
      <c r="A1" s="124" t="s">
        <v>4</v>
      </c>
      <c r="B1" s="124" t="s">
        <v>5</v>
      </c>
      <c r="C1" s="127" t="s">
        <v>40</v>
      </c>
      <c r="D1" s="125" t="s">
        <v>6</v>
      </c>
      <c r="E1" s="125" t="s">
        <v>27</v>
      </c>
      <c r="F1" s="125" t="s">
        <v>13</v>
      </c>
      <c r="G1" s="125" t="s">
        <v>7</v>
      </c>
      <c r="H1" s="124" t="s">
        <v>22</v>
      </c>
      <c r="I1" s="124" t="s">
        <v>8</v>
      </c>
      <c r="J1" s="124" t="s">
        <v>21</v>
      </c>
      <c r="K1" s="124" t="s">
        <v>9</v>
      </c>
      <c r="L1" s="124" t="s">
        <v>14</v>
      </c>
      <c r="M1" s="125" t="s">
        <v>11</v>
      </c>
      <c r="N1" s="124" t="s">
        <v>10</v>
      </c>
      <c r="O1" s="22" t="s">
        <v>39</v>
      </c>
      <c r="P1" s="1"/>
    </row>
    <row r="2" spans="1:19" ht="33.75" customHeight="1" x14ac:dyDescent="0.25">
      <c r="A2" s="124"/>
      <c r="B2" s="124"/>
      <c r="C2" s="128"/>
      <c r="D2" s="126"/>
      <c r="E2" s="126"/>
      <c r="F2" s="126"/>
      <c r="G2" s="126"/>
      <c r="H2" s="124"/>
      <c r="I2" s="124"/>
      <c r="J2" s="124"/>
      <c r="K2" s="124"/>
      <c r="L2" s="124"/>
      <c r="M2" s="126"/>
      <c r="N2" s="124"/>
      <c r="O2" s="22">
        <v>2023</v>
      </c>
      <c r="P2" s="1" t="s">
        <v>23</v>
      </c>
      <c r="Q2" s="1" t="s">
        <v>24</v>
      </c>
      <c r="R2" s="1" t="s">
        <v>25</v>
      </c>
      <c r="S2" s="1" t="s">
        <v>26</v>
      </c>
    </row>
    <row r="3" spans="1:19" ht="30" customHeight="1" x14ac:dyDescent="0.25">
      <c r="A3" s="78">
        <v>1</v>
      </c>
      <c r="B3" s="83" t="s">
        <v>120</v>
      </c>
      <c r="C3" s="84" t="s">
        <v>62</v>
      </c>
      <c r="D3" s="103" t="s">
        <v>153</v>
      </c>
      <c r="E3" s="93">
        <v>3214011</v>
      </c>
      <c r="F3" s="94" t="s">
        <v>225</v>
      </c>
      <c r="G3" s="83" t="s">
        <v>193</v>
      </c>
      <c r="H3" s="78" t="s">
        <v>97</v>
      </c>
      <c r="I3" s="86">
        <v>0.23499999999999999</v>
      </c>
      <c r="J3" s="87" t="s">
        <v>241</v>
      </c>
      <c r="K3" s="88">
        <v>1104195</v>
      </c>
      <c r="L3" s="88">
        <f t="shared" ref="L3" si="0">ROUNDDOWN(K3*N3,2)</f>
        <v>607307.25</v>
      </c>
      <c r="M3" s="89">
        <f t="shared" ref="M3" si="1">K3-L3</f>
        <v>496887.75</v>
      </c>
      <c r="N3" s="90">
        <v>0.55000000000000004</v>
      </c>
      <c r="O3" s="88">
        <f t="shared" ref="O3" si="2">L3</f>
        <v>607307.25</v>
      </c>
      <c r="P3" s="1" t="b">
        <f t="shared" ref="P3:P13" si="3">L3=SUM(O3:O3)</f>
        <v>1</v>
      </c>
      <c r="Q3" s="25">
        <f t="shared" ref="Q3:Q13" si="4">ROUND(L3/K3,4)</f>
        <v>0.55000000000000004</v>
      </c>
      <c r="R3" s="26" t="b">
        <f t="shared" ref="R3:R12" si="5">Q3=N3</f>
        <v>1</v>
      </c>
      <c r="S3" s="26" t="b">
        <f t="shared" ref="S3:S13" si="6">K3=L3+M3</f>
        <v>1</v>
      </c>
    </row>
    <row r="4" spans="1:19" ht="30" customHeight="1" x14ac:dyDescent="0.25">
      <c r="A4" s="78">
        <v>2</v>
      </c>
      <c r="B4" s="83" t="s">
        <v>114</v>
      </c>
      <c r="C4" s="84" t="s">
        <v>62</v>
      </c>
      <c r="D4" s="100" t="s">
        <v>154</v>
      </c>
      <c r="E4" s="93">
        <v>3215011</v>
      </c>
      <c r="F4" s="94" t="s">
        <v>226</v>
      </c>
      <c r="G4" s="83" t="s">
        <v>187</v>
      </c>
      <c r="H4" s="78" t="s">
        <v>97</v>
      </c>
      <c r="I4" s="86">
        <v>0.79100000000000004</v>
      </c>
      <c r="J4" s="87" t="s">
        <v>242</v>
      </c>
      <c r="K4" s="88">
        <v>1215245.5</v>
      </c>
      <c r="L4" s="88">
        <f t="shared" ref="L4" si="7">ROUNDDOWN(K4*N4,2)</f>
        <v>668385.02</v>
      </c>
      <c r="M4" s="89">
        <f t="shared" ref="M4" si="8">K4-L4</f>
        <v>546860.48</v>
      </c>
      <c r="N4" s="90">
        <v>0.55000000000000004</v>
      </c>
      <c r="O4" s="88">
        <f t="shared" ref="O4" si="9">L4</f>
        <v>668385.02</v>
      </c>
      <c r="P4" s="1" t="b">
        <f t="shared" ref="P4" si="10">L4=SUM(O4:O4)</f>
        <v>1</v>
      </c>
      <c r="Q4" s="25">
        <f t="shared" ref="Q4" si="11">ROUND(L4/K4,4)</f>
        <v>0.55000000000000004</v>
      </c>
      <c r="R4" s="26" t="b">
        <f t="shared" ref="R4" si="12">Q4=N4</f>
        <v>1</v>
      </c>
      <c r="S4" s="26" t="b">
        <f t="shared" ref="S4" si="13">K4=L4+M4</f>
        <v>1</v>
      </c>
    </row>
    <row r="5" spans="1:19" ht="30" customHeight="1" x14ac:dyDescent="0.25">
      <c r="A5" s="78">
        <v>3</v>
      </c>
      <c r="B5" s="83" t="s">
        <v>121</v>
      </c>
      <c r="C5" s="84" t="s">
        <v>62</v>
      </c>
      <c r="D5" s="100" t="s">
        <v>157</v>
      </c>
      <c r="E5" s="93">
        <v>3201011</v>
      </c>
      <c r="F5" s="94" t="s">
        <v>229</v>
      </c>
      <c r="G5" s="83" t="s">
        <v>194</v>
      </c>
      <c r="H5" s="78" t="s">
        <v>97</v>
      </c>
      <c r="I5" s="86">
        <v>8.1000000000000003E-2</v>
      </c>
      <c r="J5" s="87" t="s">
        <v>245</v>
      </c>
      <c r="K5" s="88">
        <v>257920.64000000001</v>
      </c>
      <c r="L5" s="88">
        <f t="shared" ref="L5:L12" si="14">ROUNDDOWN(K5*N5,2)</f>
        <v>141856.35</v>
      </c>
      <c r="M5" s="89">
        <f t="shared" ref="M5:M12" si="15">K5-L5</f>
        <v>116064.29000000001</v>
      </c>
      <c r="N5" s="90">
        <v>0.55000000000000004</v>
      </c>
      <c r="O5" s="88">
        <f t="shared" ref="O5:O12" si="16">L5</f>
        <v>141856.35</v>
      </c>
      <c r="P5" s="1" t="b">
        <f t="shared" si="3"/>
        <v>1</v>
      </c>
      <c r="Q5" s="25">
        <f t="shared" si="4"/>
        <v>0.55000000000000004</v>
      </c>
      <c r="R5" s="26" t="b">
        <f t="shared" si="5"/>
        <v>1</v>
      </c>
      <c r="S5" s="26" t="b">
        <f t="shared" si="6"/>
        <v>1</v>
      </c>
    </row>
    <row r="6" spans="1:19" ht="30" customHeight="1" x14ac:dyDescent="0.25">
      <c r="A6" s="78">
        <v>4</v>
      </c>
      <c r="B6" s="83" t="s">
        <v>128</v>
      </c>
      <c r="C6" s="84" t="s">
        <v>62</v>
      </c>
      <c r="D6" s="100" t="s">
        <v>167</v>
      </c>
      <c r="E6" s="93">
        <v>3210013</v>
      </c>
      <c r="F6" s="94" t="s">
        <v>227</v>
      </c>
      <c r="G6" s="83" t="s">
        <v>201</v>
      </c>
      <c r="H6" s="78" t="s">
        <v>97</v>
      </c>
      <c r="I6" s="86">
        <v>8.1000000000000003E-2</v>
      </c>
      <c r="J6" s="87" t="s">
        <v>249</v>
      </c>
      <c r="K6" s="88">
        <v>92625.38</v>
      </c>
      <c r="L6" s="88">
        <f t="shared" si="14"/>
        <v>50943.95</v>
      </c>
      <c r="M6" s="89">
        <f t="shared" si="15"/>
        <v>41681.430000000008</v>
      </c>
      <c r="N6" s="90">
        <v>0.55000000000000004</v>
      </c>
      <c r="O6" s="88">
        <f t="shared" si="16"/>
        <v>50943.95</v>
      </c>
      <c r="P6" s="1" t="b">
        <f t="shared" si="3"/>
        <v>1</v>
      </c>
      <c r="Q6" s="25">
        <f t="shared" si="4"/>
        <v>0.55000000000000004</v>
      </c>
      <c r="R6" s="26" t="b">
        <f t="shared" si="5"/>
        <v>1</v>
      </c>
      <c r="S6" s="26" t="b">
        <f t="shared" si="6"/>
        <v>1</v>
      </c>
    </row>
    <row r="7" spans="1:19" ht="30" customHeight="1" x14ac:dyDescent="0.25">
      <c r="A7" s="78">
        <v>5</v>
      </c>
      <c r="B7" s="83" t="s">
        <v>137</v>
      </c>
      <c r="C7" s="84" t="s">
        <v>62</v>
      </c>
      <c r="D7" s="100" t="s">
        <v>155</v>
      </c>
      <c r="E7" s="93" t="s">
        <v>273</v>
      </c>
      <c r="F7" s="94" t="s">
        <v>227</v>
      </c>
      <c r="G7" s="83" t="s">
        <v>210</v>
      </c>
      <c r="H7" s="78" t="s">
        <v>97</v>
      </c>
      <c r="I7" s="86">
        <v>0.29599999999999999</v>
      </c>
      <c r="J7" s="87" t="s">
        <v>243</v>
      </c>
      <c r="K7" s="88">
        <v>963222.51</v>
      </c>
      <c r="L7" s="88">
        <f t="shared" si="14"/>
        <v>529772.38</v>
      </c>
      <c r="M7" s="89">
        <f t="shared" si="15"/>
        <v>433450.13</v>
      </c>
      <c r="N7" s="90">
        <v>0.55000000000000004</v>
      </c>
      <c r="O7" s="88">
        <f t="shared" si="16"/>
        <v>529772.38</v>
      </c>
      <c r="P7" s="1" t="b">
        <f t="shared" si="3"/>
        <v>1</v>
      </c>
      <c r="Q7" s="25">
        <f t="shared" si="4"/>
        <v>0.55000000000000004</v>
      </c>
      <c r="R7" s="26" t="b">
        <f t="shared" si="5"/>
        <v>1</v>
      </c>
      <c r="S7" s="26" t="b">
        <f t="shared" si="6"/>
        <v>1</v>
      </c>
    </row>
    <row r="8" spans="1:19" ht="30" customHeight="1" x14ac:dyDescent="0.25">
      <c r="A8" s="78">
        <v>6</v>
      </c>
      <c r="B8" s="83" t="s">
        <v>138</v>
      </c>
      <c r="C8" s="84" t="s">
        <v>62</v>
      </c>
      <c r="D8" s="100" t="s">
        <v>175</v>
      </c>
      <c r="E8" s="93" t="s">
        <v>285</v>
      </c>
      <c r="F8" s="94" t="s">
        <v>232</v>
      </c>
      <c r="G8" s="83" t="s">
        <v>211</v>
      </c>
      <c r="H8" s="78" t="s">
        <v>97</v>
      </c>
      <c r="I8" s="86">
        <v>0.223</v>
      </c>
      <c r="J8" s="87" t="s">
        <v>100</v>
      </c>
      <c r="K8" s="88">
        <v>255318.7</v>
      </c>
      <c r="L8" s="88">
        <f t="shared" si="14"/>
        <v>127659.35</v>
      </c>
      <c r="M8" s="89">
        <f t="shared" si="15"/>
        <v>127659.35</v>
      </c>
      <c r="N8" s="90">
        <v>0.5</v>
      </c>
      <c r="O8" s="88">
        <f t="shared" si="16"/>
        <v>127659.35</v>
      </c>
      <c r="P8" s="1" t="b">
        <f t="shared" si="3"/>
        <v>1</v>
      </c>
      <c r="Q8" s="25">
        <f t="shared" si="4"/>
        <v>0.5</v>
      </c>
      <c r="R8" s="26" t="b">
        <f t="shared" si="5"/>
        <v>1</v>
      </c>
      <c r="S8" s="26" t="b">
        <f t="shared" si="6"/>
        <v>1</v>
      </c>
    </row>
    <row r="9" spans="1:19" ht="30" customHeight="1" x14ac:dyDescent="0.25">
      <c r="A9" s="78">
        <v>7</v>
      </c>
      <c r="B9" s="83" t="s">
        <v>141</v>
      </c>
      <c r="C9" s="84" t="s">
        <v>62</v>
      </c>
      <c r="D9" s="100" t="s">
        <v>169</v>
      </c>
      <c r="E9" s="93" t="s">
        <v>281</v>
      </c>
      <c r="F9" s="94" t="s">
        <v>228</v>
      </c>
      <c r="G9" s="83" t="s">
        <v>214</v>
      </c>
      <c r="H9" s="78" t="s">
        <v>97</v>
      </c>
      <c r="I9" s="86">
        <v>0.251</v>
      </c>
      <c r="J9" s="87" t="s">
        <v>248</v>
      </c>
      <c r="K9" s="88">
        <v>340160.5</v>
      </c>
      <c r="L9" s="88">
        <f t="shared" si="14"/>
        <v>170080.25</v>
      </c>
      <c r="M9" s="89">
        <f t="shared" si="15"/>
        <v>170080.25</v>
      </c>
      <c r="N9" s="90">
        <v>0.5</v>
      </c>
      <c r="O9" s="88">
        <f t="shared" si="16"/>
        <v>170080.25</v>
      </c>
      <c r="P9" s="1" t="b">
        <f t="shared" si="3"/>
        <v>1</v>
      </c>
      <c r="Q9" s="25">
        <f t="shared" si="4"/>
        <v>0.5</v>
      </c>
      <c r="R9" s="26" t="b">
        <f t="shared" si="5"/>
        <v>1</v>
      </c>
      <c r="S9" s="26" t="b">
        <f t="shared" si="6"/>
        <v>1</v>
      </c>
    </row>
    <row r="10" spans="1:19" ht="30" customHeight="1" x14ac:dyDescent="0.25">
      <c r="A10" s="78">
        <v>8</v>
      </c>
      <c r="B10" s="83" t="s">
        <v>140</v>
      </c>
      <c r="C10" s="84" t="s">
        <v>62</v>
      </c>
      <c r="D10" s="103" t="s">
        <v>176</v>
      </c>
      <c r="E10" s="93">
        <v>3214102</v>
      </c>
      <c r="F10" s="94" t="s">
        <v>225</v>
      </c>
      <c r="G10" s="83" t="s">
        <v>213</v>
      </c>
      <c r="H10" s="78" t="s">
        <v>97</v>
      </c>
      <c r="I10" s="86">
        <v>0.48399999999999999</v>
      </c>
      <c r="J10" s="87" t="s">
        <v>253</v>
      </c>
      <c r="K10" s="88">
        <v>999375.81</v>
      </c>
      <c r="L10" s="88">
        <f>ROUNDDOWN(K10*N10,2)</f>
        <v>549656.68999999994</v>
      </c>
      <c r="M10" s="89">
        <f>K10-L10</f>
        <v>449719.12000000011</v>
      </c>
      <c r="N10" s="90">
        <v>0.55000000000000004</v>
      </c>
      <c r="O10" s="88">
        <f>L10</f>
        <v>549656.68999999994</v>
      </c>
      <c r="P10" s="1" t="b">
        <f t="shared" si="3"/>
        <v>1</v>
      </c>
      <c r="Q10" s="25">
        <f t="shared" si="4"/>
        <v>0.55000000000000004</v>
      </c>
      <c r="R10" s="26" t="b">
        <f t="shared" si="5"/>
        <v>1</v>
      </c>
      <c r="S10" s="26" t="b">
        <f t="shared" si="6"/>
        <v>1</v>
      </c>
    </row>
    <row r="11" spans="1:19" ht="30" customHeight="1" x14ac:dyDescent="0.25">
      <c r="A11" s="78">
        <v>9</v>
      </c>
      <c r="B11" s="83" t="s">
        <v>147</v>
      </c>
      <c r="C11" s="84" t="s">
        <v>62</v>
      </c>
      <c r="D11" s="100" t="s">
        <v>170</v>
      </c>
      <c r="E11" s="93">
        <v>3213062</v>
      </c>
      <c r="F11" s="94" t="s">
        <v>235</v>
      </c>
      <c r="G11" s="83" t="s">
        <v>220</v>
      </c>
      <c r="H11" s="78" t="s">
        <v>97</v>
      </c>
      <c r="I11" s="86">
        <v>0.42499999999999999</v>
      </c>
      <c r="J11" s="87" t="s">
        <v>254</v>
      </c>
      <c r="K11" s="95">
        <v>829188.47</v>
      </c>
      <c r="L11" s="88">
        <f t="shared" si="14"/>
        <v>456053.65</v>
      </c>
      <c r="M11" s="89">
        <f t="shared" si="15"/>
        <v>373134.81999999995</v>
      </c>
      <c r="N11" s="90">
        <v>0.55000000000000004</v>
      </c>
      <c r="O11" s="88">
        <f t="shared" si="16"/>
        <v>456053.65</v>
      </c>
      <c r="P11" s="1" t="b">
        <f t="shared" si="3"/>
        <v>1</v>
      </c>
      <c r="Q11" s="25">
        <f t="shared" si="4"/>
        <v>0.55000000000000004</v>
      </c>
      <c r="R11" s="26" t="b">
        <f t="shared" si="5"/>
        <v>1</v>
      </c>
      <c r="S11" s="26" t="b">
        <f t="shared" si="6"/>
        <v>1</v>
      </c>
    </row>
    <row r="12" spans="1:19" ht="30" customHeight="1" x14ac:dyDescent="0.25">
      <c r="A12" s="78">
        <v>10</v>
      </c>
      <c r="B12" s="83" t="s">
        <v>151</v>
      </c>
      <c r="C12" s="84" t="s">
        <v>62</v>
      </c>
      <c r="D12" s="100" t="s">
        <v>173</v>
      </c>
      <c r="E12" s="93" t="s">
        <v>283</v>
      </c>
      <c r="F12" s="104" t="s">
        <v>236</v>
      </c>
      <c r="G12" s="105" t="s">
        <v>223</v>
      </c>
      <c r="H12" s="78" t="s">
        <v>97</v>
      </c>
      <c r="I12" s="86">
        <v>0.28000000000000003</v>
      </c>
      <c r="J12" s="87" t="s">
        <v>99</v>
      </c>
      <c r="K12" s="106">
        <v>292831.81</v>
      </c>
      <c r="L12" s="88">
        <f t="shared" si="14"/>
        <v>146415.9</v>
      </c>
      <c r="M12" s="89">
        <f t="shared" si="15"/>
        <v>146415.91</v>
      </c>
      <c r="N12" s="90">
        <v>0.5</v>
      </c>
      <c r="O12" s="88">
        <f t="shared" si="16"/>
        <v>146415.9</v>
      </c>
      <c r="P12" s="1" t="b">
        <f t="shared" si="3"/>
        <v>1</v>
      </c>
      <c r="Q12" s="25">
        <f t="shared" si="4"/>
        <v>0.5</v>
      </c>
      <c r="R12" s="26" t="b">
        <f t="shared" si="5"/>
        <v>1</v>
      </c>
      <c r="S12" s="26" t="b">
        <f t="shared" si="6"/>
        <v>1</v>
      </c>
    </row>
    <row r="13" spans="1:19" ht="20.100000000000001" customHeight="1" x14ac:dyDescent="0.25">
      <c r="A13" s="121" t="s">
        <v>37</v>
      </c>
      <c r="B13" s="121"/>
      <c r="C13" s="121"/>
      <c r="D13" s="121"/>
      <c r="E13" s="121"/>
      <c r="F13" s="121"/>
      <c r="G13" s="121"/>
      <c r="H13" s="121"/>
      <c r="I13" s="27">
        <f>SUM(I3:I12)</f>
        <v>3.1470000000000002</v>
      </c>
      <c r="J13" s="28" t="s">
        <v>12</v>
      </c>
      <c r="K13" s="29">
        <f>SUM(K3:K12)</f>
        <v>6350084.3200000003</v>
      </c>
      <c r="L13" s="29">
        <f>SUM(L3:L12)</f>
        <v>3448130.79</v>
      </c>
      <c r="M13" s="29">
        <f>SUM(M3:M12)</f>
        <v>2901953.5300000003</v>
      </c>
      <c r="N13" s="30" t="s">
        <v>12</v>
      </c>
      <c r="O13" s="29">
        <f>SUM(O3:O12)</f>
        <v>3448130.79</v>
      </c>
      <c r="P13" s="1" t="b">
        <f t="shared" si="3"/>
        <v>1</v>
      </c>
      <c r="Q13" s="25">
        <f t="shared" si="4"/>
        <v>0.54300000000000004</v>
      </c>
      <c r="R13" s="26" t="s">
        <v>12</v>
      </c>
      <c r="S13" s="26" t="b">
        <f t="shared" si="6"/>
        <v>1</v>
      </c>
    </row>
    <row r="14" spans="1:19" x14ac:dyDescent="0.25">
      <c r="A14" s="20"/>
      <c r="B14" s="20"/>
      <c r="C14" s="20"/>
      <c r="D14" s="20"/>
      <c r="E14" s="20"/>
      <c r="F14" s="20"/>
      <c r="G14" s="20"/>
      <c r="H14" s="20"/>
    </row>
    <row r="15" spans="1:19" x14ac:dyDescent="0.25">
      <c r="A15" s="19" t="s">
        <v>38</v>
      </c>
      <c r="B15" s="19"/>
      <c r="C15" s="19"/>
      <c r="D15" s="19"/>
      <c r="E15" s="19"/>
      <c r="F15" s="19"/>
      <c r="G15" s="19"/>
      <c r="H15" s="19"/>
      <c r="I15" s="10"/>
      <c r="J15" s="10"/>
      <c r="K15" s="2"/>
      <c r="L15" s="10"/>
      <c r="M15" s="10"/>
      <c r="O15" s="10"/>
      <c r="P15" s="1"/>
    </row>
    <row r="16" spans="1:19" ht="28.5" customHeight="1" x14ac:dyDescent="0.25">
      <c r="A16" s="118" t="s">
        <v>34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"/>
    </row>
    <row r="17" spans="2:8" x14ac:dyDescent="0.25">
      <c r="B17" s="21"/>
      <c r="C17" s="21"/>
      <c r="D17" s="21"/>
      <c r="E17" s="21"/>
      <c r="F17" s="21"/>
      <c r="G17" s="21"/>
      <c r="H17" s="21"/>
    </row>
  </sheetData>
  <mergeCells count="16">
    <mergeCell ref="M1:M2"/>
    <mergeCell ref="N1:N2"/>
    <mergeCell ref="A13:H13"/>
    <mergeCell ref="A16:O16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P3:R13">
    <cfRule type="containsText" dxfId="1" priority="3" operator="containsText" text="fałsz">
      <formula>NOT(ISERROR(SEARCH("fałsz",P3)))</formula>
    </cfRule>
  </conditionalFormatting>
  <conditionalFormatting sqref="P3:S13">
    <cfRule type="cellIs" dxfId="0" priority="1" operator="equal">
      <formula>FALSE</formula>
    </cfRule>
  </conditionalFormatting>
  <dataValidations count="2">
    <dataValidation type="list" allowBlank="1" showInputMessage="1" showErrorMessage="1" sqref="H3:H12" xr:uid="{869B7E93-9DC9-473B-875F-AA0636CD3033}">
      <formula1>"R"</formula1>
    </dataValidation>
    <dataValidation type="list" allowBlank="1" showInputMessage="1" showErrorMessage="1" sqref="C3:C12" xr:uid="{853C71BC-9507-41C5-AC18-971169B1E441}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82" fitToHeight="0" orientation="landscape" r:id="rId1"/>
  <headerFooter>
    <oddHeader>&amp;LWojewództwo &amp;K000000Zachodniopomorskie&amp;K01+000 -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"zachodniopomorskie"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"zachodniopomorskie"'!Obszar_wydruku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Bielicka Marzena</cp:lastModifiedBy>
  <cp:lastPrinted>2023-05-05T11:57:54Z</cp:lastPrinted>
  <dcterms:created xsi:type="dcterms:W3CDTF">2019-02-25T10:53:14Z</dcterms:created>
  <dcterms:modified xsi:type="dcterms:W3CDTF">2023-07-18T11:29:33Z</dcterms:modified>
</cp:coreProperties>
</file>